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ab\Desktop\"/>
    </mc:Choice>
  </mc:AlternateContent>
  <xr:revisionPtr revIDLastSave="0" documentId="13_ncr:1_{01A5B0BD-AF76-4637-AF58-EC97B91B7ACC}" xr6:coauthVersionLast="47" xr6:coauthVersionMax="47" xr10:uidLastSave="{00000000-0000-0000-0000-000000000000}"/>
  <bookViews>
    <workbookView xWindow="-120" yWindow="-120" windowWidth="51840" windowHeight="21240" tabRatio="500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01 01 Pol" sheetId="4" r:id="rId4"/>
    <sheet name="01 02 Pol" sheetId="5" r:id="rId5"/>
    <sheet name="01 03 Pol" sheetId="6" r:id="rId6"/>
    <sheet name="01 04 Pol" sheetId="7" r:id="rId7"/>
    <sheet name="01 05 Pol" sheetId="8" r:id="rId8"/>
    <sheet name="01 06 Pol" sheetId="9" r:id="rId9"/>
    <sheet name="01 07 Pol" sheetId="10" r:id="rId10"/>
  </sheets>
  <externalReferences>
    <externalReference r:id="rId11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04 Pol'!$1:$7</definedName>
    <definedName name="_xlnm.Print_Titles" localSheetId="7">'01 05 Pol'!$1:$7</definedName>
    <definedName name="_xlnm.Print_Titles" localSheetId="8">'01 06 Pol'!$1:$7</definedName>
    <definedName name="_xlnm.Print_Titles" localSheetId="9">'01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Pol'!$A$1:$X$15</definedName>
    <definedName name="_xlnm.Print_Area" localSheetId="4">'01 02 Pol'!$A$1:$X$133</definedName>
    <definedName name="_xlnm.Print_Area" localSheetId="5">'01 03 Pol'!$A$1:$X$46</definedName>
    <definedName name="_xlnm.Print_Area" localSheetId="6">'01 04 Pol'!$A$1:$X$48</definedName>
    <definedName name="_xlnm.Print_Area" localSheetId="7">'01 05 Pol'!$A$1:$X$76</definedName>
    <definedName name="_xlnm.Print_Area" localSheetId="8">'01 06 Pol'!$A$1:$X$41</definedName>
    <definedName name="_xlnm.Print_Area" localSheetId="9">'01 07 Pol'!$A$1:$X$75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74" i="10" l="1"/>
  <c r="V72" i="10"/>
  <c r="Q72" i="10"/>
  <c r="O72" i="10"/>
  <c r="O71" i="10" s="1"/>
  <c r="K72" i="10"/>
  <c r="I72" i="10"/>
  <c r="I71" i="10" s="1"/>
  <c r="G72" i="10"/>
  <c r="G71" i="10" s="1"/>
  <c r="V71" i="10"/>
  <c r="Q71" i="10"/>
  <c r="K71" i="10"/>
  <c r="V70" i="10"/>
  <c r="V69" i="10" s="1"/>
  <c r="Q70" i="10"/>
  <c r="O70" i="10"/>
  <c r="K70" i="10"/>
  <c r="K69" i="10" s="1"/>
  <c r="I70" i="10"/>
  <c r="I69" i="10" s="1"/>
  <c r="G70" i="10"/>
  <c r="M70" i="10" s="1"/>
  <c r="M69" i="10" s="1"/>
  <c r="Q69" i="10"/>
  <c r="O69" i="10"/>
  <c r="G69" i="10"/>
  <c r="V68" i="10"/>
  <c r="Q68" i="10"/>
  <c r="Q67" i="10" s="1"/>
  <c r="O68" i="10"/>
  <c r="O67" i="10" s="1"/>
  <c r="M68" i="10"/>
  <c r="K68" i="10"/>
  <c r="I68" i="10"/>
  <c r="G68" i="10"/>
  <c r="V67" i="10"/>
  <c r="M67" i="10"/>
  <c r="K67" i="10"/>
  <c r="I67" i="10"/>
  <c r="G67" i="10"/>
  <c r="V66" i="10"/>
  <c r="Q66" i="10"/>
  <c r="O66" i="10"/>
  <c r="M66" i="10"/>
  <c r="K66" i="10"/>
  <c r="I66" i="10"/>
  <c r="G66" i="10"/>
  <c r="V65" i="10"/>
  <c r="Q65" i="10"/>
  <c r="O65" i="10"/>
  <c r="K65" i="10"/>
  <c r="I65" i="10"/>
  <c r="G65" i="10"/>
  <c r="M65" i="10" s="1"/>
  <c r="V64" i="10"/>
  <c r="Q64" i="10"/>
  <c r="O64" i="10"/>
  <c r="K64" i="10"/>
  <c r="I64" i="10"/>
  <c r="G64" i="10"/>
  <c r="M64" i="10" s="1"/>
  <c r="V63" i="10"/>
  <c r="Q63" i="10"/>
  <c r="O63" i="10"/>
  <c r="K63" i="10"/>
  <c r="I63" i="10"/>
  <c r="G63" i="10"/>
  <c r="M63" i="10" s="1"/>
  <c r="V62" i="10"/>
  <c r="Q62" i="10"/>
  <c r="O62" i="10"/>
  <c r="M62" i="10"/>
  <c r="K62" i="10"/>
  <c r="I62" i="10"/>
  <c r="G62" i="10"/>
  <c r="V61" i="10"/>
  <c r="Q61" i="10"/>
  <c r="O61" i="10"/>
  <c r="K61" i="10"/>
  <c r="I61" i="10"/>
  <c r="G61" i="10"/>
  <c r="M61" i="10" s="1"/>
  <c r="V60" i="10"/>
  <c r="Q60" i="10"/>
  <c r="O60" i="10"/>
  <c r="M60" i="10"/>
  <c r="K60" i="10"/>
  <c r="I60" i="10"/>
  <c r="G60" i="10"/>
  <c r="V59" i="10"/>
  <c r="Q59" i="10"/>
  <c r="O59" i="10"/>
  <c r="M59" i="10"/>
  <c r="K59" i="10"/>
  <c r="I59" i="10"/>
  <c r="G59" i="10"/>
  <c r="V58" i="10"/>
  <c r="Q58" i="10"/>
  <c r="O58" i="10"/>
  <c r="M58" i="10"/>
  <c r="K58" i="10"/>
  <c r="I58" i="10"/>
  <c r="G58" i="10"/>
  <c r="V57" i="10"/>
  <c r="Q57" i="10"/>
  <c r="O57" i="10"/>
  <c r="K57" i="10"/>
  <c r="I57" i="10"/>
  <c r="G57" i="10"/>
  <c r="M57" i="10" s="1"/>
  <c r="V56" i="10"/>
  <c r="Q56" i="10"/>
  <c r="O56" i="10"/>
  <c r="K56" i="10"/>
  <c r="I56" i="10"/>
  <c r="G56" i="10"/>
  <c r="M56" i="10" s="1"/>
  <c r="V55" i="10"/>
  <c r="Q55" i="10"/>
  <c r="O55" i="10"/>
  <c r="K55" i="10"/>
  <c r="I55" i="10"/>
  <c r="G55" i="10"/>
  <c r="M55" i="10" s="1"/>
  <c r="V54" i="10"/>
  <c r="Q54" i="10"/>
  <c r="O54" i="10"/>
  <c r="M54" i="10"/>
  <c r="K54" i="10"/>
  <c r="I54" i="10"/>
  <c r="G54" i="10"/>
  <c r="V53" i="10"/>
  <c r="Q53" i="10"/>
  <c r="O53" i="10"/>
  <c r="K53" i="10"/>
  <c r="I53" i="10"/>
  <c r="G53" i="10"/>
  <c r="M53" i="10" s="1"/>
  <c r="V52" i="10"/>
  <c r="Q52" i="10"/>
  <c r="O52" i="10"/>
  <c r="M52" i="10"/>
  <c r="K52" i="10"/>
  <c r="I52" i="10"/>
  <c r="G52" i="10"/>
  <c r="V51" i="10"/>
  <c r="Q51" i="10"/>
  <c r="O51" i="10"/>
  <c r="M51" i="10"/>
  <c r="K51" i="10"/>
  <c r="I51" i="10"/>
  <c r="G51" i="10"/>
  <c r="V50" i="10"/>
  <c r="Q50" i="10"/>
  <c r="O50" i="10"/>
  <c r="M50" i="10"/>
  <c r="K50" i="10"/>
  <c r="I50" i="10"/>
  <c r="G50" i="10"/>
  <c r="V49" i="10"/>
  <c r="Q49" i="10"/>
  <c r="O49" i="10"/>
  <c r="K49" i="10"/>
  <c r="I49" i="10"/>
  <c r="G49" i="10"/>
  <c r="M49" i="10" s="1"/>
  <c r="V48" i="10"/>
  <c r="Q48" i="10"/>
  <c r="O48" i="10"/>
  <c r="K48" i="10"/>
  <c r="I48" i="10"/>
  <c r="G48" i="10"/>
  <c r="M48" i="10" s="1"/>
  <c r="V47" i="10"/>
  <c r="Q47" i="10"/>
  <c r="O47" i="10"/>
  <c r="K47" i="10"/>
  <c r="I47" i="10"/>
  <c r="G47" i="10"/>
  <c r="M47" i="10" s="1"/>
  <c r="V46" i="10"/>
  <c r="Q46" i="10"/>
  <c r="O46" i="10"/>
  <c r="M46" i="10"/>
  <c r="K46" i="10"/>
  <c r="I46" i="10"/>
  <c r="G46" i="10"/>
  <c r="V45" i="10"/>
  <c r="Q45" i="10"/>
  <c r="O45" i="10"/>
  <c r="K45" i="10"/>
  <c r="I45" i="10"/>
  <c r="G45" i="10"/>
  <c r="M45" i="10" s="1"/>
  <c r="V44" i="10"/>
  <c r="Q44" i="10"/>
  <c r="O44" i="10"/>
  <c r="O41" i="10" s="1"/>
  <c r="M44" i="10"/>
  <c r="K44" i="10"/>
  <c r="I44" i="10"/>
  <c r="I41" i="10" s="1"/>
  <c r="G44" i="10"/>
  <c r="V43" i="10"/>
  <c r="Q43" i="10"/>
  <c r="O43" i="10"/>
  <c r="K43" i="10"/>
  <c r="I43" i="10"/>
  <c r="G43" i="10"/>
  <c r="V42" i="10"/>
  <c r="Q42" i="10"/>
  <c r="Q41" i="10" s="1"/>
  <c r="O42" i="10"/>
  <c r="M42" i="10"/>
  <c r="K42" i="10"/>
  <c r="K41" i="10" s="1"/>
  <c r="I42" i="10"/>
  <c r="G42" i="10"/>
  <c r="V41" i="10"/>
  <c r="V40" i="10"/>
  <c r="Q40" i="10"/>
  <c r="Q39" i="10" s="1"/>
  <c r="O40" i="10"/>
  <c r="K40" i="10"/>
  <c r="I40" i="10"/>
  <c r="I39" i="10" s="1"/>
  <c r="G40" i="10"/>
  <c r="G39" i="10" s="1"/>
  <c r="I81" i="2" s="1"/>
  <c r="V39" i="10"/>
  <c r="O39" i="10"/>
  <c r="K39" i="10"/>
  <c r="V38" i="10"/>
  <c r="Q38" i="10"/>
  <c r="O38" i="10"/>
  <c r="M38" i="10"/>
  <c r="K38" i="10"/>
  <c r="I38" i="10"/>
  <c r="G38" i="10"/>
  <c r="V37" i="10"/>
  <c r="Q37" i="10"/>
  <c r="O37" i="10"/>
  <c r="K37" i="10"/>
  <c r="I37" i="10"/>
  <c r="G37" i="10"/>
  <c r="M37" i="10" s="1"/>
  <c r="V36" i="10"/>
  <c r="Q36" i="10"/>
  <c r="O36" i="10"/>
  <c r="M36" i="10"/>
  <c r="K36" i="10"/>
  <c r="I36" i="10"/>
  <c r="G36" i="10"/>
  <c r="V35" i="10"/>
  <c r="Q35" i="10"/>
  <c r="O35" i="10"/>
  <c r="K35" i="10"/>
  <c r="I35" i="10"/>
  <c r="G35" i="10"/>
  <c r="M35" i="10" s="1"/>
  <c r="V34" i="10"/>
  <c r="Q34" i="10"/>
  <c r="O34" i="10"/>
  <c r="M34" i="10"/>
  <c r="K34" i="10"/>
  <c r="I34" i="10"/>
  <c r="G34" i="10"/>
  <c r="V33" i="10"/>
  <c r="Q33" i="10"/>
  <c r="O33" i="10"/>
  <c r="K33" i="10"/>
  <c r="I33" i="10"/>
  <c r="G33" i="10"/>
  <c r="M33" i="10" s="1"/>
  <c r="V32" i="10"/>
  <c r="Q32" i="10"/>
  <c r="O32" i="10"/>
  <c r="K32" i="10"/>
  <c r="I32" i="10"/>
  <c r="G32" i="10"/>
  <c r="M32" i="10" s="1"/>
  <c r="V31" i="10"/>
  <c r="Q31" i="10"/>
  <c r="O31" i="10"/>
  <c r="K31" i="10"/>
  <c r="I31" i="10"/>
  <c r="G31" i="10"/>
  <c r="M31" i="10" s="1"/>
  <c r="V30" i="10"/>
  <c r="Q30" i="10"/>
  <c r="O30" i="10"/>
  <c r="M30" i="10"/>
  <c r="K30" i="10"/>
  <c r="I30" i="10"/>
  <c r="G30" i="10"/>
  <c r="V29" i="10"/>
  <c r="Q29" i="10"/>
  <c r="O29" i="10"/>
  <c r="K29" i="10"/>
  <c r="I29" i="10"/>
  <c r="G29" i="10"/>
  <c r="M29" i="10" s="1"/>
  <c r="V28" i="10"/>
  <c r="Q28" i="10"/>
  <c r="O28" i="10"/>
  <c r="M28" i="10"/>
  <c r="K28" i="10"/>
  <c r="I28" i="10"/>
  <c r="G28" i="10"/>
  <c r="V27" i="10"/>
  <c r="Q27" i="10"/>
  <c r="O27" i="10"/>
  <c r="K27" i="10"/>
  <c r="I27" i="10"/>
  <c r="G27" i="10"/>
  <c r="M27" i="10" s="1"/>
  <c r="V26" i="10"/>
  <c r="Q26" i="10"/>
  <c r="O26" i="10"/>
  <c r="M26" i="10"/>
  <c r="K26" i="10"/>
  <c r="I26" i="10"/>
  <c r="G26" i="10"/>
  <c r="V25" i="10"/>
  <c r="Q25" i="10"/>
  <c r="O25" i="10"/>
  <c r="K25" i="10"/>
  <c r="I25" i="10"/>
  <c r="G25" i="10"/>
  <c r="M25" i="10" s="1"/>
  <c r="BA24" i="10"/>
  <c r="V23" i="10"/>
  <c r="Q23" i="10"/>
  <c r="O23" i="10"/>
  <c r="K23" i="10"/>
  <c r="I23" i="10"/>
  <c r="G23" i="10"/>
  <c r="M23" i="10" s="1"/>
  <c r="V22" i="10"/>
  <c r="Q22" i="10"/>
  <c r="O22" i="10"/>
  <c r="K22" i="10"/>
  <c r="I22" i="10"/>
  <c r="G22" i="10"/>
  <c r="M22" i="10" s="1"/>
  <c r="V21" i="10"/>
  <c r="Q21" i="10"/>
  <c r="O21" i="10"/>
  <c r="K21" i="10"/>
  <c r="I21" i="10"/>
  <c r="G21" i="10"/>
  <c r="M21" i="10" s="1"/>
  <c r="V20" i="10"/>
  <c r="Q20" i="10"/>
  <c r="O20" i="10"/>
  <c r="M20" i="10"/>
  <c r="K20" i="10"/>
  <c r="I20" i="10"/>
  <c r="G20" i="10"/>
  <c r="V19" i="10"/>
  <c r="Q19" i="10"/>
  <c r="O19" i="10"/>
  <c r="K19" i="10"/>
  <c r="I19" i="10"/>
  <c r="G19" i="10"/>
  <c r="M19" i="10" s="1"/>
  <c r="V18" i="10"/>
  <c r="Q18" i="10"/>
  <c r="O18" i="10"/>
  <c r="M18" i="10"/>
  <c r="K18" i="10"/>
  <c r="I18" i="10"/>
  <c r="I10" i="10" s="1"/>
  <c r="G18" i="10"/>
  <c r="V17" i="10"/>
  <c r="Q17" i="10"/>
  <c r="O17" i="10"/>
  <c r="K17" i="10"/>
  <c r="I17" i="10"/>
  <c r="G17" i="10"/>
  <c r="M17" i="10" s="1"/>
  <c r="V16" i="10"/>
  <c r="Q16" i="10"/>
  <c r="O16" i="10"/>
  <c r="M16" i="10"/>
  <c r="K16" i="10"/>
  <c r="I16" i="10"/>
  <c r="G16" i="10"/>
  <c r="V15" i="10"/>
  <c r="Q15" i="10"/>
  <c r="O15" i="10"/>
  <c r="K15" i="10"/>
  <c r="I15" i="10"/>
  <c r="G15" i="10"/>
  <c r="M15" i="10" s="1"/>
  <c r="V14" i="10"/>
  <c r="Q14" i="10"/>
  <c r="O14" i="10"/>
  <c r="K14" i="10"/>
  <c r="I14" i="10"/>
  <c r="G14" i="10"/>
  <c r="M14" i="10" s="1"/>
  <c r="V13" i="10"/>
  <c r="Q13" i="10"/>
  <c r="O13" i="10"/>
  <c r="O10" i="10" s="1"/>
  <c r="K13" i="10"/>
  <c r="I13" i="10"/>
  <c r="G13" i="10"/>
  <c r="M13" i="10" s="1"/>
  <c r="V12" i="10"/>
  <c r="Q12" i="10"/>
  <c r="O12" i="10"/>
  <c r="M12" i="10"/>
  <c r="K12" i="10"/>
  <c r="I12" i="10"/>
  <c r="G12" i="10"/>
  <c r="V11" i="10"/>
  <c r="Q11" i="10"/>
  <c r="O11" i="10"/>
  <c r="K11" i="10"/>
  <c r="I11" i="10"/>
  <c r="G11" i="10"/>
  <c r="M11" i="10" s="1"/>
  <c r="M10" i="10" s="1"/>
  <c r="V9" i="10"/>
  <c r="V8" i="10" s="1"/>
  <c r="Q9" i="10"/>
  <c r="O9" i="10"/>
  <c r="O8" i="10" s="1"/>
  <c r="K9" i="10"/>
  <c r="I9" i="10"/>
  <c r="G9" i="10"/>
  <c r="Q8" i="10"/>
  <c r="K8" i="10"/>
  <c r="I8" i="10"/>
  <c r="AF40" i="9"/>
  <c r="V37" i="9"/>
  <c r="Q37" i="9"/>
  <c r="O37" i="9"/>
  <c r="M37" i="9"/>
  <c r="K37" i="9"/>
  <c r="I37" i="9"/>
  <c r="G37" i="9"/>
  <c r="V36" i="9"/>
  <c r="Q36" i="9"/>
  <c r="O36" i="9"/>
  <c r="K36" i="9"/>
  <c r="I36" i="9"/>
  <c r="G36" i="9"/>
  <c r="M36" i="9" s="1"/>
  <c r="V35" i="9"/>
  <c r="Q35" i="9"/>
  <c r="O35" i="9"/>
  <c r="M35" i="9"/>
  <c r="K35" i="9"/>
  <c r="I35" i="9"/>
  <c r="G35" i="9"/>
  <c r="V34" i="9"/>
  <c r="Q34" i="9"/>
  <c r="O34" i="9"/>
  <c r="K34" i="9"/>
  <c r="I34" i="9"/>
  <c r="G34" i="9"/>
  <c r="M34" i="9" s="1"/>
  <c r="V33" i="9"/>
  <c r="Q33" i="9"/>
  <c r="O33" i="9"/>
  <c r="K33" i="9"/>
  <c r="I33" i="9"/>
  <c r="G33" i="9"/>
  <c r="M33" i="9" s="1"/>
  <c r="V32" i="9"/>
  <c r="Q32" i="9"/>
  <c r="O32" i="9"/>
  <c r="K32" i="9"/>
  <c r="I32" i="9"/>
  <c r="G32" i="9"/>
  <c r="M32" i="9" s="1"/>
  <c r="V27" i="9"/>
  <c r="Q27" i="9"/>
  <c r="O27" i="9"/>
  <c r="M27" i="9"/>
  <c r="K27" i="9"/>
  <c r="I27" i="9"/>
  <c r="G27" i="9"/>
  <c r="V25" i="9"/>
  <c r="Q25" i="9"/>
  <c r="O25" i="9"/>
  <c r="K25" i="9"/>
  <c r="I25" i="9"/>
  <c r="G25" i="9"/>
  <c r="M25" i="9" s="1"/>
  <c r="V24" i="9"/>
  <c r="Q24" i="9"/>
  <c r="O24" i="9"/>
  <c r="M24" i="9"/>
  <c r="K24" i="9"/>
  <c r="I24" i="9"/>
  <c r="G24" i="9"/>
  <c r="V23" i="9"/>
  <c r="Q23" i="9"/>
  <c r="O23" i="9"/>
  <c r="K23" i="9"/>
  <c r="I23" i="9"/>
  <c r="G23" i="9"/>
  <c r="M23" i="9" s="1"/>
  <c r="V22" i="9"/>
  <c r="Q22" i="9"/>
  <c r="O22" i="9"/>
  <c r="M22" i="9"/>
  <c r="K22" i="9"/>
  <c r="I22" i="9"/>
  <c r="G22" i="9"/>
  <c r="V21" i="9"/>
  <c r="Q21" i="9"/>
  <c r="O21" i="9"/>
  <c r="K21" i="9"/>
  <c r="I21" i="9"/>
  <c r="G21" i="9"/>
  <c r="M21" i="9" s="1"/>
  <c r="V20" i="9"/>
  <c r="Q20" i="9"/>
  <c r="O20" i="9"/>
  <c r="K20" i="9"/>
  <c r="I20" i="9"/>
  <c r="G20" i="9"/>
  <c r="M20" i="9" s="1"/>
  <c r="V19" i="9"/>
  <c r="Q19" i="9"/>
  <c r="O19" i="9"/>
  <c r="K19" i="9"/>
  <c r="I19" i="9"/>
  <c r="G19" i="9"/>
  <c r="M19" i="9" s="1"/>
  <c r="V18" i="9"/>
  <c r="Q18" i="9"/>
  <c r="O18" i="9"/>
  <c r="M18" i="9"/>
  <c r="K18" i="9"/>
  <c r="I18" i="9"/>
  <c r="G18" i="9"/>
  <c r="V17" i="9"/>
  <c r="Q17" i="9"/>
  <c r="O17" i="9"/>
  <c r="K17" i="9"/>
  <c r="I17" i="9"/>
  <c r="G17" i="9"/>
  <c r="M17" i="9" s="1"/>
  <c r="V16" i="9"/>
  <c r="Q16" i="9"/>
  <c r="O16" i="9"/>
  <c r="M16" i="9"/>
  <c r="K16" i="9"/>
  <c r="I16" i="9"/>
  <c r="I8" i="9" s="1"/>
  <c r="G16" i="9"/>
  <c r="V15" i="9"/>
  <c r="Q15" i="9"/>
  <c r="O15" i="9"/>
  <c r="K15" i="9"/>
  <c r="I15" i="9"/>
  <c r="G15" i="9"/>
  <c r="M15" i="9" s="1"/>
  <c r="V14" i="9"/>
  <c r="Q14" i="9"/>
  <c r="O14" i="9"/>
  <c r="M14" i="9"/>
  <c r="K14" i="9"/>
  <c r="I14" i="9"/>
  <c r="G14" i="9"/>
  <c r="V13" i="9"/>
  <c r="Q13" i="9"/>
  <c r="O13" i="9"/>
  <c r="K13" i="9"/>
  <c r="I13" i="9"/>
  <c r="G13" i="9"/>
  <c r="M13" i="9" s="1"/>
  <c r="V12" i="9"/>
  <c r="Q12" i="9"/>
  <c r="O12" i="9"/>
  <c r="K12" i="9"/>
  <c r="I12" i="9"/>
  <c r="G12" i="9"/>
  <c r="M12" i="9" s="1"/>
  <c r="V11" i="9"/>
  <c r="Q11" i="9"/>
  <c r="O11" i="9"/>
  <c r="O8" i="9" s="1"/>
  <c r="K11" i="9"/>
  <c r="I11" i="9"/>
  <c r="G11" i="9"/>
  <c r="M11" i="9" s="1"/>
  <c r="V10" i="9"/>
  <c r="Q10" i="9"/>
  <c r="O10" i="9"/>
  <c r="M10" i="9"/>
  <c r="K10" i="9"/>
  <c r="I10" i="9"/>
  <c r="G10" i="9"/>
  <c r="V9" i="9"/>
  <c r="Q9" i="9"/>
  <c r="Q8" i="9" s="1"/>
  <c r="O9" i="9"/>
  <c r="K9" i="9"/>
  <c r="I9" i="9"/>
  <c r="G9" i="9"/>
  <c r="M9" i="9" s="1"/>
  <c r="V73" i="8"/>
  <c r="Q73" i="8"/>
  <c r="O73" i="8"/>
  <c r="M73" i="8"/>
  <c r="K73" i="8"/>
  <c r="I73" i="8"/>
  <c r="G73" i="8"/>
  <c r="V71" i="8"/>
  <c r="Q71" i="8"/>
  <c r="Q66" i="8" s="1"/>
  <c r="O71" i="8"/>
  <c r="K71" i="8"/>
  <c r="K66" i="8" s="1"/>
  <c r="I71" i="8"/>
  <c r="G71" i="8"/>
  <c r="M71" i="8" s="1"/>
  <c r="V69" i="8"/>
  <c r="Q69" i="8"/>
  <c r="O69" i="8"/>
  <c r="M69" i="8"/>
  <c r="K69" i="8"/>
  <c r="I69" i="8"/>
  <c r="I66" i="8" s="1"/>
  <c r="G69" i="8"/>
  <c r="V67" i="8"/>
  <c r="V66" i="8" s="1"/>
  <c r="Q67" i="8"/>
  <c r="O67" i="8"/>
  <c r="O66" i="8" s="1"/>
  <c r="K67" i="8"/>
  <c r="I67" i="8"/>
  <c r="G67" i="8"/>
  <c r="V65" i="8"/>
  <c r="Q65" i="8"/>
  <c r="O65" i="8"/>
  <c r="K65" i="8"/>
  <c r="I65" i="8"/>
  <c r="G65" i="8"/>
  <c r="M65" i="8" s="1"/>
  <c r="V63" i="8"/>
  <c r="Q63" i="8"/>
  <c r="Q58" i="8" s="1"/>
  <c r="O63" i="8"/>
  <c r="K63" i="8"/>
  <c r="I63" i="8"/>
  <c r="G63" i="8"/>
  <c r="M63" i="8" s="1"/>
  <c r="V60" i="8"/>
  <c r="Q60" i="8"/>
  <c r="O60" i="8"/>
  <c r="O58" i="8" s="1"/>
  <c r="K60" i="8"/>
  <c r="I60" i="8"/>
  <c r="G60" i="8"/>
  <c r="M60" i="8" s="1"/>
  <c r="V59" i="8"/>
  <c r="Q59" i="8"/>
  <c r="O59" i="8"/>
  <c r="M59" i="8"/>
  <c r="M58" i="8" s="1"/>
  <c r="K59" i="8"/>
  <c r="I59" i="8"/>
  <c r="I58" i="8" s="1"/>
  <c r="G59" i="8"/>
  <c r="K58" i="8"/>
  <c r="V57" i="8"/>
  <c r="Q57" i="8"/>
  <c r="O57" i="8"/>
  <c r="M57" i="8"/>
  <c r="K57" i="8"/>
  <c r="I57" i="8"/>
  <c r="G57" i="8"/>
  <c r="V54" i="8"/>
  <c r="Q54" i="8"/>
  <c r="O54" i="8"/>
  <c r="K54" i="8"/>
  <c r="I54" i="8"/>
  <c r="G54" i="8"/>
  <c r="M54" i="8" s="1"/>
  <c r="V52" i="8"/>
  <c r="Q52" i="8"/>
  <c r="O52" i="8"/>
  <c r="M52" i="8"/>
  <c r="K52" i="8"/>
  <c r="I52" i="8"/>
  <c r="G52" i="8"/>
  <c r="V51" i="8"/>
  <c r="Q51" i="8"/>
  <c r="O51" i="8"/>
  <c r="K51" i="8"/>
  <c r="I51" i="8"/>
  <c r="G51" i="8"/>
  <c r="M51" i="8" s="1"/>
  <c r="V49" i="8"/>
  <c r="Q49" i="8"/>
  <c r="O49" i="8"/>
  <c r="K49" i="8"/>
  <c r="I49" i="8"/>
  <c r="G49" i="8"/>
  <c r="M49" i="8" s="1"/>
  <c r="V48" i="8"/>
  <c r="Q48" i="8"/>
  <c r="O48" i="8"/>
  <c r="K48" i="8"/>
  <c r="I48" i="8"/>
  <c r="G48" i="8"/>
  <c r="M48" i="8" s="1"/>
  <c r="V47" i="8"/>
  <c r="Q47" i="8"/>
  <c r="O47" i="8"/>
  <c r="M47" i="8"/>
  <c r="K47" i="8"/>
  <c r="I47" i="8"/>
  <c r="G47" i="8"/>
  <c r="V46" i="8"/>
  <c r="Q46" i="8"/>
  <c r="O46" i="8"/>
  <c r="K46" i="8"/>
  <c r="I46" i="8"/>
  <c r="G46" i="8"/>
  <c r="M46" i="8" s="1"/>
  <c r="V45" i="8"/>
  <c r="Q45" i="8"/>
  <c r="O45" i="8"/>
  <c r="M45" i="8"/>
  <c r="K45" i="8"/>
  <c r="I45" i="8"/>
  <c r="G45" i="8"/>
  <c r="V44" i="8"/>
  <c r="Q44" i="8"/>
  <c r="O44" i="8"/>
  <c r="K44" i="8"/>
  <c r="I44" i="8"/>
  <c r="G44" i="8"/>
  <c r="V43" i="8"/>
  <c r="Q43" i="8"/>
  <c r="O43" i="8"/>
  <c r="M43" i="8"/>
  <c r="K43" i="8"/>
  <c r="I43" i="8"/>
  <c r="G43" i="8"/>
  <c r="V42" i="8"/>
  <c r="Q42" i="8"/>
  <c r="O42" i="8"/>
  <c r="O41" i="8" s="1"/>
  <c r="K42" i="8"/>
  <c r="K41" i="8" s="1"/>
  <c r="I42" i="8"/>
  <c r="G42" i="8"/>
  <c r="M42" i="8" s="1"/>
  <c r="Q41" i="8"/>
  <c r="V40" i="8"/>
  <c r="Q40" i="8"/>
  <c r="O40" i="8"/>
  <c r="O37" i="8" s="1"/>
  <c r="K40" i="8"/>
  <c r="I40" i="8"/>
  <c r="G40" i="8"/>
  <c r="M40" i="8" s="1"/>
  <c r="V39" i="8"/>
  <c r="Q39" i="8"/>
  <c r="O39" i="8"/>
  <c r="M39" i="8"/>
  <c r="K39" i="8"/>
  <c r="I39" i="8"/>
  <c r="G39" i="8"/>
  <c r="V38" i="8"/>
  <c r="V37" i="8" s="1"/>
  <c r="Q38" i="8"/>
  <c r="Q37" i="8" s="1"/>
  <c r="O38" i="8"/>
  <c r="K38" i="8"/>
  <c r="K37" i="8" s="1"/>
  <c r="I38" i="8"/>
  <c r="G38" i="8"/>
  <c r="M38" i="8" s="1"/>
  <c r="I37" i="8"/>
  <c r="V36" i="8"/>
  <c r="Q36" i="8"/>
  <c r="O36" i="8"/>
  <c r="K36" i="8"/>
  <c r="I36" i="8"/>
  <c r="G36" i="8"/>
  <c r="V35" i="8"/>
  <c r="Q35" i="8"/>
  <c r="O35" i="8"/>
  <c r="M35" i="8"/>
  <c r="K35" i="8"/>
  <c r="I35" i="8"/>
  <c r="G35" i="8"/>
  <c r="V33" i="8"/>
  <c r="Q33" i="8"/>
  <c r="O33" i="8"/>
  <c r="K33" i="8"/>
  <c r="I33" i="8"/>
  <c r="G33" i="8"/>
  <c r="M33" i="8" s="1"/>
  <c r="V30" i="8"/>
  <c r="Q30" i="8"/>
  <c r="Q23" i="8" s="1"/>
  <c r="O30" i="8"/>
  <c r="K30" i="8"/>
  <c r="I30" i="8"/>
  <c r="G30" i="8"/>
  <c r="M30" i="8" s="1"/>
  <c r="V27" i="8"/>
  <c r="Q27" i="8"/>
  <c r="O27" i="8"/>
  <c r="O23" i="8" s="1"/>
  <c r="K27" i="8"/>
  <c r="I27" i="8"/>
  <c r="G27" i="8"/>
  <c r="M27" i="8" s="1"/>
  <c r="V24" i="8"/>
  <c r="V23" i="8" s="1"/>
  <c r="Q24" i="8"/>
  <c r="O24" i="8"/>
  <c r="M24" i="8"/>
  <c r="K24" i="8"/>
  <c r="I24" i="8"/>
  <c r="I23" i="8" s="1"/>
  <c r="G24" i="8"/>
  <c r="K23" i="8"/>
  <c r="V22" i="8"/>
  <c r="Q22" i="8"/>
  <c r="O22" i="8"/>
  <c r="O19" i="8" s="1"/>
  <c r="M22" i="8"/>
  <c r="K22" i="8"/>
  <c r="I22" i="8"/>
  <c r="I19" i="8" s="1"/>
  <c r="G22" i="8"/>
  <c r="V21" i="8"/>
  <c r="Q21" i="8"/>
  <c r="O21" i="8"/>
  <c r="K21" i="8"/>
  <c r="I21" i="8"/>
  <c r="G21" i="8"/>
  <c r="V20" i="8"/>
  <c r="Q20" i="8"/>
  <c r="Q19" i="8" s="1"/>
  <c r="O20" i="8"/>
  <c r="M20" i="8"/>
  <c r="K20" i="8"/>
  <c r="K19" i="8" s="1"/>
  <c r="I20" i="8"/>
  <c r="G20" i="8"/>
  <c r="V19" i="8"/>
  <c r="V17" i="8"/>
  <c r="Q17" i="8"/>
  <c r="Q16" i="8" s="1"/>
  <c r="O17" i="8"/>
  <c r="K17" i="8"/>
  <c r="I17" i="8"/>
  <c r="I16" i="8" s="1"/>
  <c r="G17" i="8"/>
  <c r="G16" i="8" s="1"/>
  <c r="I68" i="2" s="1"/>
  <c r="V16" i="8"/>
  <c r="O16" i="8"/>
  <c r="K16" i="8"/>
  <c r="V15" i="8"/>
  <c r="V14" i="8" s="1"/>
  <c r="Q15" i="8"/>
  <c r="O15" i="8"/>
  <c r="M15" i="8"/>
  <c r="M14" i="8" s="1"/>
  <c r="K15" i="8"/>
  <c r="I15" i="8"/>
  <c r="I14" i="8" s="1"/>
  <c r="G15" i="8"/>
  <c r="Q14" i="8"/>
  <c r="O14" i="8"/>
  <c r="K14" i="8"/>
  <c r="G14" i="8"/>
  <c r="V11" i="8"/>
  <c r="Q11" i="8"/>
  <c r="O11" i="8"/>
  <c r="M11" i="8"/>
  <c r="K11" i="8"/>
  <c r="I11" i="8"/>
  <c r="I8" i="8" s="1"/>
  <c r="G11" i="8"/>
  <c r="V9" i="8"/>
  <c r="V8" i="8" s="1"/>
  <c r="Q9" i="8"/>
  <c r="O9" i="8"/>
  <c r="O8" i="8" s="1"/>
  <c r="K9" i="8"/>
  <c r="I9" i="8"/>
  <c r="G9" i="8"/>
  <c r="Q8" i="8"/>
  <c r="K8" i="8"/>
  <c r="V45" i="7"/>
  <c r="Q45" i="7"/>
  <c r="O45" i="7"/>
  <c r="M45" i="7"/>
  <c r="K45" i="7"/>
  <c r="I45" i="7"/>
  <c r="G45" i="7"/>
  <c r="V44" i="7"/>
  <c r="Q44" i="7"/>
  <c r="O44" i="7"/>
  <c r="K44" i="7"/>
  <c r="I44" i="7"/>
  <c r="G44" i="7"/>
  <c r="M44" i="7" s="1"/>
  <c r="V42" i="7"/>
  <c r="Q42" i="7"/>
  <c r="O42" i="7"/>
  <c r="M42" i="7"/>
  <c r="K42" i="7"/>
  <c r="I42" i="7"/>
  <c r="G42" i="7"/>
  <c r="V41" i="7"/>
  <c r="V37" i="7" s="1"/>
  <c r="Q41" i="7"/>
  <c r="O41" i="7"/>
  <c r="K41" i="7"/>
  <c r="I41" i="7"/>
  <c r="G41" i="7"/>
  <c r="M41" i="7" s="1"/>
  <c r="V39" i="7"/>
  <c r="Q39" i="7"/>
  <c r="Q37" i="7" s="1"/>
  <c r="O39" i="7"/>
  <c r="K39" i="7"/>
  <c r="I39" i="7"/>
  <c r="G39" i="7"/>
  <c r="M39" i="7" s="1"/>
  <c r="V38" i="7"/>
  <c r="Q38" i="7"/>
  <c r="O38" i="7"/>
  <c r="O37" i="7" s="1"/>
  <c r="K38" i="7"/>
  <c r="K37" i="7" s="1"/>
  <c r="I38" i="7"/>
  <c r="G38" i="7"/>
  <c r="M38" i="7" s="1"/>
  <c r="M37" i="7" s="1"/>
  <c r="V36" i="7"/>
  <c r="V35" i="7" s="1"/>
  <c r="Q36" i="7"/>
  <c r="Q35" i="7" s="1"/>
  <c r="O36" i="7"/>
  <c r="K36" i="7"/>
  <c r="K35" i="7" s="1"/>
  <c r="I36" i="7"/>
  <c r="G36" i="7"/>
  <c r="M36" i="7" s="1"/>
  <c r="M35" i="7" s="1"/>
  <c r="O35" i="7"/>
  <c r="I35" i="7"/>
  <c r="V33" i="7"/>
  <c r="Q33" i="7"/>
  <c r="O33" i="7"/>
  <c r="K33" i="7"/>
  <c r="I33" i="7"/>
  <c r="G33" i="7"/>
  <c r="M33" i="7" s="1"/>
  <c r="V32" i="7"/>
  <c r="Q32" i="7"/>
  <c r="O32" i="7"/>
  <c r="M32" i="7"/>
  <c r="K32" i="7"/>
  <c r="I32" i="7"/>
  <c r="G32" i="7"/>
  <c r="V30" i="7"/>
  <c r="V14" i="7" s="1"/>
  <c r="Q30" i="7"/>
  <c r="O30" i="7"/>
  <c r="K30" i="7"/>
  <c r="I30" i="7"/>
  <c r="G30" i="7"/>
  <c r="V28" i="7"/>
  <c r="Q28" i="7"/>
  <c r="O28" i="7"/>
  <c r="K28" i="7"/>
  <c r="I28" i="7"/>
  <c r="G28" i="7"/>
  <c r="M28" i="7" s="1"/>
  <c r="V26" i="7"/>
  <c r="Q26" i="7"/>
  <c r="O26" i="7"/>
  <c r="K26" i="7"/>
  <c r="I26" i="7"/>
  <c r="G26" i="7"/>
  <c r="M26" i="7" s="1"/>
  <c r="V24" i="7"/>
  <c r="Q24" i="7"/>
  <c r="O24" i="7"/>
  <c r="M24" i="7"/>
  <c r="K24" i="7"/>
  <c r="I24" i="7"/>
  <c r="G24" i="7"/>
  <c r="V22" i="7"/>
  <c r="Q22" i="7"/>
  <c r="O22" i="7"/>
  <c r="K22" i="7"/>
  <c r="I22" i="7"/>
  <c r="G22" i="7"/>
  <c r="M22" i="7" s="1"/>
  <c r="V20" i="7"/>
  <c r="Q20" i="7"/>
  <c r="O20" i="7"/>
  <c r="M20" i="7"/>
  <c r="K20" i="7"/>
  <c r="I20" i="7"/>
  <c r="I14" i="7" s="1"/>
  <c r="G20" i="7"/>
  <c r="V18" i="7"/>
  <c r="Q18" i="7"/>
  <c r="O18" i="7"/>
  <c r="K18" i="7"/>
  <c r="I18" i="7"/>
  <c r="G18" i="7"/>
  <c r="V15" i="7"/>
  <c r="Q15" i="7"/>
  <c r="O15" i="7"/>
  <c r="M15" i="7"/>
  <c r="K15" i="7"/>
  <c r="K14" i="7" s="1"/>
  <c r="I15" i="7"/>
  <c r="G15" i="7"/>
  <c r="V11" i="7"/>
  <c r="Q11" i="7"/>
  <c r="Q8" i="7" s="1"/>
  <c r="O11" i="7"/>
  <c r="K11" i="7"/>
  <c r="I11" i="7"/>
  <c r="G11" i="7"/>
  <c r="M11" i="7" s="1"/>
  <c r="V9" i="7"/>
  <c r="Q9" i="7"/>
  <c r="O9" i="7"/>
  <c r="O8" i="7" s="1"/>
  <c r="K9" i="7"/>
  <c r="K8" i="7" s="1"/>
  <c r="I9" i="7"/>
  <c r="G9" i="7"/>
  <c r="M9" i="7" s="1"/>
  <c r="M8" i="7" s="1"/>
  <c r="V8" i="7"/>
  <c r="I8" i="7"/>
  <c r="AE45" i="6"/>
  <c r="V43" i="6"/>
  <c r="Q43" i="6"/>
  <c r="O43" i="6"/>
  <c r="K43" i="6"/>
  <c r="I43" i="6"/>
  <c r="G43" i="6"/>
  <c r="M43" i="6" s="1"/>
  <c r="V42" i="6"/>
  <c r="Q42" i="6"/>
  <c r="O42" i="6"/>
  <c r="K42" i="6"/>
  <c r="I42" i="6"/>
  <c r="G42" i="6"/>
  <c r="M42" i="6" s="1"/>
  <c r="V40" i="6"/>
  <c r="Q40" i="6"/>
  <c r="O40" i="6"/>
  <c r="M40" i="6"/>
  <c r="K40" i="6"/>
  <c r="I40" i="6"/>
  <c r="G40" i="6"/>
  <c r="V39" i="6"/>
  <c r="Q39" i="6"/>
  <c r="Q35" i="6" s="1"/>
  <c r="O39" i="6"/>
  <c r="K39" i="6"/>
  <c r="K35" i="6" s="1"/>
  <c r="I39" i="6"/>
  <c r="G39" i="6"/>
  <c r="M39" i="6" s="1"/>
  <c r="V37" i="6"/>
  <c r="Q37" i="6"/>
  <c r="O37" i="6"/>
  <c r="M37" i="6"/>
  <c r="K37" i="6"/>
  <c r="I37" i="6"/>
  <c r="I35" i="6" s="1"/>
  <c r="G37" i="6"/>
  <c r="V36" i="6"/>
  <c r="V35" i="6" s="1"/>
  <c r="Q36" i="6"/>
  <c r="O36" i="6"/>
  <c r="O35" i="6" s="1"/>
  <c r="K36" i="6"/>
  <c r="I36" i="6"/>
  <c r="G36" i="6"/>
  <c r="BA34" i="6"/>
  <c r="V33" i="6"/>
  <c r="Q33" i="6"/>
  <c r="Q32" i="6" s="1"/>
  <c r="O33" i="6"/>
  <c r="M33" i="6"/>
  <c r="M32" i="6" s="1"/>
  <c r="K33" i="6"/>
  <c r="K32" i="6" s="1"/>
  <c r="I33" i="6"/>
  <c r="G33" i="6"/>
  <c r="V32" i="6"/>
  <c r="O32" i="6"/>
  <c r="I32" i="6"/>
  <c r="G32" i="6"/>
  <c r="V30" i="6"/>
  <c r="Q30" i="6"/>
  <c r="Q26" i="6" s="1"/>
  <c r="O30" i="6"/>
  <c r="K30" i="6"/>
  <c r="I30" i="6"/>
  <c r="G30" i="6"/>
  <c r="M30" i="6" s="1"/>
  <c r="V27" i="6"/>
  <c r="Q27" i="6"/>
  <c r="O27" i="6"/>
  <c r="O26" i="6" s="1"/>
  <c r="K27" i="6"/>
  <c r="K26" i="6" s="1"/>
  <c r="I27" i="6"/>
  <c r="G27" i="6"/>
  <c r="M27" i="6" s="1"/>
  <c r="V26" i="6"/>
  <c r="M26" i="6"/>
  <c r="I26" i="6"/>
  <c r="V24" i="6"/>
  <c r="Q24" i="6"/>
  <c r="O24" i="6"/>
  <c r="K24" i="6"/>
  <c r="I24" i="6"/>
  <c r="G24" i="6"/>
  <c r="M24" i="6" s="1"/>
  <c r="V22" i="6"/>
  <c r="Q22" i="6"/>
  <c r="O22" i="6"/>
  <c r="M22" i="6"/>
  <c r="K22" i="6"/>
  <c r="I22" i="6"/>
  <c r="G22" i="6"/>
  <c r="V21" i="6"/>
  <c r="Q21" i="6"/>
  <c r="O21" i="6"/>
  <c r="K21" i="6"/>
  <c r="I21" i="6"/>
  <c r="G21" i="6"/>
  <c r="M21" i="6" s="1"/>
  <c r="V20" i="6"/>
  <c r="Q20" i="6"/>
  <c r="O20" i="6"/>
  <c r="M20" i="6"/>
  <c r="K20" i="6"/>
  <c r="I20" i="6"/>
  <c r="G20" i="6"/>
  <c r="V19" i="6"/>
  <c r="V14" i="6" s="1"/>
  <c r="Q19" i="6"/>
  <c r="O19" i="6"/>
  <c r="K19" i="6"/>
  <c r="I19" i="6"/>
  <c r="G19" i="6"/>
  <c r="M19" i="6" s="1"/>
  <c r="V17" i="6"/>
  <c r="Q17" i="6"/>
  <c r="Q14" i="6" s="1"/>
  <c r="O17" i="6"/>
  <c r="K17" i="6"/>
  <c r="I17" i="6"/>
  <c r="G17" i="6"/>
  <c r="M17" i="6" s="1"/>
  <c r="V15" i="6"/>
  <c r="Q15" i="6"/>
  <c r="O15" i="6"/>
  <c r="O14" i="6" s="1"/>
  <c r="K15" i="6"/>
  <c r="I15" i="6"/>
  <c r="G15" i="6"/>
  <c r="M15" i="6" s="1"/>
  <c r="M14" i="6" s="1"/>
  <c r="V11" i="6"/>
  <c r="Q11" i="6"/>
  <c r="O11" i="6"/>
  <c r="K11" i="6"/>
  <c r="K8" i="6" s="1"/>
  <c r="I11" i="6"/>
  <c r="G11" i="6"/>
  <c r="M11" i="6" s="1"/>
  <c r="M8" i="6" s="1"/>
  <c r="V9" i="6"/>
  <c r="Q9" i="6"/>
  <c r="Q8" i="6" s="1"/>
  <c r="O9" i="6"/>
  <c r="O8" i="6" s="1"/>
  <c r="M9" i="6"/>
  <c r="K9" i="6"/>
  <c r="I9" i="6"/>
  <c r="I8" i="6" s="1"/>
  <c r="G9" i="6"/>
  <c r="V8" i="6"/>
  <c r="G8" i="6"/>
  <c r="AF132" i="5"/>
  <c r="V130" i="5"/>
  <c r="Q130" i="5"/>
  <c r="O130" i="5"/>
  <c r="K130" i="5"/>
  <c r="I130" i="5"/>
  <c r="G130" i="5"/>
  <c r="M130" i="5" s="1"/>
  <c r="V129" i="5"/>
  <c r="Q129" i="5"/>
  <c r="O129" i="5"/>
  <c r="K129" i="5"/>
  <c r="I129" i="5"/>
  <c r="G129" i="5"/>
  <c r="M129" i="5" s="1"/>
  <c r="V128" i="5"/>
  <c r="Q128" i="5"/>
  <c r="O128" i="5"/>
  <c r="K128" i="5"/>
  <c r="I128" i="5"/>
  <c r="G128" i="5"/>
  <c r="M128" i="5" s="1"/>
  <c r="M121" i="5" s="1"/>
  <c r="V126" i="5"/>
  <c r="Q126" i="5"/>
  <c r="O126" i="5"/>
  <c r="M126" i="5"/>
  <c r="K126" i="5"/>
  <c r="I126" i="5"/>
  <c r="G126" i="5"/>
  <c r="V125" i="5"/>
  <c r="Q125" i="5"/>
  <c r="O125" i="5"/>
  <c r="K125" i="5"/>
  <c r="I125" i="5"/>
  <c r="I121" i="5" s="1"/>
  <c r="G125" i="5"/>
  <c r="M125" i="5" s="1"/>
  <c r="V123" i="5"/>
  <c r="Q123" i="5"/>
  <c r="Q121" i="5" s="1"/>
  <c r="O123" i="5"/>
  <c r="K123" i="5"/>
  <c r="I123" i="5"/>
  <c r="G123" i="5"/>
  <c r="M123" i="5" s="1"/>
  <c r="V122" i="5"/>
  <c r="Q122" i="5"/>
  <c r="O122" i="5"/>
  <c r="O121" i="5" s="1"/>
  <c r="M122" i="5"/>
  <c r="K122" i="5"/>
  <c r="I122" i="5"/>
  <c r="G122" i="5"/>
  <c r="V121" i="5"/>
  <c r="V119" i="5"/>
  <c r="Q119" i="5"/>
  <c r="Q116" i="5" s="1"/>
  <c r="O119" i="5"/>
  <c r="K119" i="5"/>
  <c r="I119" i="5"/>
  <c r="G119" i="5"/>
  <c r="M119" i="5" s="1"/>
  <c r="V118" i="5"/>
  <c r="Q118" i="5"/>
  <c r="O118" i="5"/>
  <c r="K118" i="5"/>
  <c r="I118" i="5"/>
  <c r="I116" i="5" s="1"/>
  <c r="G118" i="5"/>
  <c r="M118" i="5" s="1"/>
  <c r="V117" i="5"/>
  <c r="V116" i="5" s="1"/>
  <c r="Q117" i="5"/>
  <c r="O117" i="5"/>
  <c r="O116" i="5" s="1"/>
  <c r="M117" i="5"/>
  <c r="M116" i="5" s="1"/>
  <c r="K117" i="5"/>
  <c r="I117" i="5"/>
  <c r="G117" i="5"/>
  <c r="G116" i="5" s="1"/>
  <c r="I79" i="2" s="1"/>
  <c r="K116" i="5"/>
  <c r="V115" i="5"/>
  <c r="Q115" i="5"/>
  <c r="O115" i="5"/>
  <c r="K115" i="5"/>
  <c r="I115" i="5"/>
  <c r="G115" i="5"/>
  <c r="M115" i="5" s="1"/>
  <c r="V114" i="5"/>
  <c r="Q114" i="5"/>
  <c r="O114" i="5"/>
  <c r="K114" i="5"/>
  <c r="I114" i="5"/>
  <c r="G114" i="5"/>
  <c r="M114" i="5" s="1"/>
  <c r="V112" i="5"/>
  <c r="Q112" i="5"/>
  <c r="O112" i="5"/>
  <c r="O109" i="5" s="1"/>
  <c r="M112" i="5"/>
  <c r="K112" i="5"/>
  <c r="I112" i="5"/>
  <c r="G112" i="5"/>
  <c r="V110" i="5"/>
  <c r="V109" i="5" s="1"/>
  <c r="Q110" i="5"/>
  <c r="O110" i="5"/>
  <c r="M110" i="5"/>
  <c r="K110" i="5"/>
  <c r="I110" i="5"/>
  <c r="I109" i="5" s="1"/>
  <c r="G110" i="5"/>
  <c r="Q109" i="5"/>
  <c r="K109" i="5"/>
  <c r="V107" i="5"/>
  <c r="Q107" i="5"/>
  <c r="O107" i="5"/>
  <c r="K107" i="5"/>
  <c r="I107" i="5"/>
  <c r="G107" i="5"/>
  <c r="M107" i="5" s="1"/>
  <c r="V106" i="5"/>
  <c r="V87" i="5" s="1"/>
  <c r="Q106" i="5"/>
  <c r="O106" i="5"/>
  <c r="M106" i="5"/>
  <c r="K106" i="5"/>
  <c r="I106" i="5"/>
  <c r="G106" i="5"/>
  <c r="V104" i="5"/>
  <c r="Q104" i="5"/>
  <c r="O104" i="5"/>
  <c r="M104" i="5"/>
  <c r="K104" i="5"/>
  <c r="I104" i="5"/>
  <c r="G104" i="5"/>
  <c r="V99" i="5"/>
  <c r="Q99" i="5"/>
  <c r="O99" i="5"/>
  <c r="K99" i="5"/>
  <c r="I99" i="5"/>
  <c r="G99" i="5"/>
  <c r="M99" i="5" s="1"/>
  <c r="V97" i="5"/>
  <c r="Q97" i="5"/>
  <c r="O97" i="5"/>
  <c r="M97" i="5"/>
  <c r="K97" i="5"/>
  <c r="I97" i="5"/>
  <c r="G97" i="5"/>
  <c r="V95" i="5"/>
  <c r="Q95" i="5"/>
  <c r="O95" i="5"/>
  <c r="M95" i="5"/>
  <c r="K95" i="5"/>
  <c r="I95" i="5"/>
  <c r="G95" i="5"/>
  <c r="V92" i="5"/>
  <c r="Q92" i="5"/>
  <c r="O92" i="5"/>
  <c r="M92" i="5"/>
  <c r="M87" i="5" s="1"/>
  <c r="K92" i="5"/>
  <c r="I92" i="5"/>
  <c r="G92" i="5"/>
  <c r="V90" i="5"/>
  <c r="Q90" i="5"/>
  <c r="O90" i="5"/>
  <c r="K90" i="5"/>
  <c r="I90" i="5"/>
  <c r="G90" i="5"/>
  <c r="M90" i="5" s="1"/>
  <c r="V88" i="5"/>
  <c r="Q88" i="5"/>
  <c r="O88" i="5"/>
  <c r="K88" i="5"/>
  <c r="I88" i="5"/>
  <c r="G88" i="5"/>
  <c r="M88" i="5" s="1"/>
  <c r="G87" i="5"/>
  <c r="V85" i="5"/>
  <c r="Q85" i="5"/>
  <c r="O85" i="5"/>
  <c r="M85" i="5"/>
  <c r="K85" i="5"/>
  <c r="I85" i="5"/>
  <c r="G85" i="5"/>
  <c r="V84" i="5"/>
  <c r="Q84" i="5"/>
  <c r="O84" i="5"/>
  <c r="K84" i="5"/>
  <c r="I84" i="5"/>
  <c r="G84" i="5"/>
  <c r="M84" i="5" s="1"/>
  <c r="V82" i="5"/>
  <c r="Q82" i="5"/>
  <c r="O82" i="5"/>
  <c r="M82" i="5"/>
  <c r="K82" i="5"/>
  <c r="I82" i="5"/>
  <c r="G82" i="5"/>
  <c r="V81" i="5"/>
  <c r="Q81" i="5"/>
  <c r="O81" i="5"/>
  <c r="M81" i="5"/>
  <c r="K81" i="5"/>
  <c r="I81" i="5"/>
  <c r="G81" i="5"/>
  <c r="V79" i="5"/>
  <c r="V70" i="5" s="1"/>
  <c r="Q79" i="5"/>
  <c r="O79" i="5"/>
  <c r="M79" i="5"/>
  <c r="K79" i="5"/>
  <c r="I79" i="5"/>
  <c r="G79" i="5"/>
  <c r="V73" i="5"/>
  <c r="Q73" i="5"/>
  <c r="O73" i="5"/>
  <c r="K73" i="5"/>
  <c r="I73" i="5"/>
  <c r="G73" i="5"/>
  <c r="M73" i="5" s="1"/>
  <c r="M70" i="5" s="1"/>
  <c r="V71" i="5"/>
  <c r="Q71" i="5"/>
  <c r="O71" i="5"/>
  <c r="K71" i="5"/>
  <c r="I71" i="5"/>
  <c r="G71" i="5"/>
  <c r="M71" i="5" s="1"/>
  <c r="G70" i="5"/>
  <c r="I76" i="2" s="1"/>
  <c r="V68" i="5"/>
  <c r="Q68" i="5"/>
  <c r="O68" i="5"/>
  <c r="M68" i="5"/>
  <c r="K68" i="5"/>
  <c r="I68" i="5"/>
  <c r="G68" i="5"/>
  <c r="V67" i="5"/>
  <c r="V59" i="5" s="1"/>
  <c r="Q67" i="5"/>
  <c r="O67" i="5"/>
  <c r="K67" i="5"/>
  <c r="I67" i="5"/>
  <c r="G67" i="5"/>
  <c r="M67" i="5" s="1"/>
  <c r="V66" i="5"/>
  <c r="Q66" i="5"/>
  <c r="O66" i="5"/>
  <c r="M66" i="5"/>
  <c r="K66" i="5"/>
  <c r="I66" i="5"/>
  <c r="G66" i="5"/>
  <c r="V65" i="5"/>
  <c r="Q65" i="5"/>
  <c r="O65" i="5"/>
  <c r="M65" i="5"/>
  <c r="K65" i="5"/>
  <c r="I65" i="5"/>
  <c r="G65" i="5"/>
  <c r="V63" i="5"/>
  <c r="Q63" i="5"/>
  <c r="O63" i="5"/>
  <c r="M63" i="5"/>
  <c r="K63" i="5"/>
  <c r="I63" i="5"/>
  <c r="G63" i="5"/>
  <c r="V62" i="5"/>
  <c r="Q62" i="5"/>
  <c r="O62" i="5"/>
  <c r="K62" i="5"/>
  <c r="I62" i="5"/>
  <c r="G62" i="5"/>
  <c r="M62" i="5" s="1"/>
  <c r="M59" i="5" s="1"/>
  <c r="V60" i="5"/>
  <c r="Q60" i="5"/>
  <c r="O60" i="5"/>
  <c r="K60" i="5"/>
  <c r="I60" i="5"/>
  <c r="I59" i="5" s="1"/>
  <c r="G60" i="5"/>
  <c r="M60" i="5" s="1"/>
  <c r="V57" i="5"/>
  <c r="Q57" i="5"/>
  <c r="O57" i="5"/>
  <c r="M57" i="5"/>
  <c r="K57" i="5"/>
  <c r="I57" i="5"/>
  <c r="G57" i="5"/>
  <c r="V55" i="5"/>
  <c r="Q55" i="5"/>
  <c r="O55" i="5"/>
  <c r="K55" i="5"/>
  <c r="I55" i="5"/>
  <c r="G55" i="5"/>
  <c r="M55" i="5" s="1"/>
  <c r="V54" i="5"/>
  <c r="Q54" i="5"/>
  <c r="Q48" i="5" s="1"/>
  <c r="O54" i="5"/>
  <c r="K54" i="5"/>
  <c r="I54" i="5"/>
  <c r="G54" i="5"/>
  <c r="M54" i="5" s="1"/>
  <c r="V53" i="5"/>
  <c r="Q53" i="5"/>
  <c r="O53" i="5"/>
  <c r="M53" i="5"/>
  <c r="K53" i="5"/>
  <c r="I53" i="5"/>
  <c r="G53" i="5"/>
  <c r="V52" i="5"/>
  <c r="Q52" i="5"/>
  <c r="O52" i="5"/>
  <c r="M52" i="5"/>
  <c r="K52" i="5"/>
  <c r="I52" i="5"/>
  <c r="G52" i="5"/>
  <c r="V51" i="5"/>
  <c r="Q51" i="5"/>
  <c r="O51" i="5"/>
  <c r="K51" i="5"/>
  <c r="I51" i="5"/>
  <c r="G51" i="5"/>
  <c r="M51" i="5" s="1"/>
  <c r="V50" i="5"/>
  <c r="Q50" i="5"/>
  <c r="O50" i="5"/>
  <c r="K50" i="5"/>
  <c r="I50" i="5"/>
  <c r="G50" i="5"/>
  <c r="M50" i="5" s="1"/>
  <c r="V49" i="5"/>
  <c r="V48" i="5" s="1"/>
  <c r="Q49" i="5"/>
  <c r="O49" i="5"/>
  <c r="M49" i="5"/>
  <c r="K49" i="5"/>
  <c r="I49" i="5"/>
  <c r="G49" i="5"/>
  <c r="K48" i="5"/>
  <c r="V46" i="5"/>
  <c r="V45" i="5" s="1"/>
  <c r="Q46" i="5"/>
  <c r="O46" i="5"/>
  <c r="K46" i="5"/>
  <c r="K45" i="5" s="1"/>
  <c r="I46" i="5"/>
  <c r="I45" i="5" s="1"/>
  <c r="G46" i="5"/>
  <c r="M46" i="5" s="1"/>
  <c r="M45" i="5" s="1"/>
  <c r="Q45" i="5"/>
  <c r="O45" i="5"/>
  <c r="G45" i="5"/>
  <c r="V43" i="5"/>
  <c r="Q43" i="5"/>
  <c r="O43" i="5"/>
  <c r="O42" i="5" s="1"/>
  <c r="M43" i="5"/>
  <c r="M42" i="5" s="1"/>
  <c r="K43" i="5"/>
  <c r="K42" i="5" s="1"/>
  <c r="I43" i="5"/>
  <c r="G43" i="5"/>
  <c r="G42" i="5" s="1"/>
  <c r="V42" i="5"/>
  <c r="Q42" i="5"/>
  <c r="I42" i="5"/>
  <c r="V39" i="5"/>
  <c r="Q39" i="5"/>
  <c r="O39" i="5"/>
  <c r="K39" i="5"/>
  <c r="I39" i="5"/>
  <c r="G39" i="5"/>
  <c r="M39" i="5" s="1"/>
  <c r="V36" i="5"/>
  <c r="Q36" i="5"/>
  <c r="O36" i="5"/>
  <c r="O29" i="5" s="1"/>
  <c r="K36" i="5"/>
  <c r="I36" i="5"/>
  <c r="G36" i="5"/>
  <c r="M36" i="5" s="1"/>
  <c r="V33" i="5"/>
  <c r="Q33" i="5"/>
  <c r="O33" i="5"/>
  <c r="K33" i="5"/>
  <c r="I33" i="5"/>
  <c r="G33" i="5"/>
  <c r="G29" i="5" s="1"/>
  <c r="V30" i="5"/>
  <c r="Q30" i="5"/>
  <c r="Q29" i="5" s="1"/>
  <c r="O30" i="5"/>
  <c r="K30" i="5"/>
  <c r="K29" i="5" s="1"/>
  <c r="I30" i="5"/>
  <c r="G30" i="5"/>
  <c r="M30" i="5" s="1"/>
  <c r="V29" i="5"/>
  <c r="I29" i="5"/>
  <c r="V28" i="5"/>
  <c r="Q28" i="5"/>
  <c r="Q27" i="5" s="1"/>
  <c r="O28" i="5"/>
  <c r="O27" i="5" s="1"/>
  <c r="M28" i="5"/>
  <c r="M27" i="5" s="1"/>
  <c r="K28" i="5"/>
  <c r="I28" i="5"/>
  <c r="I27" i="5" s="1"/>
  <c r="G28" i="5"/>
  <c r="G27" i="5" s="1"/>
  <c r="V27" i="5"/>
  <c r="K27" i="5"/>
  <c r="V26" i="5"/>
  <c r="V25" i="5" s="1"/>
  <c r="Q26" i="5"/>
  <c r="Q25" i="5" s="1"/>
  <c r="O26" i="5"/>
  <c r="M26" i="5"/>
  <c r="M25" i="5" s="1"/>
  <c r="K26" i="5"/>
  <c r="I26" i="5"/>
  <c r="G26" i="5"/>
  <c r="O25" i="5"/>
  <c r="K25" i="5"/>
  <c r="I25" i="5"/>
  <c r="G25" i="5"/>
  <c r="I59" i="2" s="1"/>
  <c r="V23" i="5"/>
  <c r="Q23" i="5"/>
  <c r="O23" i="5"/>
  <c r="K23" i="5"/>
  <c r="I23" i="5"/>
  <c r="I21" i="5" s="1"/>
  <c r="G23" i="5"/>
  <c r="M23" i="5" s="1"/>
  <c r="V22" i="5"/>
  <c r="Q22" i="5"/>
  <c r="O22" i="5"/>
  <c r="K22" i="5"/>
  <c r="I22" i="5"/>
  <c r="G22" i="5"/>
  <c r="G21" i="5" s="1"/>
  <c r="I58" i="2" s="1"/>
  <c r="V21" i="5"/>
  <c r="Q21" i="5"/>
  <c r="K21" i="5"/>
  <c r="V18" i="5"/>
  <c r="V13" i="5" s="1"/>
  <c r="Q18" i="5"/>
  <c r="O18" i="5"/>
  <c r="K18" i="5"/>
  <c r="I18" i="5"/>
  <c r="G18" i="5"/>
  <c r="M18" i="5" s="1"/>
  <c r="V17" i="5"/>
  <c r="Q17" i="5"/>
  <c r="O17" i="5"/>
  <c r="K17" i="5"/>
  <c r="I17" i="5"/>
  <c r="G17" i="5"/>
  <c r="M17" i="5" s="1"/>
  <c r="BA15" i="5"/>
  <c r="V14" i="5"/>
  <c r="Q14" i="5"/>
  <c r="O14" i="5"/>
  <c r="O13" i="5" s="1"/>
  <c r="K14" i="5"/>
  <c r="I14" i="5"/>
  <c r="I13" i="5" s="1"/>
  <c r="G14" i="5"/>
  <c r="M14" i="5" s="1"/>
  <c r="M13" i="5" s="1"/>
  <c r="Q13" i="5"/>
  <c r="K13" i="5"/>
  <c r="V9" i="5"/>
  <c r="V8" i="5" s="1"/>
  <c r="Q9" i="5"/>
  <c r="Q8" i="5" s="1"/>
  <c r="O9" i="5"/>
  <c r="M9" i="5"/>
  <c r="K9" i="5"/>
  <c r="K8" i="5" s="1"/>
  <c r="I9" i="5"/>
  <c r="G9" i="5"/>
  <c r="O8" i="5"/>
  <c r="M8" i="5"/>
  <c r="I8" i="5"/>
  <c r="G8" i="5"/>
  <c r="AF14" i="4"/>
  <c r="V11" i="4"/>
  <c r="Q11" i="4"/>
  <c r="O11" i="4"/>
  <c r="M11" i="4"/>
  <c r="K11" i="4"/>
  <c r="I11" i="4"/>
  <c r="G11" i="4"/>
  <c r="V10" i="4"/>
  <c r="Q10" i="4"/>
  <c r="O10" i="4"/>
  <c r="O8" i="4" s="1"/>
  <c r="M10" i="4"/>
  <c r="K10" i="4"/>
  <c r="I10" i="4"/>
  <c r="G10" i="4"/>
  <c r="V9" i="4"/>
  <c r="Q9" i="4"/>
  <c r="O9" i="4"/>
  <c r="M9" i="4"/>
  <c r="M8" i="4" s="1"/>
  <c r="K9" i="4"/>
  <c r="K8" i="4" s="1"/>
  <c r="I9" i="4"/>
  <c r="I8" i="4" s="1"/>
  <c r="G9" i="4"/>
  <c r="AE14" i="4" s="1"/>
  <c r="G8" i="4"/>
  <c r="I86" i="2" s="1"/>
  <c r="I20" i="2" s="1"/>
  <c r="I84" i="2"/>
  <c r="I83" i="2"/>
  <c r="I77" i="2"/>
  <c r="I73" i="2"/>
  <c r="I66" i="2"/>
  <c r="I62" i="2"/>
  <c r="I60" i="2"/>
  <c r="I56" i="2"/>
  <c r="H49" i="2"/>
  <c r="G48" i="2"/>
  <c r="G47" i="2"/>
  <c r="G43" i="2"/>
  <c r="I42" i="2"/>
  <c r="G42" i="2"/>
  <c r="F42" i="2"/>
  <c r="G38" i="2"/>
  <c r="F38" i="2"/>
  <c r="J28" i="2"/>
  <c r="J27" i="2"/>
  <c r="J26" i="2"/>
  <c r="E26" i="2"/>
  <c r="J25" i="2"/>
  <c r="J24" i="2"/>
  <c r="E24" i="2"/>
  <c r="J23" i="2"/>
  <c r="I19" i="2"/>
  <c r="M67" i="8" l="1"/>
  <c r="M66" i="8" s="1"/>
  <c r="G66" i="8"/>
  <c r="V8" i="9"/>
  <c r="AE74" i="10"/>
  <c r="F48" i="2" s="1"/>
  <c r="I48" i="2" s="1"/>
  <c r="M9" i="10"/>
  <c r="M8" i="10" s="1"/>
  <c r="G8" i="10"/>
  <c r="M33" i="5"/>
  <c r="G48" i="5"/>
  <c r="I74" i="2" s="1"/>
  <c r="I48" i="5"/>
  <c r="K59" i="5"/>
  <c r="G121" i="5"/>
  <c r="AF45" i="6"/>
  <c r="K14" i="6"/>
  <c r="M23" i="8"/>
  <c r="K10" i="10"/>
  <c r="M29" i="5"/>
  <c r="AE47" i="7"/>
  <c r="M21" i="8"/>
  <c r="M19" i="8" s="1"/>
  <c r="G19" i="8"/>
  <c r="I69" i="2" s="1"/>
  <c r="Q8" i="4"/>
  <c r="M22" i="5"/>
  <c r="M21" i="5" s="1"/>
  <c r="Q14" i="7"/>
  <c r="I41" i="8"/>
  <c r="V8" i="4"/>
  <c r="O21" i="5"/>
  <c r="I70" i="5"/>
  <c r="K87" i="5"/>
  <c r="K121" i="5"/>
  <c r="I37" i="7"/>
  <c r="M8" i="9"/>
  <c r="Q10" i="10"/>
  <c r="M48" i="5"/>
  <c r="O59" i="5"/>
  <c r="I87" i="5"/>
  <c r="M109" i="5"/>
  <c r="I14" i="6"/>
  <c r="M18" i="7"/>
  <c r="G14" i="7"/>
  <c r="I64" i="2" s="1"/>
  <c r="AF47" i="7"/>
  <c r="V10" i="10"/>
  <c r="M9" i="8"/>
  <c r="M8" i="8" s="1"/>
  <c r="G8" i="8"/>
  <c r="AE75" i="8"/>
  <c r="O48" i="5"/>
  <c r="Q59" i="5"/>
  <c r="O70" i="5"/>
  <c r="M37" i="8"/>
  <c r="V58" i="8"/>
  <c r="K8" i="9"/>
  <c r="M43" i="10"/>
  <c r="M41" i="10" s="1"/>
  <c r="G41" i="10"/>
  <c r="I82" i="2" s="1"/>
  <c r="Q87" i="5"/>
  <c r="G14" i="4"/>
  <c r="K70" i="5"/>
  <c r="G13" i="5"/>
  <c r="AE132" i="5"/>
  <c r="G59" i="5"/>
  <c r="I75" i="2" s="1"/>
  <c r="Q70" i="5"/>
  <c r="O87" i="5"/>
  <c r="G109" i="5"/>
  <c r="I78" i="2" s="1"/>
  <c r="M36" i="6"/>
  <c r="M35" i="6" s="1"/>
  <c r="G35" i="6"/>
  <c r="O14" i="7"/>
  <c r="M36" i="8"/>
  <c r="AF75" i="8"/>
  <c r="V41" i="8"/>
  <c r="M44" i="8"/>
  <c r="M41" i="8" s="1"/>
  <c r="G41" i="8"/>
  <c r="I72" i="2" s="1"/>
  <c r="G14" i="6"/>
  <c r="I65" i="2" s="1"/>
  <c r="G26" i="6"/>
  <c r="G8" i="7"/>
  <c r="G47" i="7" s="1"/>
  <c r="F45" i="2" s="1"/>
  <c r="I45" i="2" s="1"/>
  <c r="M30" i="7"/>
  <c r="M14" i="7" s="1"/>
  <c r="G37" i="7"/>
  <c r="M17" i="8"/>
  <c r="M16" i="8" s="1"/>
  <c r="G23" i="8"/>
  <c r="I70" i="2" s="1"/>
  <c r="G58" i="8"/>
  <c r="M40" i="10"/>
  <c r="M39" i="10" s="1"/>
  <c r="M72" i="10"/>
  <c r="M71" i="10" s="1"/>
  <c r="G35" i="7"/>
  <c r="G37" i="8"/>
  <c r="I71" i="2" s="1"/>
  <c r="G8" i="9"/>
  <c r="AE40" i="9"/>
  <c r="F47" i="2" s="1"/>
  <c r="I47" i="2" s="1"/>
  <c r="G10" i="10"/>
  <c r="I80" i="2" s="1"/>
  <c r="I18" i="2" s="1"/>
  <c r="I57" i="2" l="1"/>
  <c r="G74" i="10"/>
  <c r="I63" i="2"/>
  <c r="I61" i="2"/>
  <c r="G39" i="2"/>
  <c r="G49" i="2" s="1"/>
  <c r="I85" i="2"/>
  <c r="I17" i="2"/>
  <c r="G132" i="5"/>
  <c r="G45" i="6"/>
  <c r="F44" i="2" s="1"/>
  <c r="I44" i="2" s="1"/>
  <c r="G40" i="9"/>
  <c r="I67" i="2"/>
  <c r="F43" i="2"/>
  <c r="F39" i="2"/>
  <c r="G75" i="8"/>
  <c r="F46" i="2" s="1"/>
  <c r="I46" i="2" s="1"/>
  <c r="I39" i="2" l="1"/>
  <c r="I49" i="2" s="1"/>
  <c r="J39" i="2" s="1"/>
  <c r="F49" i="2"/>
  <c r="I43" i="2"/>
  <c r="F41" i="2"/>
  <c r="I41" i="2" s="1"/>
  <c r="I16" i="2"/>
  <c r="I21" i="2" s="1"/>
  <c r="G23" i="2" s="1"/>
  <c r="I87" i="2"/>
  <c r="G29" i="2" l="1"/>
  <c r="G28" i="2"/>
  <c r="A27" i="2"/>
  <c r="A28" i="2" s="1"/>
  <c r="J86" i="2"/>
  <c r="J74" i="2"/>
  <c r="J62" i="2"/>
  <c r="J82" i="2"/>
  <c r="J78" i="2"/>
  <c r="J70" i="2"/>
  <c r="J66" i="2"/>
  <c r="J58" i="2"/>
  <c r="J81" i="2"/>
  <c r="J76" i="2"/>
  <c r="J71" i="2"/>
  <c r="J65" i="2"/>
  <c r="J60" i="2"/>
  <c r="J79" i="2"/>
  <c r="J68" i="2"/>
  <c r="J77" i="2"/>
  <c r="J56" i="2"/>
  <c r="J85" i="2"/>
  <c r="J67" i="2"/>
  <c r="J80" i="2"/>
  <c r="J75" i="2"/>
  <c r="J69" i="2"/>
  <c r="J64" i="2"/>
  <c r="J59" i="2"/>
  <c r="J73" i="2"/>
  <c r="J84" i="2"/>
  <c r="J57" i="2"/>
  <c r="J63" i="2"/>
  <c r="J72" i="2"/>
  <c r="J83" i="2"/>
  <c r="J61" i="2"/>
  <c r="J8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<sst xmlns="http://schemas.openxmlformats.org/spreadsheetml/2006/main" count="2579" uniqueCount="702">
  <si>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</si>
  <si>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</si>
  <si>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</si>
  <si>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</si>
  <si>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</si>
  <si>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P 08</t>
  </si>
  <si>
    <t>Orlí 5 - oprava bytu č 18 (83,68m2)</t>
  </si>
  <si>
    <t>Zadavatel</t>
  </si>
  <si>
    <t>Statutární město Brno</t>
  </si>
  <si>
    <t>IČO:</t>
  </si>
  <si>
    <t>44992785</t>
  </si>
  <si>
    <t>Dominikánské náměstí 196/1</t>
  </si>
  <si>
    <t>DIČ:</t>
  </si>
  <si>
    <t>CZ44992785</t>
  </si>
  <si>
    <t>60200</t>
  </si>
  <si>
    <t>Brno-Brno-město</t>
  </si>
  <si>
    <t>Projektant:</t>
  </si>
  <si>
    <t>D2C PROJEKT group s.r.o.</t>
  </si>
  <si>
    <t>07289227</t>
  </si>
  <si>
    <t>Gebauerova 4502/18</t>
  </si>
  <si>
    <t>CZ07289227</t>
  </si>
  <si>
    <t>61500</t>
  </si>
  <si>
    <t>Brno-Židenice</t>
  </si>
  <si>
    <t>Zhotovitel:</t>
  </si>
  <si>
    <t>615 00 Brno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</si>
  <si>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</si>
  <si>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</si>
  <si>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</si>
  <si>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</si>
  <si>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</si>
  <si>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</si>
  <si>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</si>
  <si>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</si>
  <si>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</si>
  <si>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</si>
  <si>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</si>
  <si>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</si>
  <si>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</si>
  <si>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</si>
  <si>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</si>
  <si>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</si>
  <si>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</si>
  <si>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</si>
  <si>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CZK</t>
  </si>
  <si>
    <t>v</t>
  </si>
  <si>
    <t>dne</t>
  </si>
  <si>
    <t>Ing. et Ing. Lukáš Císař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</si>
  <si>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</si>
  <si>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</si>
  <si>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</si>
  <si>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</si>
  <si>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</si>
  <si>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</si>
  <si>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</si>
  <si>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</si>
  <si>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</si>
  <si>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</si>
  <si>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01</t>
  </si>
  <si>
    <t>Orlí 5 - oprava bytu č 18</t>
  </si>
  <si>
    <t xml:space="preserve"> VRN</t>
  </si>
  <si>
    <t>02</t>
  </si>
  <si>
    <t>ASŘ</t>
  </si>
  <si>
    <t>03</t>
  </si>
  <si>
    <t>vodovod</t>
  </si>
  <si>
    <t>04</t>
  </si>
  <si>
    <t>kanalizace</t>
  </si>
  <si>
    <t>05</t>
  </si>
  <si>
    <t>vytápění a plyn</t>
  </si>
  <si>
    <t>06</t>
  </si>
  <si>
    <t>Zařizovací předměty</t>
  </si>
  <si>
    <t>07</t>
  </si>
  <si>
    <t xml:space="preserve"> elektro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</si>
  <si>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</si>
  <si>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</si>
  <si>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</si>
  <si>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</si>
  <si>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</si>
  <si>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</si>
  <si>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</si>
  <si>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</si>
  <si>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</si>
  <si>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</si>
  <si>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</si>
  <si>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</si>
  <si>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</si>
  <si>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</si>
  <si>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</si>
  <si>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</si>
  <si>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</si>
  <si>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DM-12</t>
  </si>
  <si>
    <t>Demontáže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</si>
  <si>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</si>
  <si>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</si>
  <si>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</si>
  <si>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</si>
  <si>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</si>
  <si>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</si>
  <si>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</si>
  <si>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727</t>
  </si>
  <si>
    <t>Centrální vysávání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</si>
  <si>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</si>
  <si>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</si>
  <si>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</si>
  <si>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</si>
  <si>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</si>
  <si>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</si>
  <si>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</si>
  <si>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</si>
  <si>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763</t>
  </si>
  <si>
    <t>Dřevostavby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</si>
  <si>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</si>
  <si>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</si>
  <si>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</si>
  <si>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</si>
  <si>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</si>
  <si>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</si>
  <si>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</si>
  <si>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</si>
  <si>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</si>
  <si>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</si>
  <si>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</si>
  <si>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</si>
  <si>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</si>
  <si>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</si>
  <si>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</si>
  <si>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</si>
  <si>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MAT-1</t>
  </si>
  <si>
    <t>Souhrn materiálů</t>
  </si>
  <si>
    <t>MAT-3</t>
  </si>
  <si>
    <t>Revize</t>
  </si>
  <si>
    <t>MAT-4</t>
  </si>
  <si>
    <t>Dodávka rozvaděčů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</si>
  <si>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</si>
  <si>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</si>
  <si>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</si>
  <si>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</si>
  <si>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</si>
  <si>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</si>
  <si>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</si>
  <si>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</si>
  <si>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</si>
  <si>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</si>
  <si>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</si>
  <si>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</si>
  <si>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</si>
  <si>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</si>
  <si>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</si>
  <si>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</si>
  <si>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</si>
  <si>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</si>
  <si>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</si>
  <si>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</si>
  <si>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</si>
  <si>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</si>
  <si>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</si>
  <si>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</si>
  <si>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</si>
  <si>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</si>
  <si>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</si>
  <si>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</si>
  <si>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</si>
  <si>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</si>
  <si>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</si>
  <si>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</si>
  <si>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</si>
  <si>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</si>
  <si>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</si>
  <si>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</si>
  <si>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</si>
  <si>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005211080R</t>
  </si>
  <si>
    <t xml:space="preserve">Bezpečnostní a hygienická opatření na staveništi </t>
  </si>
  <si>
    <t>Soubor</t>
  </si>
  <si>
    <t>RTS 21/ I</t>
  </si>
  <si>
    <t>Indiv</t>
  </si>
  <si>
    <t>VRN</t>
  </si>
  <si>
    <t>POL99_8</t>
  </si>
  <si>
    <t>005241010R</t>
  </si>
  <si>
    <t xml:space="preserve">Dokumentace skutečného provedení </t>
  </si>
  <si>
    <t>005121 R</t>
  </si>
  <si>
    <t>Zařízení staveniště</t>
  </si>
  <si>
    <t>Veškeré náklady spojené s vybudováním, provozem a odstraněním zařízení staveniště.</t>
  </si>
  <si>
    <t>POP</t>
  </si>
  <si>
    <t>SUM</t>
  </si>
  <si>
    <t>END</t>
  </si>
  <si>
    <t>340271610R00</t>
  </si>
  <si>
    <t>Zazdívka otvorů příček z pórobetonových tvárnic plochy od 1 m2  do 4 m2, tloušťka zdiva 100 mm</t>
  </si>
  <si>
    <t>m3</t>
  </si>
  <si>
    <t>801-4</t>
  </si>
  <si>
    <t>Práce</t>
  </si>
  <si>
    <t>POL1_</t>
  </si>
  <si>
    <t>včetně pomocného pracovního lešení</t>
  </si>
  <si>
    <t>SPI</t>
  </si>
  <si>
    <t>1*2,12*2*0,07</t>
  </si>
  <si>
    <t>VV</t>
  </si>
  <si>
    <t>0,4*1,5*2*0,1</t>
  </si>
  <si>
    <t>610991111R00</t>
  </si>
  <si>
    <t>Zakrývání výplní vnitřních otvorů, předmětů apod. fólií Pe 0,05-0,2 mm</t>
  </si>
  <si>
    <t>m2</t>
  </si>
  <si>
    <t>801-1</t>
  </si>
  <si>
    <t>které se zřizují před úpravami povrchu, a obalení osazených dveřních zárubní před znečištěním při úpravách povrchu nástřikem plastických maltovin včetně pozdějšího odkrytí,</t>
  </si>
  <si>
    <t>1*2,4*2+1,5*2,4+1*2,4*2+0,7*2,4+2,4*2,4</t>
  </si>
  <si>
    <t>612421331RT2</t>
  </si>
  <si>
    <t>Oprava vnitřních vápenných omítek stěn v množství opravované plochy přes 10 do 30 %,  štukových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</si>
  <si>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</si>
  <si>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</si>
  <si>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</si>
  <si>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0,4*1,5*2+1*2,1*4</t>
  </si>
  <si>
    <t>64-01</t>
  </si>
  <si>
    <t>Okno dřevěné  670/2340</t>
  </si>
  <si>
    <t>ks</t>
  </si>
  <si>
    <t>Vlastní</t>
  </si>
  <si>
    <t>Specifikace</t>
  </si>
  <si>
    <t>POL3_</t>
  </si>
  <si>
    <t>641952211R00</t>
  </si>
  <si>
    <t>Osazení rámů okenních dřevěných a osazovacích okenních dřevěných pro okna s křídly jednoduchými i zdvojenými, bez sdružených dveří nebo se sdruženými dveřmi_x005F_x000D_
 o ploše do 2,5 m2</t>
  </si>
  <si>
    <t>kus</t>
  </si>
  <si>
    <t>na jakoukoliv cementovou maltu. Včetně kotvení rámu do zdiva.</t>
  </si>
  <si>
    <t>941955001R00</t>
  </si>
  <si>
    <t>Lešení lehké pracovní pomocné pomocné, o výšce lešeňové podlahy do 1,2 m</t>
  </si>
  <si>
    <t>800-3</t>
  </si>
  <si>
    <t>952902110R00</t>
  </si>
  <si>
    <t>Čištění budov zametáním v místnostech, chodbách, na schodišti a na půdě</t>
  </si>
  <si>
    <t>965081713R00</t>
  </si>
  <si>
    <t>Bourání podlah z keramických dlaždic, tloušťky do 10 mm, plochy přes 1 m2</t>
  </si>
  <si>
    <t>801-3</t>
  </si>
  <si>
    <t>bez podkladního lože, s jakoukoliv výplní spár</t>
  </si>
  <si>
    <t>5,06+1,04+0,78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</si>
  <si>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</si>
  <si>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</si>
  <si>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</si>
  <si>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0,67*2,3</t>
  </si>
  <si>
    <t>968062455R00</t>
  </si>
  <si>
    <t>Vybourání dřevěných rámů dveřních zárubní, plochy do 2 m2</t>
  </si>
  <si>
    <t>0,9*2*2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</si>
  <si>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</si>
  <si>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</si>
  <si>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</si>
  <si>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9,2*1,68-0,8*2-1,2*0,67</t>
  </si>
  <si>
    <t>999281145R00</t>
  </si>
  <si>
    <t>Přesun hmot pro opravy a údržbu objektů pro opravy a údržbu dosavadních objektů včetně vnějších plášťů_x005F_x000D_
 výšky do 6 m, nošením</t>
  </si>
  <si>
    <t>t</t>
  </si>
  <si>
    <t>POL1_1</t>
  </si>
  <si>
    <t>oborů 801, 803, 811 a 812</t>
  </si>
  <si>
    <t>763614232RT6</t>
  </si>
  <si>
    <t>Montáž podlahy, z desek tl. 22 mm, na P+D, šroubováním, včetně dodávky desky dřevoštěpkové</t>
  </si>
  <si>
    <t>800-763</t>
  </si>
  <si>
    <t>vč. dodávky a montáže spojovacího materiálu</t>
  </si>
  <si>
    <t>28350121R</t>
  </si>
  <si>
    <t>profil parapetní s tkaninou; plastový; bílý</t>
  </si>
  <si>
    <t>m</t>
  </si>
  <si>
    <t>SPCM</t>
  </si>
  <si>
    <t>549146430R</t>
  </si>
  <si>
    <t>kování bezpečnostní klika - knoflík; povrch Cr; příslušenství cylindrická vložka, 5 klíčů; bezpečnostní třída 3</t>
  </si>
  <si>
    <t>61187198R</t>
  </si>
  <si>
    <t>práh dub; š = 150 mm; l = 1450,0 mm; tl = 20,0 mm</t>
  </si>
  <si>
    <t>7666666-1</t>
  </si>
  <si>
    <t>Repasování oken dle TZ vyčistění, seřízení, oprava kování a těsnění</t>
  </si>
  <si>
    <t xml:space="preserve">ks    </t>
  </si>
  <si>
    <t>R-položka</t>
  </si>
  <si>
    <t>POL12_1</t>
  </si>
  <si>
    <t>76666677</t>
  </si>
  <si>
    <t>Repasování dveří vstupních 1240/2500 dle TZ - ostr dřevěného obkladu, nový obklad</t>
  </si>
  <si>
    <t>766694111R00</t>
  </si>
  <si>
    <t>Ostatní montáž parapetních desek dřevěných pro jakékoliv upevnění _x005F_x000D_
 šířky do 300 mm, délky do 1000 mm</t>
  </si>
  <si>
    <t>800-766</t>
  </si>
  <si>
    <t>7667-01</t>
  </si>
  <si>
    <t>Repasování vnitřních dveří dle TZ</t>
  </si>
  <si>
    <t>D2,3,4,5,6,9,10,11 : 8</t>
  </si>
  <si>
    <t>998766101R00</t>
  </si>
  <si>
    <t>Přesun hmot pro konstrukce truhlářské v objektech výšky do 6 m</t>
  </si>
  <si>
    <t>Přesun hmot</t>
  </si>
  <si>
    <t>POL7_</t>
  </si>
  <si>
    <t>50 m vodorovně</t>
  </si>
  <si>
    <t>59764210R</t>
  </si>
  <si>
    <t>dlažba keramická š = 300 mm; l = 300 mm; h = 9,0 mm; povch hladký, protiskluzová úprava; pro interiér i exteriér</t>
  </si>
  <si>
    <t>6,1*1,1</t>
  </si>
  <si>
    <t>771101101R00</t>
  </si>
  <si>
    <t xml:space="preserve">Příprava podkladu pod dlažby vysávání podkladů pod keramickou dlažbu průmyslovým vysavačem </t>
  </si>
  <si>
    <t>800-771</t>
  </si>
  <si>
    <t>771101115R00</t>
  </si>
  <si>
    <t>Příprava podkladu před kladením dlažeb vyrovnání podkladů samonivelační hmotou tl. do 10 mm</t>
  </si>
  <si>
    <t>5,06+1,04</t>
  </si>
  <si>
    <t>771101141R00</t>
  </si>
  <si>
    <t>Příprava podkladu před kladením dlažeb hydroizolační stěrka jednovrstvá</t>
  </si>
  <si>
    <t>771101210R00</t>
  </si>
  <si>
    <t>Příprava podkladu pod dlažby penetrace podkladu pod dlažby</t>
  </si>
  <si>
    <t>771575109R00</t>
  </si>
  <si>
    <t>Montáž podlah z dlaždic keramických 300 x 300 mm, režných nebo glazovaných, hladkých, kladených do flexibilního tmele</t>
  </si>
  <si>
    <t>998771101R00</t>
  </si>
  <si>
    <t>Přesun hmot pro podlahy z dlaždic v objektech výšky do 6 m</t>
  </si>
  <si>
    <t>61413700R</t>
  </si>
  <si>
    <t>lišta podlahová; materiál buk; tl. 7,00 mm; š = 43,0 mm</t>
  </si>
  <si>
    <t>53,01*1,1</t>
  </si>
  <si>
    <t>775413021R00</t>
  </si>
  <si>
    <t>Podlahové soklíky nebo lišty montáž - bez dodávky lišt připevněné vruty, výšky do 60 mm</t>
  </si>
  <si>
    <t>800-775</t>
  </si>
  <si>
    <t>bez základního nátěru</t>
  </si>
  <si>
    <t>11,16-1*3-0,7*2-0,8-1,34</t>
  </si>
  <si>
    <t>17,22-1</t>
  </si>
  <si>
    <t>15,85-1</t>
  </si>
  <si>
    <t>18,12-0,8</t>
  </si>
  <si>
    <t>775521800R00</t>
  </si>
  <si>
    <t>Demontáž podlah vlysových přibíjených včetně lišt</t>
  </si>
  <si>
    <t>11,96+4,84</t>
  </si>
  <si>
    <t>775591900R00</t>
  </si>
  <si>
    <t>Ostatní opravy na nášlapné ploše broušení vlysů, parket trojnásobné</t>
  </si>
  <si>
    <t>775599130R00</t>
  </si>
  <si>
    <t>Ostatní práce přetmelení spárovým tmelem</t>
  </si>
  <si>
    <t>7,67+17,84+14,33+20,16</t>
  </si>
  <si>
    <t>775599141R00</t>
  </si>
  <si>
    <t>Ostatní práce lak dřevěných podlah 1x základní + 2x lak, přebroušení</t>
  </si>
  <si>
    <t>998775101R00</t>
  </si>
  <si>
    <t>Přesun hmot pro podlahy vlysové a parketové v objektech výšky do 6 m</t>
  </si>
  <si>
    <t>28342452R</t>
  </si>
  <si>
    <t>lišta soklová; pro vinylové podlahy; materiál PVC; š = 12,8 mm; h = 60,0 mm; 5 barev</t>
  </si>
  <si>
    <t>27,68*1,1</t>
  </si>
  <si>
    <t>28412251R</t>
  </si>
  <si>
    <t>podlahovina PVC v rolích; š = 2 000,0 mm; l = 25 000 mm; tl. 2,00 mm; heterogenní; povrch. úprava PUR; protiskluzná; oblast bytová, komerční, průmyslová</t>
  </si>
  <si>
    <t>24,45*1,1</t>
  </si>
  <si>
    <t>776101101R00</t>
  </si>
  <si>
    <t>Přípravné práce vysávání povlakových podlah průmyslovým vysavačem</t>
  </si>
  <si>
    <t>položky neobsahují žádný materiál</t>
  </si>
  <si>
    <t>0,78+4,84+11,96</t>
  </si>
  <si>
    <t>776101115R00</t>
  </si>
  <si>
    <t>Přípravné práce vyrovnání podkladů samonivelační hmotou</t>
  </si>
  <si>
    <t>776101121R00</t>
  </si>
  <si>
    <t>Přípravné práce penetrace podkladu</t>
  </si>
  <si>
    <t>776421100RT1</t>
  </si>
  <si>
    <t>Lepení soklíků PVC a napojení krytiny na stěnu lepení podlahových soklíků z PVC a vinylu</t>
  </si>
  <si>
    <t>3,5-0,7</t>
  </si>
  <si>
    <t>9,36-0,8</t>
  </si>
  <si>
    <t>14,2-0,7-1-0,8</t>
  </si>
  <si>
    <t>776511810R00</t>
  </si>
  <si>
    <t>Odstranění povlakových podlah z nášlapné plochy lepených, bez podložky, z ploch přes 20 m2</t>
  </si>
  <si>
    <t>7,65+4,84+11,96</t>
  </si>
  <si>
    <t>776521100RT1</t>
  </si>
  <si>
    <t xml:space="preserve">Lepení povlakových podlah z plastů  Lepení povlakových podlah z plastů - pásy z PVC, montáž,  </t>
  </si>
  <si>
    <t>998776101R00</t>
  </si>
  <si>
    <t>Přesun hmot pro podlahy povlakové v objektech výšky do 6 m</t>
  </si>
  <si>
    <t>vodorovně do 50 m</t>
  </si>
  <si>
    <t>597813605R</t>
  </si>
  <si>
    <t>obklad keramický š = 198 mm; l = 198 mm; h = 6,5 mm; pro interiér; barva světle béžová; lesk</t>
  </si>
  <si>
    <t>16,916*1,1</t>
  </si>
  <si>
    <t>781101210R00</t>
  </si>
  <si>
    <t>Příprava podkladu pod obklady penetrace podkladu pod obklady</t>
  </si>
  <si>
    <t>9,2*2,1-0,8*2-1,2*0,67</t>
  </si>
  <si>
    <t>781475114RU1</t>
  </si>
  <si>
    <t>Montáž obkladů vnitřních z dlaždic keramických 200 x 200 mm,  , kladených do flexibilního tmele</t>
  </si>
  <si>
    <t>998781103R00</t>
  </si>
  <si>
    <t>Přesun hmot pro obklady keramické v objektech výšky do 24 m</t>
  </si>
  <si>
    <t>784191201R00</t>
  </si>
  <si>
    <t>Příprava povrchu Penetrace (napouštění) podkladu disperzní, jednonásobná</t>
  </si>
  <si>
    <t>800-784</t>
  </si>
  <si>
    <t>784195122R00</t>
  </si>
  <si>
    <t>Malby z malířských směsí hlinkových,  , barevné, dvojnásobné</t>
  </si>
  <si>
    <t>784402801R00</t>
  </si>
  <si>
    <t>Odstranění maleb oškrabáním, v místnostech do 3,8 m</t>
  </si>
  <si>
    <t>318,65+83,68</t>
  </si>
  <si>
    <t>979011211R00</t>
  </si>
  <si>
    <t>Svislá doprava suti a vybouraných hmot nošením za prvé podlaží nad základním podlažím</t>
  </si>
  <si>
    <t>Přesun suti</t>
  </si>
  <si>
    <t>POL8_</t>
  </si>
  <si>
    <t>979011219R00</t>
  </si>
  <si>
    <t>Svislá doprava suti a vybouraných hmot nošením příplatek zakaždé další podlaží nad prvním základním podlažím</t>
  </si>
  <si>
    <t>POL1_9</t>
  </si>
  <si>
    <t>5.NP : 1,76557*3</t>
  </si>
  <si>
    <t>979081111RT2</t>
  </si>
  <si>
    <t>Odvoz suti a vybouraných hmot na skládku do 1 km</t>
  </si>
  <si>
    <t>979081121RT2</t>
  </si>
  <si>
    <t>Odvoz suti a vybouraných hmot na skládku příplatek za každý další 1 km</t>
  </si>
  <si>
    <t>1,7655*20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</si>
  <si>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</si>
  <si>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</si>
  <si>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</si>
  <si>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</si>
  <si>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</si>
  <si>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</si>
  <si>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612403387R00</t>
  </si>
  <si>
    <t>Hrubá výplň rýh ve stěnách, jakoukoliv maltou maltou ze suchých směsí_x005F_x000D_
 150 x 100 mm</t>
  </si>
  <si>
    <t>jakékoliv šířky rýhy,</t>
  </si>
  <si>
    <t>612481113R00</t>
  </si>
  <si>
    <t>Potažení vnitřních stěn pletivem sklotextilním , s vypnutím</t>
  </si>
  <si>
    <t>v ploše nebo pruzích na plném podkladu nebo na podkladu s dutinami (pod omítku)</t>
  </si>
  <si>
    <t>0,45*9</t>
  </si>
  <si>
    <t>722172331R00</t>
  </si>
  <si>
    <t>Potrubí z plastických hmot polypropylenové potrubí PP-R, D 20 mm, s 3,4 mm, PN 20, polyfúzně svařované, včetně zednických výpomocí</t>
  </si>
  <si>
    <t>800-721</t>
  </si>
  <si>
    <t>včetně tvarovek, bez zednických výpomocí</t>
  </si>
  <si>
    <t>722172332R00</t>
  </si>
  <si>
    <t>Potrubí z plastických hmot polypropylenové potrubí PP-R, D 25 mm, s 4,2 mm, PN 20, polyfúzně svařované, včetně zednických výpomocí</t>
  </si>
  <si>
    <t>722181212RT7</t>
  </si>
  <si>
    <t>Izolace vodovodního potrubí návleková z trubic z pěnového polyetylenu, tloušťka stěny 9 mm, d 22 mm</t>
  </si>
  <si>
    <t>722181212RT8</t>
  </si>
  <si>
    <t>Izolace vodovodního potrubí návleková z trubic z pěnového polyetylenu, tloušťka stěny 9 mm, d 25 mm</t>
  </si>
  <si>
    <t>722268141R00</t>
  </si>
  <si>
    <t>Vodoměrná sestava se šroubením, kulovým kohoutem, kulovým kohoutem s vypouštěním, filtrem a zpětnou klapkou, včetně držáku, DN 20-20, včetně dodávky materiálu</t>
  </si>
  <si>
    <t>722280106R00</t>
  </si>
  <si>
    <t>Tlakové zkoušky vodovodního potrubí do DN 32</t>
  </si>
  <si>
    <t>13,4+8,6</t>
  </si>
  <si>
    <t>722290234R00</t>
  </si>
  <si>
    <t>Proplach a dezinfekce vodovodního potrubí do DN 80</t>
  </si>
  <si>
    <t>969011121R00</t>
  </si>
  <si>
    <t>Vybourání vodovodního, plynového a podobného vedení DN do 52 mm</t>
  </si>
  <si>
    <t>odhad : 14</t>
  </si>
  <si>
    <t>974031154R00</t>
  </si>
  <si>
    <t>Vysekání rýh v jakémkoliv zdivu cihelném v ploše_x005F_x000D_
 do hloubky 100 mm, šířky do 150 mm</t>
  </si>
  <si>
    <t>6*1,5</t>
  </si>
  <si>
    <t>998011003R00</t>
  </si>
  <si>
    <t>Přesun hmot pro budovy s nosnou konstrukcí zděnou výšky přes 12 do 24 m</t>
  </si>
  <si>
    <t>přesun hmot pro budovy občanské výstavby (JKSO 801), budovy pro bydlení (JKSO 803) budovy pro výrobu a služby (JKSO 812) s nosnou svislou konstrukcí zděnou z cihel nebo tvárnic nebo kovovou</t>
  </si>
  <si>
    <t>2.NP : 0,4306*2</t>
  </si>
  <si>
    <t>979081111R00</t>
  </si>
  <si>
    <t>979081121R00</t>
  </si>
  <si>
    <t>0,4306*5</t>
  </si>
  <si>
    <t>979990001R00</t>
  </si>
  <si>
    <t>Poplatek za skládku stavební suti, skupina 17 09 04 z Katalogu odpadů</t>
  </si>
  <si>
    <t>RTS 20/ I</t>
  </si>
  <si>
    <t>612403388R00</t>
  </si>
  <si>
    <t>Hrubá výplň rýh ve stěnách, jakoukoliv maltou maltou ze suchých směsí_x005F_x000D_
 150 x 150 mm</t>
  </si>
  <si>
    <t>0,45*8</t>
  </si>
  <si>
    <t>721171808R00</t>
  </si>
  <si>
    <t>Demontáž potrubí z novodurových trub přes D 75 mm do D 114 mm</t>
  </si>
  <si>
    <t>odpadního nebo připojovacího,</t>
  </si>
  <si>
    <t>odhad : 8</t>
  </si>
  <si>
    <t>721176103R00</t>
  </si>
  <si>
    <t>Potrubí HT připojovací vnější průměr D 50 mm, tloušťka stěny 1,8 mm, DN 50</t>
  </si>
  <si>
    <t>včetně tvarovek, objímek. Bez zednických výpomocí.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</si>
  <si>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</si>
  <si>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</si>
  <si>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</si>
  <si>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</si>
  <si>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</si>
  <si>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</si>
  <si>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</si>
  <si>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</si>
  <si>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</si>
  <si>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</si>
  <si>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</si>
  <si>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</si>
  <si>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</si>
  <si>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</si>
  <si>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</si>
  <si>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</si>
  <si>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</si>
  <si>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</si>
  <si>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974031164R00</t>
  </si>
  <si>
    <t>Vysekání rýh v jakémkoliv zdivu cihelném v ploše_x005F_x000D_
 do hloubky 150 mm, šířky do 150 mm</t>
  </si>
  <si>
    <t>4.Np : 0,335*4</t>
  </si>
  <si>
    <t>0,335*5</t>
  </si>
  <si>
    <t>64*0,45</t>
  </si>
  <si>
    <t>723-1</t>
  </si>
  <si>
    <t>Zaslepení stávajícího plyn potrubí, dem HUPU</t>
  </si>
  <si>
    <t>kpl</t>
  </si>
  <si>
    <t>727211114R00</t>
  </si>
  <si>
    <t>Potrubí PVC (šedé), D 80 mm, tloušťka stěny 3,0 mm, včetně dodávky materiálu</t>
  </si>
  <si>
    <t>přívod vzduchu : 0,7</t>
  </si>
  <si>
    <t>484X</t>
  </si>
  <si>
    <t>Kotel Protherm 18kW 20 kW  nástěnný, vč externího zásobníku min 46l</t>
  </si>
  <si>
    <t>731200823R00</t>
  </si>
  <si>
    <t>Demontáž kotlů ocelových na kapalná a plynná paliva o výkonu do 25 kW</t>
  </si>
  <si>
    <t>800-731</t>
  </si>
  <si>
    <t>731249133R00</t>
  </si>
  <si>
    <t>Montáž ocelových kotlů do 50 kW (100 kW) elektrokotlů přes 17 do 23 kW</t>
  </si>
  <si>
    <t>soubor</t>
  </si>
  <si>
    <t>733163102R00</t>
  </si>
  <si>
    <t>Potrubí z měděných trubek měděné potrubí, D 15 mm, s 1,0 mm, pájení pomocí kapilárních pájecích tvarovek</t>
  </si>
  <si>
    <t>2*3,3</t>
  </si>
  <si>
    <t>733163103R00</t>
  </si>
  <si>
    <t>Potrubí z měděných trubek měděné potrubí, D 18 mm, s 1,0 mm, pájení pomocí kapilárních pájecích tvarovek</t>
  </si>
  <si>
    <t>2*18,7</t>
  </si>
  <si>
    <t>733163104R00</t>
  </si>
  <si>
    <t>Potrubí z měděných trubek měděné potrubí, D 22 mm, s 1,0 mm, pájení pomocí kapilárních pájecích tvarovek</t>
  </si>
  <si>
    <t>2*12,8</t>
  </si>
  <si>
    <t>733190107R00</t>
  </si>
  <si>
    <t>Tlakové zkoušky potrubí ocelových závitových, plastových, měděných přes DN 32 do DN 40</t>
  </si>
  <si>
    <t>37,4+25,6+6,6</t>
  </si>
  <si>
    <t>904      R02</t>
  </si>
  <si>
    <t>Hzs-zkousky v ramci montaz.praci, Topná zkouška</t>
  </si>
  <si>
    <t>h</t>
  </si>
  <si>
    <t>Prav.M</t>
  </si>
  <si>
    <t>HZS</t>
  </si>
  <si>
    <t>POL10_</t>
  </si>
  <si>
    <t>998733101R00</t>
  </si>
  <si>
    <t>Přesun hmot pro rozvody potrubí v objektech výšky do 6 m</t>
  </si>
  <si>
    <t>55137306.AR</t>
  </si>
  <si>
    <t>hlavice termostatická teplota prostoru 6 až 28 °C; ovládání ruční; provedení kapalinová</t>
  </si>
  <si>
    <t>734209103R00</t>
  </si>
  <si>
    <t>Montáž závitové armatury s jedním závitem, G 1/2", bez dodávky materiálu</t>
  </si>
  <si>
    <t>998734103R00</t>
  </si>
  <si>
    <t>Přesun hmot pro armatury v objektech výšky do 4 m</t>
  </si>
  <si>
    <t>484518228R</t>
  </si>
  <si>
    <t>těleso otopné trubkové koupelnové; zapojení na teplovodnou otopnou soustavu; mat. ocel.trubky pr.20mm, ocel.profil 40x30 mm; v = 1 220 mm; l = 600 mm; šířka 30 mm; povrch barva bílá; rovné; d trubky 20,0 mm; umístit na zeď</t>
  </si>
  <si>
    <t>48452937.AR</t>
  </si>
  <si>
    <t>těleso otopné deskové ocelové; čelní deska profilovaná; v = 600 mm; l = 1 100 mm; hloubka tělesa 47 mm; způsob připojení boční levé nebo pravé; počet desek 1; počet přídavných přestupných ploch 0; připojovací rozteč 546 mm; tepel.výkon 664 W</t>
  </si>
  <si>
    <t>48452949R</t>
  </si>
  <si>
    <t>těleso otopné deskové ocelové; čelní deska profilovaná; v = 500 mm; l = 700 mm; hloubka tělesa 47 mm; způsob připojení boční levé nebo pravé; počet desek 1; počet přídavných přestupných ploch 0; připojovací rozteč 446 mm; tepel.výkon 360 W</t>
  </si>
  <si>
    <t>48452970R</t>
  </si>
  <si>
    <t>těleso otopné deskové ocelové; čelní deska profilovaná; v = 900 mm; l = 500 mm; hloubka tělesa 47 mm; způsob připojení boční levé nebo pravé; počet desek 1; počet přídavných přestupných ploch 0; připojovací rozteč 846 mm; tepel.výkon 438 W</t>
  </si>
  <si>
    <t>48452974R</t>
  </si>
  <si>
    <t>těleso otopné deskové ocelové; čelní deska profilovaná; v = 900 mm; l = 900 mm; hloubka tělesa 47 mm; způsob připojení boční levé nebo pravé; počet desek 1; počet přídavných přestupných ploch 0; připojovací rozteč 846 mm; tepel.výkon 788 W</t>
  </si>
  <si>
    <t>48457591012R</t>
  </si>
  <si>
    <t>těleso otopné deskové ocelové; čelní deska profilovaná; v = 700 mm; l = 600 mm; hloubka tělesa 100 mm; způsob připojení pravé spodní; ventil kompakt; počet desek 2; počet přídavných přestupných ploch 2; připojovací rozteč 50 mm; tepel.výkon 1 138 W</t>
  </si>
  <si>
    <t>735151821R00</t>
  </si>
  <si>
    <t>Demontáž otopných těles panelových dvouřadých, stavební délky do 1500 mm</t>
  </si>
  <si>
    <t>735161812R00</t>
  </si>
  <si>
    <t>Demontáž otopných těles trubkových s hliníkovými lamelami, stavební délky do 2660 mm</t>
  </si>
  <si>
    <t>s hliníkovými lamelami</t>
  </si>
  <si>
    <t>735169211R00</t>
  </si>
  <si>
    <t>Otopná tělesa trubková s hliníkovými lamelami montáž_x005F_x000D_
 stavební délky do 1840 mm, bez dodávky materiálu</t>
  </si>
  <si>
    <t>735191910R00</t>
  </si>
  <si>
    <t>Ostatní opravy otopných těles napuštění vody do otopného systému včetně potrubí (bez kotle a ohříváků)_x005F_x000D_
 otopných těles</t>
  </si>
  <si>
    <t>0,7*0,6*2+1,1*0,6+0,9*0,5*2+0,5*0,7+0,9*0,9</t>
  </si>
  <si>
    <t>735494811R00</t>
  </si>
  <si>
    <t>Vypuštění vody z otopných soustav bez kotlů, ohříváků, zásobníků a nádrží</t>
  </si>
  <si>
    <t>( bez kotlů, ohříváků, zásobníků a nádrží )</t>
  </si>
  <si>
    <t>0,5*0,7*2+0,6*0,8*5+0,4*0,5</t>
  </si>
  <si>
    <t>998735103R00</t>
  </si>
  <si>
    <t>Přesun hmot pro otopná tělesa v objektech výšky do 24 m</t>
  </si>
  <si>
    <t>970031100R00</t>
  </si>
  <si>
    <t>Jádrové vrtání, kruhové prostupy v cihelném zdivu jádrové vrtání, do D 100 mm</t>
  </si>
  <si>
    <t>971033161R00</t>
  </si>
  <si>
    <t>Vybourání otvorů ve zdivu cihelném z jakýchkoliv cihel pálených_x005F_x000D_
 na jakoukoliv maltu vápenou nebo vápenocementovou, průměr profilu do 60 mm, tloušťky do 600 mm</t>
  </si>
  <si>
    <t>základovém nebo nadzákladovém,</t>
  </si>
  <si>
    <t>Včetně pomocného lešení o výšce podlahy do 1900 mm a pro zatížení do 1,5 kPa  (150 kg/m2).</t>
  </si>
  <si>
    <t>971033331R00</t>
  </si>
  <si>
    <t>Vybourání otvorů ve zdivu cihelném z jakýchkoliv cihel pálených_x005F_x000D_
 na jakoukoliv maltu vápenou nebo vápenocementovou, plochy do 0,09 m2, tloušťky do 150 mm</t>
  </si>
  <si>
    <t>Svislá doprava suti a vybouraných hmot nošením Svislá doprava suti a vybour. hmot za 2.NP nošením</t>
  </si>
  <si>
    <t>0,55043*2</t>
  </si>
  <si>
    <t>Včetně naložení na dopravní prostředek a složení na skládku, bez poplatku za skládku.</t>
  </si>
  <si>
    <t>0,55*5</t>
  </si>
  <si>
    <t>28696752RX</t>
  </si>
  <si>
    <t>Tlačítko ovládací plastové  bílá/chrom/bílá</t>
  </si>
  <si>
    <t>286967581RX</t>
  </si>
  <si>
    <t>Modul-WC Duofix, ovl. zepředu, UP320, h=112 cm, pro zabudování do stěny, 2 objemy splachování</t>
  </si>
  <si>
    <t>55141104R</t>
  </si>
  <si>
    <t>ventil rohový pro vodovod, sanitu; kulový, rohový; DN 15 mm; pracovní teplota do 90 ° C; médium voda; 1/2" x 3/8"; připojení závitové</t>
  </si>
  <si>
    <t>55145006R</t>
  </si>
  <si>
    <t>baterie vanová nástěnná; rozteč 130 až 170 mm; ovládání pákové; povrch chrom</t>
  </si>
  <si>
    <t>55145041R</t>
  </si>
  <si>
    <t>baterie dřezová stojánková; ovládání pákové; povrch chrom; ramínko otočné; 215 mm</t>
  </si>
  <si>
    <t>55161600R</t>
  </si>
  <si>
    <t>sifon umyvadlový; plast; DN 40; průtok 40,0 l/min; nerez miska, zátka</t>
  </si>
  <si>
    <t>551674502R</t>
  </si>
  <si>
    <t>sedátko klozetové oválné; s poklopem; duroplast; antibakteriální; bílé; úchyty rychloupínací, kovové; s automat. sklápěním</t>
  </si>
  <si>
    <t>55421014.AR</t>
  </si>
  <si>
    <t>vana klasická; obdélníková; l = 1700,0 mm; š = 700 mm; h = 410 mm; akrylátová; bílá; objem 150 l</t>
  </si>
  <si>
    <t>64214141R</t>
  </si>
  <si>
    <t>umyvadlo oválné; š = 600 mm; hl. 480 mm; diturvit; s otvorem pro baterii; uprostřed; s přepadem; bílá; uchycení šrouby, konzoly</t>
  </si>
  <si>
    <t>RTS 20/ II</t>
  </si>
  <si>
    <t>650072421R00</t>
  </si>
  <si>
    <t>Montáž tlačítka modulového - 2 tlačítka</t>
  </si>
  <si>
    <t>725014161R00</t>
  </si>
  <si>
    <t>Klozetové mísy závěsné, bilé, hluboké splachování, zadní, včetně sedátka, šířka 360 mm, hloubka 510 mm, výška 400 mm</t>
  </si>
  <si>
    <t>725110811R00</t>
  </si>
  <si>
    <t>Demontáž klozetů splachovacích</t>
  </si>
  <si>
    <t>725119110R00</t>
  </si>
  <si>
    <t>Nádrže splachovací montáž podomítkové</t>
  </si>
  <si>
    <t>725210821R00</t>
  </si>
  <si>
    <t>Demontáž umyvadel umyvadel bez výtokových armatur</t>
  </si>
  <si>
    <t>725219401R00</t>
  </si>
  <si>
    <t>Umyvadlo montáž na šrouby do zdiva</t>
  </si>
  <si>
    <t>725220851R00</t>
  </si>
  <si>
    <t>Demontáž van včetně obezdívky</t>
  </si>
  <si>
    <t>725229102RT2</t>
  </si>
  <si>
    <t>Montáž vany plastové s plastovým uzávěrem HL 500-5/4</t>
  </si>
  <si>
    <t>Včetně dodání zápachové uzávěrky.</t>
  </si>
  <si>
    <t>725819402R00</t>
  </si>
  <si>
    <t>Montáž ventilu rohového bez trubičky , G 1/2"</t>
  </si>
  <si>
    <t>umyvadlo : 2</t>
  </si>
  <si>
    <t>vana : 2</t>
  </si>
  <si>
    <t>dřez : 2</t>
  </si>
  <si>
    <t>wc : 1</t>
  </si>
  <si>
    <t>725820801R00</t>
  </si>
  <si>
    <t>Demontáž baterií nástěnných do G 3/4"</t>
  </si>
  <si>
    <t>725823121RT1</t>
  </si>
  <si>
    <t>Baterie umyvadlové a dřezové umyvadlová, stojánková, ruční ovládání s otvíráním odpadu, standardní, včetně dodávky materiálu</t>
  </si>
  <si>
    <t>725829301R00</t>
  </si>
  <si>
    <t>Baterie umyvadlové a dřezové Montáž baterií umyvadlových a dřezových umyvadlové a dřezové stojánkové</t>
  </si>
  <si>
    <t>725839203R00</t>
  </si>
  <si>
    <t>Montáž baterie vanové nástěnné, G 1/2"</t>
  </si>
  <si>
    <t>725869101R00</t>
  </si>
  <si>
    <t>Montáž zápachové uzávěrky pro zařiz. předměty umyvadlové, D 32</t>
  </si>
  <si>
    <t>998725103R00</t>
  </si>
  <si>
    <t>Přesun hmot pro zařizovací předměty v objektech výšky do 24 m</t>
  </si>
  <si>
    <t>DM-0001</t>
  </si>
  <si>
    <t>Demontáž stávající elektroinstalace</t>
  </si>
  <si>
    <t>210010002R00</t>
  </si>
  <si>
    <t xml:space="preserve">Montáž trubky ohebné, z PVC, uložené pod omítku, vnější průměr 20 mm,  ,  </t>
  </si>
  <si>
    <t>210010004R00</t>
  </si>
  <si>
    <t xml:space="preserve">Montáž trubky ohebné, z PVC, uložené pod omítku, vnější průměr 32 mm,  ,  </t>
  </si>
  <si>
    <t>210010320R00</t>
  </si>
  <si>
    <t xml:space="preserve">Montáž krabice plastové přístrojové, kruhové, o průměru 73 mm, hloubky 42 mm,  , do zdiva, se zapojením,  </t>
  </si>
  <si>
    <t>210020922R00</t>
  </si>
  <si>
    <t xml:space="preserve">Montáž požární ucpávky průchodu stěnou,  , tloušťky 30 cm </t>
  </si>
  <si>
    <t>210100251R00</t>
  </si>
  <si>
    <t>Ukončení kabelů smršťovací záklopkou nebo páskou, celoplastových, do průřezu 4x10 mm</t>
  </si>
  <si>
    <t>210110041R00</t>
  </si>
  <si>
    <t>Montáž spínače zapuštěného a polozapuštěného včetně zapojení, jednopólového,  , řazení 1</t>
  </si>
  <si>
    <t>210110043R00</t>
  </si>
  <si>
    <t>Montáž spínače zapuštěného a polozapuštěného včetně zapojení, sériového,  , řazení 5</t>
  </si>
  <si>
    <t>210110045R00</t>
  </si>
  <si>
    <t>Montáž spínače zapuštěného a polozapuštěného včetně zapojení, střídavého,  , řazení 6</t>
  </si>
  <si>
    <t>210110046R00</t>
  </si>
  <si>
    <t>Montáž spínače zapuštěného a polozapuštěného včetně zapojení, křížového,  , řazení 7</t>
  </si>
  <si>
    <t>210111011R00</t>
  </si>
  <si>
    <t xml:space="preserve">Montáž zásuvky domovní zapuštěné včetně zapojení,  , provedení 2P+PE,  </t>
  </si>
  <si>
    <t>210111022R00</t>
  </si>
  <si>
    <t xml:space="preserve">Montáž zásuvky domovní v krabici včetně zapojení, průběžné zapojení,  , provedení 2P+PE,  </t>
  </si>
  <si>
    <t>210140201R00</t>
  </si>
  <si>
    <t>Montáž ovladače pomocných obvodů s průčelní deskou včetně zapojení, jednotlačítkového</t>
  </si>
  <si>
    <t>210190071R00</t>
  </si>
  <si>
    <t>Montáž rozvaděče nedělitelného, do hmotnosti 500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</si>
  <si>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</si>
  <si>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210203201R00</t>
  </si>
  <si>
    <t>Svítidla a osvětlovací zařízení svítidlo žárovkové, 1 žárovka, závěsné</t>
  </si>
  <si>
    <t>RTS 18/ I</t>
  </si>
  <si>
    <t>210220321RT1</t>
  </si>
  <si>
    <t>Montáž svorky hromosvodové "Bernard" na potrubí, včetně dodávky svorky a Cu pásku (bez vodiče a připoj. vod.)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</si>
  <si>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</si>
  <si>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</si>
  <si>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210800546R00</t>
  </si>
  <si>
    <t xml:space="preserve">Montáž vodiče H07V-U (CY), 4 mm2, uloženého pevně,  </t>
  </si>
  <si>
    <t>210810017R00</t>
  </si>
  <si>
    <t>Montáž kabelu CYKY 750 V, 5 x (4 až 16 mm2), volně uloženého</t>
  </si>
  <si>
    <t>210810045R00</t>
  </si>
  <si>
    <t>Montáž kabelu CYKY 750 V, 3 x 1,5 mm2, pevně uloženého</t>
  </si>
  <si>
    <t>210810046R00</t>
  </si>
  <si>
    <t>Montáž kabelu CYKY 750 V, 3 x 2,5 mm2, pevně uloženého</t>
  </si>
  <si>
    <t>210810056R00</t>
  </si>
  <si>
    <t>Montáž kabelu CYKY 750 V, 5 x 2,5 mm2, pevně uloženého</t>
  </si>
  <si>
    <t>210950101R00</t>
  </si>
  <si>
    <t xml:space="preserve">Vodiče, šňůry a kabely hliníkové označovací štítek na kabel,  ,  </t>
  </si>
  <si>
    <t>222290001R00</t>
  </si>
  <si>
    <t>Zásuvka 1xRJ45 UTP kat.5e pod omítku</t>
  </si>
  <si>
    <t>222323201R00</t>
  </si>
  <si>
    <t>Zvonek ss./st. 3-24V na úchyt.body</t>
  </si>
  <si>
    <t>222323301R00</t>
  </si>
  <si>
    <t>Domácí telefon digitální, na úchyt.body</t>
  </si>
  <si>
    <t>222325032R00</t>
  </si>
  <si>
    <t>Požární konvenční stropní bodový hlásič na patici</t>
  </si>
  <si>
    <t>Pol__0074</t>
  </si>
  <si>
    <t>Montáž zásuvka 2x(2P+PE)</t>
  </si>
  <si>
    <t>220261663RX</t>
  </si>
  <si>
    <t>Zhotovení drážky ve zdivu</t>
  </si>
  <si>
    <t>34111031R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</si>
  <si>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</si>
  <si>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POL3_0</t>
  </si>
  <si>
    <t>34111032R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</si>
  <si>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</si>
  <si>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</si>
  <si>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</si>
  <si>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</si>
  <si>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34111098R</t>
  </si>
  <si>
    <t>kabel CYKY; instalační; pro pevné uložení ve vnitřních a venk.prostorách v zemi, betonu; Cu plné holé jádro, tvar jádra RE-kulatý jednodrát; počet a průřez žil 5x4mm2; počet žil 5; teplota použití -30 až 70 °C; max.provoz.teplota při zkratu 160 °C; min.teplota pokládky -5 °C; průřez vodiče 4,0 mm2; samozhášivý; odolnost vůči UV záření; barva pláště černá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</si>
  <si>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</si>
  <si>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</si>
  <si>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34513102R</t>
  </si>
  <si>
    <t>objímka pro žárovku; typ E27 závěsná keramická</t>
  </si>
  <si>
    <t>34535400R</t>
  </si>
  <si>
    <t>strojek pro jednopólový spínač; řazení 1, 1So; 10AX, 250VAC</t>
  </si>
  <si>
    <t>34535435R</t>
  </si>
  <si>
    <t>strojek pro ovládač zapínací se svorkou N; řazení 1/0, 1/0So, 1/0S; 10 A, 250 V AC</t>
  </si>
  <si>
    <t>34535444R</t>
  </si>
  <si>
    <t>strojek pro spínač střídavý; řazení 6, 6So; 10AX, 250VAC</t>
  </si>
  <si>
    <t>34535446R</t>
  </si>
  <si>
    <t>strojek pro spínač křížový; řazení 7, 7So; 10AX, 250VAC</t>
  </si>
  <si>
    <t>34536350R</t>
  </si>
  <si>
    <t>spínač páčkový zapuštěný; trojpólový; IP 20; řazení 3; 16 A, 400 V AC; barva bílá; kompletní spínač</t>
  </si>
  <si>
    <t>34551610R</t>
  </si>
  <si>
    <t>zásuvka jednonásobná s ochr.kolíkem; řazení 2P+PE; 16 A, 250 V AC</t>
  </si>
  <si>
    <t>34551633R</t>
  </si>
  <si>
    <t>zásuvka s ochranným kolíkem, s clonkami, s ochranou před přepětím; řazení 2P+PE; 16 A, 250 V AC; IP 40</t>
  </si>
  <si>
    <t>345711592R</t>
  </si>
  <si>
    <t>trubka ohebná, elektroinstalační; mat. PVC samozhášivé; vnější pr.= 25,0 mm; vnitřní pr.= 18,3 mm; mech.odolnost nízká; mezní hodnota zatížení 320 N/5 cm; teplot.rozsah -5 až 60 °C; stupeň hořlavosti A1-F; použití: pro instalaci na povrch, do omítky nebo pod omítku, pro montáž do dutých zdí, příček a stropů</t>
  </si>
  <si>
    <t>345711593R</t>
  </si>
  <si>
    <t>trubka ohebná, elektroinstalační; mat. PVC samozhášivé; vnější pr.= 32,0 mm; vnitřní pr.= 24,3 mm; mech.odolnost nízká; mezní hodnota zatížení 320 N/5 cm; teplot.rozsah -5 až 60 °C; stupeň hořlavosti A1-F; použití: pro instalaci na povrch, do omítky nebo pod omítku, pro montáž do dutých zdí, příček a stropů</t>
  </si>
  <si>
    <t>3457115961R</t>
  </si>
  <si>
    <t>trubka ohebná, elektroinstalační; mat. PVC samozhášivé; vnější pr.= 20,0 mm; vnitřní pr.= 14,1 mm; mech.odolnost střední; mezní hodnota zatížení 750 N/5 cm; teplot.rozsah -5 až 60 °C; stupeň hořlavosti A1-F; použití: pro instalaci na povrch, do omítky nebo pod omítku, pro montáž do dutých zdí, příček a stropů a betonu, do nebezpečné zóny 2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</si>
  <si>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</si>
  <si>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</si>
  <si>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371202010R</t>
  </si>
  <si>
    <t>zásuvka datová vodotěsná a prachotěsná RJ45, montáž na omítku, včetně jednoduché krabice</t>
  </si>
  <si>
    <t>371202012R</t>
  </si>
  <si>
    <t>zásuvka datová 1xRJ45, bílá, montáž do instalačních krabic</t>
  </si>
  <si>
    <t>371202013R</t>
  </si>
  <si>
    <t>zásuvka datová 2xRJ45, bílá, montáž do instalačních krabic</t>
  </si>
  <si>
    <t>3745165110R</t>
  </si>
  <si>
    <t>zásuvka telefonní na zeď, 1 x RJ11</t>
  </si>
  <si>
    <t>38226869R</t>
  </si>
  <si>
    <t>telefon domácí; vyhotovení nástěnné; vyzváněcí signál elektronický; bílá; počet tlačítek 9</t>
  </si>
  <si>
    <t>742P15OA0</t>
  </si>
  <si>
    <t>OZNAČOVACÍ ŠTÍTEK NA KABEL</t>
  </si>
  <si>
    <t>Agregovaná položka</t>
  </si>
  <si>
    <t>POL2_</t>
  </si>
  <si>
    <t>Pol__0068</t>
  </si>
  <si>
    <t>Anténní koax kabel</t>
  </si>
  <si>
    <t>R-00001</t>
  </si>
  <si>
    <t>Revize elektroinstalace</t>
  </si>
  <si>
    <t>R-00002</t>
  </si>
  <si>
    <t>Rozvaděč RB vč.výzbroje + jistič 25B/3 do ER</t>
  </si>
  <si>
    <t>OS-0001</t>
  </si>
  <si>
    <t>Podružný materiál použitý při realizaci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</si>
</sst>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d/m/yyyy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2"/>
      <charset val="238"/>
    </font>
    <font>
      <sz val="8"/>
      <color rgb="FF008000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rgb="FFFFFF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8" xfId="0" applyFont="1" applyBorder="1" applyAlignment="1">
      <alignment horizontal="right" indent="1"/>
    </xf>
    <xf numFmtId="0" fontId="0" fillId="0" borderId="7" xfId="0" applyBorder="1" applyAlignment="1">
      <alignment horizontal="right" indent="1"/>
    </xf>
    <xf numFmtId="1" fontId="0" fillId="0" borderId="7" xfId="0" applyNumberFormat="1" applyBorder="1" applyAlignment="1">
      <alignment horizontal="right" indent="1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wrapText="1"/>
    </xf>
    <xf numFmtId="0" fontId="0" fillId="3" borderId="6" xfId="0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49" fontId="2" fillId="0" borderId="0" xfId="0" applyNumberFormat="1" applyFont="1" applyAlignment="1">
      <alignment horizontal="left" vertical="center" wrapText="1"/>
    </xf>
    <xf numFmtId="0" fontId="0" fillId="0" borderId="6" xfId="0" applyBorder="1" applyAlignment="1">
      <alignment horizontal="left" indent="1"/>
    </xf>
    <xf numFmtId="49" fontId="0" fillId="0" borderId="7" xfId="0" applyNumberFormat="1" applyFon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Font="1" applyBorder="1"/>
    <xf numFmtId="0" fontId="0" fillId="0" borderId="11" xfId="0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Fon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6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horizontal="right" vertical="center" wrapText="1" shrinkToFit="1"/>
    </xf>
    <xf numFmtId="4" fontId="3" fillId="0" borderId="12" xfId="0" applyNumberFormat="1" applyFont="1" applyBorder="1" applyAlignment="1">
      <alignment horizontal="right" vertical="center" shrinkToFit="1"/>
    </xf>
    <xf numFmtId="4" fontId="0" fillId="0" borderId="12" xfId="0" applyNumberFormat="1" applyBorder="1" applyAlignment="1">
      <alignment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 wrapText="1" shrinkToFit="1"/>
    </xf>
    <xf numFmtId="4" fontId="10" fillId="0" borderId="12" xfId="0" applyNumberFormat="1" applyFont="1" applyBorder="1" applyAlignment="1">
      <alignment vertical="center" shrinkToFit="1"/>
    </xf>
    <xf numFmtId="4" fontId="10" fillId="0" borderId="13" xfId="0" applyNumberFormat="1" applyFont="1" applyBorder="1" applyAlignment="1">
      <alignment vertical="center" shrinkToFit="1"/>
    </xf>
    <xf numFmtId="3" fontId="10" fillId="0" borderId="13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12" xfId="0" applyNumberFormat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9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3" fillId="0" borderId="24" xfId="0" applyFont="1" applyBorder="1"/>
    <xf numFmtId="0" fontId="3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vertical="center"/>
    </xf>
    <xf numFmtId="3" fontId="3" fillId="3" borderId="13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1" fillId="0" borderId="13" xfId="0" applyFont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5" borderId="13" xfId="0" applyFont="1" applyFill="1" applyBorder="1"/>
    <xf numFmtId="49" fontId="0" fillId="5" borderId="13" xfId="0" applyNumberFormat="1" applyFont="1" applyFill="1" applyBorder="1"/>
    <xf numFmtId="0" fontId="0" fillId="5" borderId="13" xfId="0" applyFont="1" applyFill="1" applyBorder="1" applyAlignment="1">
      <alignment horizontal="center"/>
    </xf>
    <xf numFmtId="0" fontId="0" fillId="5" borderId="16" xfId="0" applyFont="1" applyFill="1" applyBorder="1"/>
    <xf numFmtId="0" fontId="0" fillId="5" borderId="13" xfId="0" applyFont="1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6" xfId="0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shrinkToFit="1"/>
    </xf>
    <xf numFmtId="165" fontId="10" fillId="3" borderId="9" xfId="0" applyNumberFormat="1" applyFont="1" applyFill="1" applyBorder="1" applyAlignment="1">
      <alignment vertical="top" shrinkToFit="1"/>
    </xf>
    <xf numFmtId="4" fontId="10" fillId="3" borderId="9" xfId="0" applyNumberFormat="1" applyFont="1" applyFill="1" applyBorder="1" applyAlignment="1">
      <alignment vertical="top" shrinkToFit="1"/>
    </xf>
    <xf numFmtId="4" fontId="10" fillId="3" borderId="27" xfId="0" applyNumberFormat="1" applyFont="1" applyFill="1" applyBorder="1" applyAlignment="1">
      <alignment vertical="top" shrinkToFit="1"/>
    </xf>
    <xf numFmtId="4" fontId="10" fillId="3" borderId="0" xfId="0" applyNumberFormat="1" applyFont="1" applyFill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5" fontId="17" fillId="0" borderId="29" xfId="0" applyNumberFormat="1" applyFont="1" applyBorder="1" applyAlignment="1">
      <alignment vertical="top" shrinkToFi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0" xfId="0" applyFont="1"/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49" fontId="17" fillId="0" borderId="32" xfId="0" applyNumberFormat="1" applyFont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0" fillId="3" borderId="16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vertical="top"/>
    </xf>
    <xf numFmtId="4" fontId="10" fillId="3" borderId="25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20" fillId="0" borderId="0" xfId="0" applyFont="1" applyAlignment="1">
      <alignment wrapText="1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wrapText="1"/>
    </xf>
    <xf numFmtId="4" fontId="0" fillId="0" borderId="12" xfId="0" applyNumberFormat="1" applyBorder="1" applyAlignment="1">
      <alignment vertical="center" wrapText="1"/>
    </xf>
    <xf numFmtId="4" fontId="10" fillId="0" borderId="12" xfId="0" applyNumberFormat="1" applyFont="1" applyBorder="1" applyAlignment="1">
      <alignment vertical="center" wrapText="1"/>
    </xf>
    <xf numFmtId="4" fontId="0" fillId="3" borderId="16" xfId="0" applyNumberFormat="1" applyFont="1" applyFill="1" applyBorder="1" applyAlignment="1">
      <alignment vertical="center"/>
    </xf>
    <xf numFmtId="49" fontId="3" fillId="0" borderId="16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9" fillId="0" borderId="0" xfId="0" applyFont="1" applyBorder="1" applyAlignment="1">
      <alignment horizontal="center"/>
    </xf>
    <xf numFmtId="49" fontId="0" fillId="0" borderId="25" xfId="0" applyNumberFormat="1" applyFont="1" applyBorder="1" applyAlignment="1">
      <alignment vertical="center"/>
    </xf>
    <xf numFmtId="49" fontId="0" fillId="3" borderId="25" xfId="0" applyNumberFormat="1" applyFont="1" applyFill="1" applyBorder="1" applyAlignment="1">
      <alignment vertical="center"/>
    </xf>
    <xf numFmtId="0" fontId="18" fillId="0" borderId="9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6" name="_x0000_t202" hidden="1">
          <a:extLst>
            <a:ext uri="{FF2B5EF4-FFF2-40B4-BE49-F238E27FC236}">
              <a16:creationId xmlns:a16="http://schemas.microsoft.com/office/drawing/2014/main" id="{DEACD773-1725-4A49-A07B-1F4CC480505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id="{C5D43DEA-0B78-4DB2-8D6C-309C7DAA1AD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id="{CF337AB3-C653-42BE-B902-1B8A46987C7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id="{AED49F48-3900-48F4-890B-2BA0324A4D7F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66061F4E-F6B2-4972-A7CF-0E8511D9090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6ED470E4-8D2B-48B2-9288-BA155691B19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"/>
    </sheetView>
  </sheetViews>
  <sheetFormatPr defaultColWidth="8.7109375" defaultRowHeight="12.75" x14ac:dyDescent="0.2"/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sheetProtection algorithmName="SHA-512" hashValue="3hvuvgdsXfjgdG0D5wBMfk8g3t5CJfuWVrpavn0TB+r6zAOD2nWQcs4EMAAlMsnOzymJO6aEnVnKoyJ7m2m9CA==" saltValue="Sq/ypE7rQ04AYDJPqQRSMw==" spinCount="100000" sheet="1"/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H1075"/>
  <sheetViews>
    <sheetView tabSelected="1" zoomScaleNormal="100" workbookViewId="0">
      <pane ySplit="7" topLeftCell="A66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70</v>
      </c>
      <c r="C4" s="227" t="s">
        <v>71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89</v>
      </c>
      <c r="C8" s="169" t="s">
        <v>90</v>
      </c>
      <c r="D8" s="170"/>
      <c r="E8" s="171"/>
      <c r="F8" s="172"/>
      <c r="G8" s="172">
        <f>SUMIF(AG9:AG9,"&lt;&gt;NOR",G9:G9)</f>
        <v>0</v>
      </c>
      <c r="H8" s="172"/>
      <c r="I8" s="172">
        <f>SUM(I9:I9)</f>
        <v>0</v>
      </c>
      <c r="J8" s="172"/>
      <c r="K8" s="172">
        <f>SUM(K9:K9)</f>
        <v>1000</v>
      </c>
      <c r="L8" s="172"/>
      <c r="M8" s="172">
        <f>SUM(M9:M9)</f>
        <v>0</v>
      </c>
      <c r="N8" s="172"/>
      <c r="O8" s="172">
        <f>SUM(O9:O9)</f>
        <v>0</v>
      </c>
      <c r="P8" s="172"/>
      <c r="Q8" s="172">
        <f>SUM(Q9:Q9)</f>
        <v>0</v>
      </c>
      <c r="R8" s="172"/>
      <c r="S8" s="172"/>
      <c r="T8" s="173"/>
      <c r="U8" s="174"/>
      <c r="V8" s="174">
        <f>SUM(V9:V9)</f>
        <v>0</v>
      </c>
      <c r="W8" s="174"/>
      <c r="X8" s="174"/>
      <c r="AG8" t="s">
        <v>168</v>
      </c>
    </row>
    <row r="9" spans="1:60" outlineLevel="1" x14ac:dyDescent="0.2">
      <c r="A9" s="175">
        <v>1</v>
      </c>
      <c r="B9" s="176" t="s">
        <v>584</v>
      </c>
      <c r="C9" s="177" t="s">
        <v>585</v>
      </c>
      <c r="D9" s="178" t="s">
        <v>452</v>
      </c>
      <c r="E9" s="179">
        <v>1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1000</v>
      </c>
      <c r="K9" s="181">
        <f>ROUND(E9*J9,2)</f>
        <v>1000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210</v>
      </c>
      <c r="T9" s="182" t="s">
        <v>173</v>
      </c>
      <c r="U9" s="183">
        <v>0</v>
      </c>
      <c r="V9" s="183">
        <f>ROUND(E9*U9,2)</f>
        <v>0</v>
      </c>
      <c r="W9" s="183"/>
      <c r="X9" s="183" t="s">
        <v>188</v>
      </c>
      <c r="Y9" s="184"/>
      <c r="Z9" s="184"/>
      <c r="AA9" s="184"/>
      <c r="AB9" s="184"/>
      <c r="AC9" s="184"/>
      <c r="AD9" s="184"/>
      <c r="AE9" s="184"/>
      <c r="AF9" s="184"/>
      <c r="AG9" s="184" t="s">
        <v>241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x14ac:dyDescent="0.2">
      <c r="A10" s="167" t="s">
        <v>167</v>
      </c>
      <c r="B10" s="168" t="s">
        <v>122</v>
      </c>
      <c r="C10" s="169" t="s">
        <v>123</v>
      </c>
      <c r="D10" s="170"/>
      <c r="E10" s="171"/>
      <c r="F10" s="172"/>
      <c r="G10" s="172">
        <f>SUMIF(AG11:AG38,"&lt;&gt;NOR",G11:G38)</f>
        <v>0</v>
      </c>
      <c r="H10" s="172"/>
      <c r="I10" s="172">
        <f>SUM(I11:I38)</f>
        <v>51</v>
      </c>
      <c r="J10" s="172"/>
      <c r="K10" s="172">
        <f>SUM(K11:K38)</f>
        <v>47321.26</v>
      </c>
      <c r="L10" s="172"/>
      <c r="M10" s="172">
        <f>SUM(M11:M38)</f>
        <v>0</v>
      </c>
      <c r="N10" s="172"/>
      <c r="O10" s="172">
        <f>SUM(O11:O38)</f>
        <v>0</v>
      </c>
      <c r="P10" s="172"/>
      <c r="Q10" s="172">
        <f>SUM(Q11:Q38)</f>
        <v>0</v>
      </c>
      <c r="R10" s="172"/>
      <c r="S10" s="172"/>
      <c r="T10" s="173"/>
      <c r="U10" s="174"/>
      <c r="V10" s="174">
        <f>SUM(V11:V38)</f>
        <v>91.800000000000011</v>
      </c>
      <c r="W10" s="174"/>
      <c r="X10" s="174"/>
      <c r="AG10" t="s">
        <v>168</v>
      </c>
    </row>
    <row r="11" spans="1:60" outlineLevel="1" x14ac:dyDescent="0.2">
      <c r="A11" s="175">
        <v>2</v>
      </c>
      <c r="B11" s="176" t="s">
        <v>586</v>
      </c>
      <c r="C11" s="177" t="s">
        <v>587</v>
      </c>
      <c r="D11" s="178" t="s">
        <v>249</v>
      </c>
      <c r="E11" s="179">
        <v>26</v>
      </c>
      <c r="F11" s="180"/>
      <c r="G11" s="181">
        <f t="shared" ref="G11:G23" si="0">ROUND(E11*F11,2)</f>
        <v>0</v>
      </c>
      <c r="H11" s="180">
        <v>0</v>
      </c>
      <c r="I11" s="181">
        <f t="shared" ref="I11:I23" si="1">ROUND(E11*H11,2)</f>
        <v>0</v>
      </c>
      <c r="J11" s="180">
        <v>38</v>
      </c>
      <c r="K11" s="181">
        <f t="shared" ref="K11:K23" si="2">ROUND(E11*J11,2)</f>
        <v>988</v>
      </c>
      <c r="L11" s="181">
        <v>15</v>
      </c>
      <c r="M11" s="181">
        <f t="shared" ref="M11:M23" si="3">G11*(1+L11/100)</f>
        <v>0</v>
      </c>
      <c r="N11" s="181">
        <v>0</v>
      </c>
      <c r="O11" s="181">
        <f t="shared" ref="O11:O23" si="4">ROUND(E11*N11,2)</f>
        <v>0</v>
      </c>
      <c r="P11" s="181">
        <v>0</v>
      </c>
      <c r="Q11" s="181">
        <f t="shared" ref="Q11:Q23" si="5">ROUND(E11*P11,2)</f>
        <v>0</v>
      </c>
      <c r="R11" s="181" t="s">
        <v>122</v>
      </c>
      <c r="S11" s="181" t="s">
        <v>172</v>
      </c>
      <c r="T11" s="182" t="s">
        <v>173</v>
      </c>
      <c r="U11" s="183">
        <v>8.0170000000000005E-2</v>
      </c>
      <c r="V11" s="183">
        <f t="shared" ref="V11:V23" si="6">ROUND(E11*U11,2)</f>
        <v>2.08</v>
      </c>
      <c r="W11" s="183"/>
      <c r="X11" s="183" t="s">
        <v>188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364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outlineLevel="1" x14ac:dyDescent="0.2">
      <c r="A12" s="175">
        <v>3</v>
      </c>
      <c r="B12" s="176" t="s">
        <v>588</v>
      </c>
      <c r="C12" s="177" t="s">
        <v>589</v>
      </c>
      <c r="D12" s="178" t="s">
        <v>249</v>
      </c>
      <c r="E12" s="179">
        <v>15</v>
      </c>
      <c r="F12" s="180"/>
      <c r="G12" s="181">
        <f t="shared" si="0"/>
        <v>0</v>
      </c>
      <c r="H12" s="180">
        <v>0</v>
      </c>
      <c r="I12" s="181">
        <f t="shared" si="1"/>
        <v>0</v>
      </c>
      <c r="J12" s="180">
        <v>41.1</v>
      </c>
      <c r="K12" s="181">
        <f t="shared" si="2"/>
        <v>616.5</v>
      </c>
      <c r="L12" s="181">
        <v>15</v>
      </c>
      <c r="M12" s="181">
        <f t="shared" si="3"/>
        <v>0</v>
      </c>
      <c r="N12" s="181">
        <v>0</v>
      </c>
      <c r="O12" s="181">
        <f t="shared" si="4"/>
        <v>0</v>
      </c>
      <c r="P12" s="181">
        <v>0</v>
      </c>
      <c r="Q12" s="181">
        <f t="shared" si="5"/>
        <v>0</v>
      </c>
      <c r="R12" s="181" t="s">
        <v>122</v>
      </c>
      <c r="S12" s="181" t="s">
        <v>172</v>
      </c>
      <c r="T12" s="182" t="s">
        <v>173</v>
      </c>
      <c r="U12" s="183">
        <v>8.6499999999999994E-2</v>
      </c>
      <c r="V12" s="183">
        <f t="shared" si="6"/>
        <v>1.3</v>
      </c>
      <c r="W12" s="183"/>
      <c r="X12" s="183" t="s">
        <v>188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364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ht="22.5" outlineLevel="1" x14ac:dyDescent="0.2">
      <c r="A13" s="175">
        <v>4</v>
      </c>
      <c r="B13" s="176" t="s">
        <v>590</v>
      </c>
      <c r="C13" s="177" t="s">
        <v>591</v>
      </c>
      <c r="D13" s="178" t="s">
        <v>215</v>
      </c>
      <c r="E13" s="179">
        <v>54</v>
      </c>
      <c r="F13" s="180"/>
      <c r="G13" s="181">
        <f t="shared" si="0"/>
        <v>0</v>
      </c>
      <c r="H13" s="180">
        <v>0</v>
      </c>
      <c r="I13" s="181">
        <f t="shared" si="1"/>
        <v>0</v>
      </c>
      <c r="J13" s="180">
        <v>175.5</v>
      </c>
      <c r="K13" s="181">
        <f t="shared" si="2"/>
        <v>9477</v>
      </c>
      <c r="L13" s="181">
        <v>15</v>
      </c>
      <c r="M13" s="181">
        <f t="shared" si="3"/>
        <v>0</v>
      </c>
      <c r="N13" s="181">
        <v>0</v>
      </c>
      <c r="O13" s="181">
        <f t="shared" si="4"/>
        <v>0</v>
      </c>
      <c r="P13" s="181">
        <v>0</v>
      </c>
      <c r="Q13" s="181">
        <f t="shared" si="5"/>
        <v>0</v>
      </c>
      <c r="R13" s="181" t="s">
        <v>122</v>
      </c>
      <c r="S13" s="181" t="s">
        <v>172</v>
      </c>
      <c r="T13" s="182" t="s">
        <v>173</v>
      </c>
      <c r="U13" s="183">
        <v>0.37</v>
      </c>
      <c r="V13" s="183">
        <f t="shared" si="6"/>
        <v>19.98</v>
      </c>
      <c r="W13" s="183"/>
      <c r="X13" s="183" t="s">
        <v>188</v>
      </c>
      <c r="Y13" s="184"/>
      <c r="Z13" s="184"/>
      <c r="AA13" s="184"/>
      <c r="AB13" s="184"/>
      <c r="AC13" s="184"/>
      <c r="AD13" s="184"/>
      <c r="AE13" s="184"/>
      <c r="AF13" s="184"/>
      <c r="AG13" s="184" t="s">
        <v>364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75">
        <v>5</v>
      </c>
      <c r="B14" s="176" t="s">
        <v>592</v>
      </c>
      <c r="C14" s="177" t="s">
        <v>593</v>
      </c>
      <c r="D14" s="178" t="s">
        <v>197</v>
      </c>
      <c r="E14" s="179">
        <v>0.5</v>
      </c>
      <c r="F14" s="180"/>
      <c r="G14" s="181">
        <f t="shared" si="0"/>
        <v>0</v>
      </c>
      <c r="H14" s="180">
        <v>0</v>
      </c>
      <c r="I14" s="181">
        <f t="shared" si="1"/>
        <v>0</v>
      </c>
      <c r="J14" s="180">
        <v>11710</v>
      </c>
      <c r="K14" s="181">
        <f t="shared" si="2"/>
        <v>5855</v>
      </c>
      <c r="L14" s="181">
        <v>15</v>
      </c>
      <c r="M14" s="181">
        <f t="shared" si="3"/>
        <v>0</v>
      </c>
      <c r="N14" s="181">
        <v>0</v>
      </c>
      <c r="O14" s="181">
        <f t="shared" si="4"/>
        <v>0</v>
      </c>
      <c r="P14" s="181">
        <v>0</v>
      </c>
      <c r="Q14" s="181">
        <f t="shared" si="5"/>
        <v>0</v>
      </c>
      <c r="R14" s="181" t="s">
        <v>122</v>
      </c>
      <c r="S14" s="181" t="s">
        <v>172</v>
      </c>
      <c r="T14" s="182" t="s">
        <v>173</v>
      </c>
      <c r="U14" s="183">
        <v>24.6675</v>
      </c>
      <c r="V14" s="183">
        <f t="shared" si="6"/>
        <v>12.33</v>
      </c>
      <c r="W14" s="183"/>
      <c r="X14" s="183" t="s">
        <v>188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364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ht="22.5" outlineLevel="1" x14ac:dyDescent="0.2">
      <c r="A15" s="175">
        <v>6</v>
      </c>
      <c r="B15" s="176" t="s">
        <v>594</v>
      </c>
      <c r="C15" s="177" t="s">
        <v>595</v>
      </c>
      <c r="D15" s="178" t="s">
        <v>215</v>
      </c>
      <c r="E15" s="179">
        <v>15</v>
      </c>
      <c r="F15" s="180"/>
      <c r="G15" s="181">
        <f t="shared" si="0"/>
        <v>0</v>
      </c>
      <c r="H15" s="180">
        <v>0</v>
      </c>
      <c r="I15" s="181">
        <f t="shared" si="1"/>
        <v>0</v>
      </c>
      <c r="J15" s="180">
        <v>115</v>
      </c>
      <c r="K15" s="181">
        <f t="shared" si="2"/>
        <v>1725</v>
      </c>
      <c r="L15" s="181">
        <v>15</v>
      </c>
      <c r="M15" s="181">
        <f t="shared" si="3"/>
        <v>0</v>
      </c>
      <c r="N15" s="181">
        <v>0</v>
      </c>
      <c r="O15" s="181">
        <f t="shared" si="4"/>
        <v>0</v>
      </c>
      <c r="P15" s="181">
        <v>0</v>
      </c>
      <c r="Q15" s="181">
        <f t="shared" si="5"/>
        <v>0</v>
      </c>
      <c r="R15" s="181" t="s">
        <v>122</v>
      </c>
      <c r="S15" s="181" t="s">
        <v>172</v>
      </c>
      <c r="T15" s="182" t="s">
        <v>173</v>
      </c>
      <c r="U15" s="183">
        <v>0.24232999999999999</v>
      </c>
      <c r="V15" s="183">
        <f t="shared" si="6"/>
        <v>3.63</v>
      </c>
      <c r="W15" s="183"/>
      <c r="X15" s="183" t="s">
        <v>188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364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22.5" outlineLevel="1" x14ac:dyDescent="0.2">
      <c r="A16" s="175">
        <v>7</v>
      </c>
      <c r="B16" s="176" t="s">
        <v>596</v>
      </c>
      <c r="C16" s="177" t="s">
        <v>597</v>
      </c>
      <c r="D16" s="178" t="s">
        <v>215</v>
      </c>
      <c r="E16" s="179">
        <v>5</v>
      </c>
      <c r="F16" s="180"/>
      <c r="G16" s="181">
        <f t="shared" si="0"/>
        <v>0</v>
      </c>
      <c r="H16" s="180">
        <v>0</v>
      </c>
      <c r="I16" s="181">
        <f t="shared" si="1"/>
        <v>0</v>
      </c>
      <c r="J16" s="180">
        <v>70</v>
      </c>
      <c r="K16" s="181">
        <f t="shared" si="2"/>
        <v>350</v>
      </c>
      <c r="L16" s="181">
        <v>15</v>
      </c>
      <c r="M16" s="181">
        <f t="shared" si="3"/>
        <v>0</v>
      </c>
      <c r="N16" s="181">
        <v>0</v>
      </c>
      <c r="O16" s="181">
        <f t="shared" si="4"/>
        <v>0</v>
      </c>
      <c r="P16" s="181">
        <v>0</v>
      </c>
      <c r="Q16" s="181">
        <f t="shared" si="5"/>
        <v>0</v>
      </c>
      <c r="R16" s="181" t="s">
        <v>122</v>
      </c>
      <c r="S16" s="181" t="s">
        <v>172</v>
      </c>
      <c r="T16" s="182" t="s">
        <v>173</v>
      </c>
      <c r="U16" s="183">
        <v>0.14749999999999999</v>
      </c>
      <c r="V16" s="183">
        <f t="shared" si="6"/>
        <v>0.74</v>
      </c>
      <c r="W16" s="183"/>
      <c r="X16" s="183" t="s">
        <v>188</v>
      </c>
      <c r="Y16" s="184"/>
      <c r="Z16" s="184"/>
      <c r="AA16" s="184"/>
      <c r="AB16" s="184"/>
      <c r="AC16" s="184"/>
      <c r="AD16" s="184"/>
      <c r="AE16" s="184"/>
      <c r="AF16" s="184"/>
      <c r="AG16" s="184" t="s">
        <v>364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75">
        <v>8</v>
      </c>
      <c r="B17" s="176" t="s">
        <v>598</v>
      </c>
      <c r="C17" s="177" t="s">
        <v>599</v>
      </c>
      <c r="D17" s="178" t="s">
        <v>215</v>
      </c>
      <c r="E17" s="179">
        <v>2</v>
      </c>
      <c r="F17" s="180"/>
      <c r="G17" s="181">
        <f t="shared" si="0"/>
        <v>0</v>
      </c>
      <c r="H17" s="180">
        <v>0</v>
      </c>
      <c r="I17" s="181">
        <f t="shared" si="1"/>
        <v>0</v>
      </c>
      <c r="J17" s="180">
        <v>56.88</v>
      </c>
      <c r="K17" s="181">
        <f t="shared" si="2"/>
        <v>113.76</v>
      </c>
      <c r="L17" s="181">
        <v>15</v>
      </c>
      <c r="M17" s="181">
        <f t="shared" si="3"/>
        <v>0</v>
      </c>
      <c r="N17" s="181">
        <v>0</v>
      </c>
      <c r="O17" s="181">
        <f t="shared" si="4"/>
        <v>0</v>
      </c>
      <c r="P17" s="181">
        <v>0</v>
      </c>
      <c r="Q17" s="181">
        <f t="shared" si="5"/>
        <v>0</v>
      </c>
      <c r="R17" s="181" t="s">
        <v>122</v>
      </c>
      <c r="S17" s="181" t="s">
        <v>172</v>
      </c>
      <c r="T17" s="182" t="s">
        <v>173</v>
      </c>
      <c r="U17" s="183">
        <v>0.16866999999999999</v>
      </c>
      <c r="V17" s="183">
        <f t="shared" si="6"/>
        <v>0.34</v>
      </c>
      <c r="W17" s="183"/>
      <c r="X17" s="183" t="s">
        <v>188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189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22.5" outlineLevel="1" x14ac:dyDescent="0.2">
      <c r="A18" s="175">
        <v>9</v>
      </c>
      <c r="B18" s="176" t="s">
        <v>600</v>
      </c>
      <c r="C18" s="177" t="s">
        <v>601</v>
      </c>
      <c r="D18" s="178" t="s">
        <v>215</v>
      </c>
      <c r="E18" s="179">
        <v>4</v>
      </c>
      <c r="F18" s="180"/>
      <c r="G18" s="181">
        <f t="shared" si="0"/>
        <v>0</v>
      </c>
      <c r="H18" s="180">
        <v>0</v>
      </c>
      <c r="I18" s="181">
        <f t="shared" si="1"/>
        <v>0</v>
      </c>
      <c r="J18" s="180">
        <v>80</v>
      </c>
      <c r="K18" s="181">
        <f t="shared" si="2"/>
        <v>320</v>
      </c>
      <c r="L18" s="181">
        <v>15</v>
      </c>
      <c r="M18" s="181">
        <f t="shared" si="3"/>
        <v>0</v>
      </c>
      <c r="N18" s="181">
        <v>0</v>
      </c>
      <c r="O18" s="181">
        <f t="shared" si="4"/>
        <v>0</v>
      </c>
      <c r="P18" s="181">
        <v>0</v>
      </c>
      <c r="Q18" s="181">
        <f t="shared" si="5"/>
        <v>0</v>
      </c>
      <c r="R18" s="181" t="s">
        <v>122</v>
      </c>
      <c r="S18" s="181" t="s">
        <v>172</v>
      </c>
      <c r="T18" s="182" t="s">
        <v>173</v>
      </c>
      <c r="U18" s="183">
        <v>0.16866999999999999</v>
      </c>
      <c r="V18" s="183">
        <f t="shared" si="6"/>
        <v>0.67</v>
      </c>
      <c r="W18" s="183"/>
      <c r="X18" s="183" t="s">
        <v>188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364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75">
        <v>10</v>
      </c>
      <c r="B19" s="176" t="s">
        <v>602</v>
      </c>
      <c r="C19" s="177" t="s">
        <v>603</v>
      </c>
      <c r="D19" s="178" t="s">
        <v>215</v>
      </c>
      <c r="E19" s="179">
        <v>2</v>
      </c>
      <c r="F19" s="180"/>
      <c r="G19" s="181">
        <f t="shared" si="0"/>
        <v>0</v>
      </c>
      <c r="H19" s="180">
        <v>0</v>
      </c>
      <c r="I19" s="181">
        <f t="shared" si="1"/>
        <v>0</v>
      </c>
      <c r="J19" s="180">
        <v>90</v>
      </c>
      <c r="K19" s="181">
        <f t="shared" si="2"/>
        <v>180</v>
      </c>
      <c r="L19" s="181">
        <v>15</v>
      </c>
      <c r="M19" s="181">
        <f t="shared" si="3"/>
        <v>0</v>
      </c>
      <c r="N19" s="181">
        <v>0</v>
      </c>
      <c r="O19" s="181">
        <f t="shared" si="4"/>
        <v>0</v>
      </c>
      <c r="P19" s="181">
        <v>0</v>
      </c>
      <c r="Q19" s="181">
        <f t="shared" si="5"/>
        <v>0</v>
      </c>
      <c r="R19" s="181" t="s">
        <v>122</v>
      </c>
      <c r="S19" s="181" t="s">
        <v>172</v>
      </c>
      <c r="T19" s="182" t="s">
        <v>173</v>
      </c>
      <c r="U19" s="183">
        <v>0.18967000000000001</v>
      </c>
      <c r="V19" s="183">
        <f t="shared" si="6"/>
        <v>0.38</v>
      </c>
      <c r="W19" s="183"/>
      <c r="X19" s="183" t="s">
        <v>188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364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75">
        <v>11</v>
      </c>
      <c r="B20" s="176" t="s">
        <v>604</v>
      </c>
      <c r="C20" s="177" t="s">
        <v>605</v>
      </c>
      <c r="D20" s="178" t="s">
        <v>215</v>
      </c>
      <c r="E20" s="179">
        <v>8</v>
      </c>
      <c r="F20" s="180"/>
      <c r="G20" s="181">
        <f t="shared" si="0"/>
        <v>0</v>
      </c>
      <c r="H20" s="180">
        <v>0</v>
      </c>
      <c r="I20" s="181">
        <f t="shared" si="1"/>
        <v>0</v>
      </c>
      <c r="J20" s="180">
        <v>123.5</v>
      </c>
      <c r="K20" s="181">
        <f t="shared" si="2"/>
        <v>988</v>
      </c>
      <c r="L20" s="181">
        <v>15</v>
      </c>
      <c r="M20" s="181">
        <f t="shared" si="3"/>
        <v>0</v>
      </c>
      <c r="N20" s="181">
        <v>0</v>
      </c>
      <c r="O20" s="181">
        <f t="shared" si="4"/>
        <v>0</v>
      </c>
      <c r="P20" s="181">
        <v>0</v>
      </c>
      <c r="Q20" s="181">
        <f t="shared" si="5"/>
        <v>0</v>
      </c>
      <c r="R20" s="181" t="s">
        <v>122</v>
      </c>
      <c r="S20" s="181" t="s">
        <v>172</v>
      </c>
      <c r="T20" s="182" t="s">
        <v>173</v>
      </c>
      <c r="U20" s="183">
        <v>0.26</v>
      </c>
      <c r="V20" s="183">
        <f t="shared" si="6"/>
        <v>2.08</v>
      </c>
      <c r="W20" s="183"/>
      <c r="X20" s="183" t="s">
        <v>188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364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22.5" outlineLevel="1" x14ac:dyDescent="0.2">
      <c r="A21" s="175">
        <v>12</v>
      </c>
      <c r="B21" s="176" t="s">
        <v>606</v>
      </c>
      <c r="C21" s="177" t="s">
        <v>607</v>
      </c>
      <c r="D21" s="178" t="s">
        <v>215</v>
      </c>
      <c r="E21" s="179">
        <v>3</v>
      </c>
      <c r="F21" s="180"/>
      <c r="G21" s="181">
        <f t="shared" si="0"/>
        <v>0</v>
      </c>
      <c r="H21" s="180">
        <v>0</v>
      </c>
      <c r="I21" s="181">
        <f t="shared" si="1"/>
        <v>0</v>
      </c>
      <c r="J21" s="180">
        <v>350</v>
      </c>
      <c r="K21" s="181">
        <f t="shared" si="2"/>
        <v>1050</v>
      </c>
      <c r="L21" s="181">
        <v>15</v>
      </c>
      <c r="M21" s="181">
        <f t="shared" si="3"/>
        <v>0</v>
      </c>
      <c r="N21" s="181">
        <v>0</v>
      </c>
      <c r="O21" s="181">
        <f t="shared" si="4"/>
        <v>0</v>
      </c>
      <c r="P21" s="181">
        <v>0</v>
      </c>
      <c r="Q21" s="181">
        <f t="shared" si="5"/>
        <v>0</v>
      </c>
      <c r="R21" s="181" t="s">
        <v>122</v>
      </c>
      <c r="S21" s="181" t="s">
        <v>172</v>
      </c>
      <c r="T21" s="182" t="s">
        <v>173</v>
      </c>
      <c r="U21" s="183">
        <v>0.48482999999999998</v>
      </c>
      <c r="V21" s="183">
        <f t="shared" si="6"/>
        <v>1.45</v>
      </c>
      <c r="W21" s="183"/>
      <c r="X21" s="183" t="s">
        <v>188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189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22.5" outlineLevel="1" x14ac:dyDescent="0.2">
      <c r="A22" s="175">
        <v>13</v>
      </c>
      <c r="B22" s="176" t="s">
        <v>608</v>
      </c>
      <c r="C22" s="177" t="s">
        <v>609</v>
      </c>
      <c r="D22" s="178" t="s">
        <v>215</v>
      </c>
      <c r="E22" s="179">
        <v>1</v>
      </c>
      <c r="F22" s="180"/>
      <c r="G22" s="181">
        <f t="shared" si="0"/>
        <v>0</v>
      </c>
      <c r="H22" s="180">
        <v>0</v>
      </c>
      <c r="I22" s="181">
        <f t="shared" si="1"/>
        <v>0</v>
      </c>
      <c r="J22" s="180">
        <v>165</v>
      </c>
      <c r="K22" s="181">
        <f t="shared" si="2"/>
        <v>165</v>
      </c>
      <c r="L22" s="181">
        <v>15</v>
      </c>
      <c r="M22" s="181">
        <f t="shared" si="3"/>
        <v>0</v>
      </c>
      <c r="N22" s="181">
        <v>0</v>
      </c>
      <c r="O22" s="181">
        <f t="shared" si="4"/>
        <v>0</v>
      </c>
      <c r="P22" s="181">
        <v>0</v>
      </c>
      <c r="Q22" s="181">
        <f t="shared" si="5"/>
        <v>0</v>
      </c>
      <c r="R22" s="181" t="s">
        <v>122</v>
      </c>
      <c r="S22" s="181" t="s">
        <v>172</v>
      </c>
      <c r="T22" s="182" t="s">
        <v>173</v>
      </c>
      <c r="U22" s="183">
        <v>0.34782999999999997</v>
      </c>
      <c r="V22" s="183">
        <f t="shared" si="6"/>
        <v>0.35</v>
      </c>
      <c r="W22" s="183"/>
      <c r="X22" s="183" t="s">
        <v>188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364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85">
        <v>14</v>
      </c>
      <c r="B23" s="186" t="s">
        <v>610</v>
      </c>
      <c r="C23" s="187" t="s">
        <v>611</v>
      </c>
      <c r="D23" s="188" t="s">
        <v>215</v>
      </c>
      <c r="E23" s="189">
        <v>1</v>
      </c>
      <c r="F23" s="190"/>
      <c r="G23" s="191">
        <f t="shared" si="0"/>
        <v>0</v>
      </c>
      <c r="H23" s="190">
        <v>0</v>
      </c>
      <c r="I23" s="191">
        <f t="shared" si="1"/>
        <v>0</v>
      </c>
      <c r="J23" s="190">
        <v>2155</v>
      </c>
      <c r="K23" s="191">
        <f t="shared" si="2"/>
        <v>2155</v>
      </c>
      <c r="L23" s="191">
        <v>15</v>
      </c>
      <c r="M23" s="191">
        <f t="shared" si="3"/>
        <v>0</v>
      </c>
      <c r="N23" s="191">
        <v>0</v>
      </c>
      <c r="O23" s="191">
        <f t="shared" si="4"/>
        <v>0</v>
      </c>
      <c r="P23" s="191">
        <v>0</v>
      </c>
      <c r="Q23" s="191">
        <f t="shared" si="5"/>
        <v>0</v>
      </c>
      <c r="R23" s="191" t="s">
        <v>122</v>
      </c>
      <c r="S23" s="191" t="s">
        <v>172</v>
      </c>
      <c r="T23" s="192" t="s">
        <v>173</v>
      </c>
      <c r="U23" s="183">
        <v>4.5359999999999996</v>
      </c>
      <c r="V23" s="183">
        <f t="shared" si="6"/>
        <v>4.54</v>
      </c>
      <c r="W23" s="183"/>
      <c r="X23" s="183" t="s">
        <v>188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364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22.5" customHeight="1" outlineLevel="1" x14ac:dyDescent="0.2">
      <c r="A24" s="193"/>
      <c r="B24" s="194"/>
      <c r="C24" s="229" t="s">
        <v>612</v>
      </c>
      <c r="D24" s="229"/>
      <c r="E24" s="229"/>
      <c r="F24" s="229"/>
      <c r="G24" s="229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4"/>
      <c r="Z24" s="184"/>
      <c r="AA24" s="184"/>
      <c r="AB24" s="184"/>
      <c r="AC24" s="184"/>
      <c r="AD24" s="184"/>
      <c r="AE24" s="184"/>
      <c r="AF24" s="184"/>
      <c r="AG24" s="184" t="s">
        <v>191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206" t="str">
        <f>C24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75">
        <v>15</v>
      </c>
      <c r="B25" s="176" t="s">
        <v>613</v>
      </c>
      <c r="C25" s="177" t="s">
        <v>614</v>
      </c>
      <c r="D25" s="178" t="s">
        <v>215</v>
      </c>
      <c r="E25" s="179">
        <v>11</v>
      </c>
      <c r="F25" s="180"/>
      <c r="G25" s="181">
        <f t="shared" ref="G25:G38" si="7">ROUND(E25*F25,2)</f>
        <v>0</v>
      </c>
      <c r="H25" s="180">
        <v>0</v>
      </c>
      <c r="I25" s="181">
        <f t="shared" ref="I25:I38" si="8">ROUND(E25*H25,2)</f>
        <v>0</v>
      </c>
      <c r="J25" s="180">
        <v>132</v>
      </c>
      <c r="K25" s="181">
        <f t="shared" ref="K25:K38" si="9">ROUND(E25*J25,2)</f>
        <v>1452</v>
      </c>
      <c r="L25" s="181">
        <v>15</v>
      </c>
      <c r="M25" s="181">
        <f t="shared" ref="M25:M38" si="10">G25*(1+L25/100)</f>
        <v>0</v>
      </c>
      <c r="N25" s="181">
        <v>0</v>
      </c>
      <c r="O25" s="181">
        <f t="shared" ref="O25:O38" si="11">ROUND(E25*N25,2)</f>
        <v>0</v>
      </c>
      <c r="P25" s="181">
        <v>0</v>
      </c>
      <c r="Q25" s="181">
        <f t="shared" ref="Q25:Q38" si="12">ROUND(E25*P25,2)</f>
        <v>0</v>
      </c>
      <c r="R25" s="181" t="s">
        <v>122</v>
      </c>
      <c r="S25" s="181" t="s">
        <v>615</v>
      </c>
      <c r="T25" s="182" t="s">
        <v>173</v>
      </c>
      <c r="U25" s="183">
        <v>0.32</v>
      </c>
      <c r="V25" s="183">
        <f t="shared" ref="V25:V38" si="13">ROUND(E25*U25,2)</f>
        <v>3.52</v>
      </c>
      <c r="W25" s="183"/>
      <c r="X25" s="183" t="s">
        <v>188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364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ht="22.5" outlineLevel="1" x14ac:dyDescent="0.2">
      <c r="A26" s="175">
        <v>16</v>
      </c>
      <c r="B26" s="176" t="s">
        <v>616</v>
      </c>
      <c r="C26" s="177" t="s">
        <v>617</v>
      </c>
      <c r="D26" s="178" t="s">
        <v>215</v>
      </c>
      <c r="E26" s="179">
        <v>5</v>
      </c>
      <c r="F26" s="180"/>
      <c r="G26" s="181">
        <f t="shared" si="7"/>
        <v>0</v>
      </c>
      <c r="H26" s="180">
        <v>10.199999999999999</v>
      </c>
      <c r="I26" s="181">
        <f t="shared" si="8"/>
        <v>51</v>
      </c>
      <c r="J26" s="180">
        <v>127.3</v>
      </c>
      <c r="K26" s="181">
        <f t="shared" si="9"/>
        <v>636.5</v>
      </c>
      <c r="L26" s="181">
        <v>15</v>
      </c>
      <c r="M26" s="181">
        <f t="shared" si="10"/>
        <v>0</v>
      </c>
      <c r="N26" s="181">
        <v>2.5000000000000001E-4</v>
      </c>
      <c r="O26" s="181">
        <f t="shared" si="11"/>
        <v>0</v>
      </c>
      <c r="P26" s="181">
        <v>0</v>
      </c>
      <c r="Q26" s="181">
        <f t="shared" si="12"/>
        <v>0</v>
      </c>
      <c r="R26" s="181" t="s">
        <v>122</v>
      </c>
      <c r="S26" s="181" t="s">
        <v>172</v>
      </c>
      <c r="T26" s="182" t="s">
        <v>173</v>
      </c>
      <c r="U26" s="183">
        <v>0.26417000000000002</v>
      </c>
      <c r="V26" s="183">
        <f t="shared" si="13"/>
        <v>1.32</v>
      </c>
      <c r="W26" s="183"/>
      <c r="X26" s="183" t="s">
        <v>188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364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33.75" outlineLevel="1" x14ac:dyDescent="0.2">
      <c r="A27" s="175">
        <v>17</v>
      </c>
      <c r="B27" s="176" t="s">
        <v>618</v>
      </c>
      <c r="C27" s="177" t="s">
        <v>619</v>
      </c>
      <c r="D27" s="178" t="s">
        <v>215</v>
      </c>
      <c r="E27" s="179">
        <v>2</v>
      </c>
      <c r="F27" s="180"/>
      <c r="G27" s="181">
        <f t="shared" si="7"/>
        <v>0</v>
      </c>
      <c r="H27" s="180">
        <v>0</v>
      </c>
      <c r="I27" s="181">
        <f t="shared" si="8"/>
        <v>0</v>
      </c>
      <c r="J27" s="180">
        <v>104.5</v>
      </c>
      <c r="K27" s="181">
        <f t="shared" si="9"/>
        <v>209</v>
      </c>
      <c r="L27" s="181">
        <v>15</v>
      </c>
      <c r="M27" s="181">
        <f t="shared" si="10"/>
        <v>0</v>
      </c>
      <c r="N27" s="181">
        <v>0</v>
      </c>
      <c r="O27" s="181">
        <f t="shared" si="11"/>
        <v>0</v>
      </c>
      <c r="P27" s="181">
        <v>0</v>
      </c>
      <c r="Q27" s="181">
        <f t="shared" si="12"/>
        <v>0</v>
      </c>
      <c r="R27" s="181" t="s">
        <v>122</v>
      </c>
      <c r="S27" s="181" t="s">
        <v>172</v>
      </c>
      <c r="T27" s="182" t="s">
        <v>173</v>
      </c>
      <c r="U27" s="183">
        <v>0.22</v>
      </c>
      <c r="V27" s="183">
        <f t="shared" si="13"/>
        <v>0.44</v>
      </c>
      <c r="W27" s="183"/>
      <c r="X27" s="183" t="s">
        <v>188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364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75">
        <v>18</v>
      </c>
      <c r="B28" s="176" t="s">
        <v>620</v>
      </c>
      <c r="C28" s="177" t="s">
        <v>621</v>
      </c>
      <c r="D28" s="178" t="s">
        <v>249</v>
      </c>
      <c r="E28" s="179">
        <v>23</v>
      </c>
      <c r="F28" s="180"/>
      <c r="G28" s="181">
        <f t="shared" si="7"/>
        <v>0</v>
      </c>
      <c r="H28" s="180">
        <v>0</v>
      </c>
      <c r="I28" s="181">
        <f t="shared" si="8"/>
        <v>0</v>
      </c>
      <c r="J28" s="180">
        <v>42.9</v>
      </c>
      <c r="K28" s="181">
        <f t="shared" si="9"/>
        <v>986.7</v>
      </c>
      <c r="L28" s="181">
        <v>15</v>
      </c>
      <c r="M28" s="181">
        <f t="shared" si="10"/>
        <v>0</v>
      </c>
      <c r="N28" s="181">
        <v>0</v>
      </c>
      <c r="O28" s="181">
        <f t="shared" si="11"/>
        <v>0</v>
      </c>
      <c r="P28" s="181">
        <v>0</v>
      </c>
      <c r="Q28" s="181">
        <f t="shared" si="12"/>
        <v>0</v>
      </c>
      <c r="R28" s="181" t="s">
        <v>122</v>
      </c>
      <c r="S28" s="181" t="s">
        <v>172</v>
      </c>
      <c r="T28" s="182" t="s">
        <v>173</v>
      </c>
      <c r="U28" s="183">
        <v>9.0499999999999997E-2</v>
      </c>
      <c r="V28" s="183">
        <f t="shared" si="13"/>
        <v>2.08</v>
      </c>
      <c r="W28" s="183"/>
      <c r="X28" s="183" t="s">
        <v>188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364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75">
        <v>19</v>
      </c>
      <c r="B29" s="176" t="s">
        <v>622</v>
      </c>
      <c r="C29" s="177" t="s">
        <v>623</v>
      </c>
      <c r="D29" s="178" t="s">
        <v>249</v>
      </c>
      <c r="E29" s="179">
        <v>15</v>
      </c>
      <c r="F29" s="180"/>
      <c r="G29" s="181">
        <f t="shared" si="7"/>
        <v>0</v>
      </c>
      <c r="H29" s="180">
        <v>0</v>
      </c>
      <c r="I29" s="181">
        <f t="shared" si="8"/>
        <v>0</v>
      </c>
      <c r="J29" s="180">
        <v>27.7</v>
      </c>
      <c r="K29" s="181">
        <f t="shared" si="9"/>
        <v>415.5</v>
      </c>
      <c r="L29" s="181">
        <v>15</v>
      </c>
      <c r="M29" s="181">
        <f t="shared" si="10"/>
        <v>0</v>
      </c>
      <c r="N29" s="181">
        <v>0</v>
      </c>
      <c r="O29" s="181">
        <f t="shared" si="11"/>
        <v>0</v>
      </c>
      <c r="P29" s="181">
        <v>0</v>
      </c>
      <c r="Q29" s="181">
        <f t="shared" si="12"/>
        <v>0</v>
      </c>
      <c r="R29" s="181" t="s">
        <v>122</v>
      </c>
      <c r="S29" s="181" t="s">
        <v>172</v>
      </c>
      <c r="T29" s="182" t="s">
        <v>172</v>
      </c>
      <c r="U29" s="183">
        <v>5.7939999999999998E-2</v>
      </c>
      <c r="V29" s="183">
        <f t="shared" si="13"/>
        <v>0.87</v>
      </c>
      <c r="W29" s="183"/>
      <c r="X29" s="183" t="s">
        <v>188</v>
      </c>
      <c r="Y29" s="184"/>
      <c r="Z29" s="184"/>
      <c r="AA29" s="184"/>
      <c r="AB29" s="184"/>
      <c r="AC29" s="184"/>
      <c r="AD29" s="184"/>
      <c r="AE29" s="184"/>
      <c r="AF29" s="184"/>
      <c r="AG29" s="184" t="s">
        <v>189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75">
        <v>20</v>
      </c>
      <c r="B30" s="176" t="s">
        <v>624</v>
      </c>
      <c r="C30" s="177" t="s">
        <v>625</v>
      </c>
      <c r="D30" s="178" t="s">
        <v>249</v>
      </c>
      <c r="E30" s="179">
        <v>145</v>
      </c>
      <c r="F30" s="180"/>
      <c r="G30" s="181">
        <f t="shared" si="7"/>
        <v>0</v>
      </c>
      <c r="H30" s="180">
        <v>0</v>
      </c>
      <c r="I30" s="181">
        <f t="shared" si="8"/>
        <v>0</v>
      </c>
      <c r="J30" s="180">
        <v>47.3</v>
      </c>
      <c r="K30" s="181">
        <f t="shared" si="9"/>
        <v>6858.5</v>
      </c>
      <c r="L30" s="181">
        <v>15</v>
      </c>
      <c r="M30" s="181">
        <f t="shared" si="10"/>
        <v>0</v>
      </c>
      <c r="N30" s="181">
        <v>0</v>
      </c>
      <c r="O30" s="181">
        <f t="shared" si="11"/>
        <v>0</v>
      </c>
      <c r="P30" s="181">
        <v>0</v>
      </c>
      <c r="Q30" s="181">
        <f t="shared" si="12"/>
        <v>0</v>
      </c>
      <c r="R30" s="181" t="s">
        <v>122</v>
      </c>
      <c r="S30" s="181" t="s">
        <v>172</v>
      </c>
      <c r="T30" s="182" t="s">
        <v>173</v>
      </c>
      <c r="U30" s="183">
        <v>9.955E-2</v>
      </c>
      <c r="V30" s="183">
        <f t="shared" si="13"/>
        <v>14.43</v>
      </c>
      <c r="W30" s="183"/>
      <c r="X30" s="183" t="s">
        <v>188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364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75">
        <v>21</v>
      </c>
      <c r="B31" s="176" t="s">
        <v>626</v>
      </c>
      <c r="C31" s="177" t="s">
        <v>627</v>
      </c>
      <c r="D31" s="178" t="s">
        <v>249</v>
      </c>
      <c r="E31" s="179">
        <v>163</v>
      </c>
      <c r="F31" s="180"/>
      <c r="G31" s="181">
        <f t="shared" si="7"/>
        <v>0</v>
      </c>
      <c r="H31" s="180">
        <v>0</v>
      </c>
      <c r="I31" s="181">
        <f t="shared" si="8"/>
        <v>0</v>
      </c>
      <c r="J31" s="180">
        <v>47.3</v>
      </c>
      <c r="K31" s="181">
        <f t="shared" si="9"/>
        <v>7709.9</v>
      </c>
      <c r="L31" s="181">
        <v>15</v>
      </c>
      <c r="M31" s="181">
        <f t="shared" si="10"/>
        <v>0</v>
      </c>
      <c r="N31" s="181">
        <v>0</v>
      </c>
      <c r="O31" s="181">
        <f t="shared" si="11"/>
        <v>0</v>
      </c>
      <c r="P31" s="181">
        <v>0</v>
      </c>
      <c r="Q31" s="181">
        <f t="shared" si="12"/>
        <v>0</v>
      </c>
      <c r="R31" s="181" t="s">
        <v>122</v>
      </c>
      <c r="S31" s="181" t="s">
        <v>172</v>
      </c>
      <c r="T31" s="182" t="s">
        <v>173</v>
      </c>
      <c r="U31" s="183">
        <v>9.955E-2</v>
      </c>
      <c r="V31" s="183">
        <f t="shared" si="13"/>
        <v>16.23</v>
      </c>
      <c r="W31" s="183"/>
      <c r="X31" s="183" t="s">
        <v>188</v>
      </c>
      <c r="Y31" s="184"/>
      <c r="Z31" s="184"/>
      <c r="AA31" s="184"/>
      <c r="AB31" s="184"/>
      <c r="AC31" s="184"/>
      <c r="AD31" s="184"/>
      <c r="AE31" s="184"/>
      <c r="AF31" s="184"/>
      <c r="AG31" s="184" t="s">
        <v>364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22</v>
      </c>
      <c r="B32" s="176" t="s">
        <v>628</v>
      </c>
      <c r="C32" s="177" t="s">
        <v>629</v>
      </c>
      <c r="D32" s="178" t="s">
        <v>249</v>
      </c>
      <c r="E32" s="179">
        <v>16</v>
      </c>
      <c r="F32" s="180"/>
      <c r="G32" s="181">
        <f t="shared" si="7"/>
        <v>0</v>
      </c>
      <c r="H32" s="180">
        <v>0</v>
      </c>
      <c r="I32" s="181">
        <f t="shared" si="8"/>
        <v>0</v>
      </c>
      <c r="J32" s="180">
        <v>47.3</v>
      </c>
      <c r="K32" s="181">
        <f t="shared" si="9"/>
        <v>756.8</v>
      </c>
      <c r="L32" s="181">
        <v>15</v>
      </c>
      <c r="M32" s="181">
        <f t="shared" si="10"/>
        <v>0</v>
      </c>
      <c r="N32" s="181">
        <v>0</v>
      </c>
      <c r="O32" s="181">
        <f t="shared" si="11"/>
        <v>0</v>
      </c>
      <c r="P32" s="181">
        <v>0</v>
      </c>
      <c r="Q32" s="181">
        <f t="shared" si="12"/>
        <v>0</v>
      </c>
      <c r="R32" s="181" t="s">
        <v>122</v>
      </c>
      <c r="S32" s="181" t="s">
        <v>172</v>
      </c>
      <c r="T32" s="182" t="s">
        <v>173</v>
      </c>
      <c r="U32" s="183">
        <v>9.955E-2</v>
      </c>
      <c r="V32" s="183">
        <f t="shared" si="13"/>
        <v>1.59</v>
      </c>
      <c r="W32" s="183"/>
      <c r="X32" s="183" t="s">
        <v>188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364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75">
        <v>23</v>
      </c>
      <c r="B33" s="176" t="s">
        <v>630</v>
      </c>
      <c r="C33" s="177" t="s">
        <v>631</v>
      </c>
      <c r="D33" s="178" t="s">
        <v>215</v>
      </c>
      <c r="E33" s="179">
        <v>16</v>
      </c>
      <c r="F33" s="180"/>
      <c r="G33" s="181">
        <f t="shared" si="7"/>
        <v>0</v>
      </c>
      <c r="H33" s="180">
        <v>0</v>
      </c>
      <c r="I33" s="181">
        <f t="shared" si="8"/>
        <v>0</v>
      </c>
      <c r="J33" s="180">
        <v>11.9</v>
      </c>
      <c r="K33" s="181">
        <f t="shared" si="9"/>
        <v>190.4</v>
      </c>
      <c r="L33" s="181">
        <v>15</v>
      </c>
      <c r="M33" s="181">
        <f t="shared" si="10"/>
        <v>0</v>
      </c>
      <c r="N33" s="181">
        <v>0</v>
      </c>
      <c r="O33" s="181">
        <f t="shared" si="11"/>
        <v>0</v>
      </c>
      <c r="P33" s="181">
        <v>0</v>
      </c>
      <c r="Q33" s="181">
        <f t="shared" si="12"/>
        <v>0</v>
      </c>
      <c r="R33" s="181" t="s">
        <v>122</v>
      </c>
      <c r="S33" s="181" t="s">
        <v>172</v>
      </c>
      <c r="T33" s="182" t="s">
        <v>173</v>
      </c>
      <c r="U33" s="183">
        <v>2.5000000000000001E-2</v>
      </c>
      <c r="V33" s="183">
        <f t="shared" si="13"/>
        <v>0.4</v>
      </c>
      <c r="W33" s="183"/>
      <c r="X33" s="183" t="s">
        <v>188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364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outlineLevel="1" x14ac:dyDescent="0.2">
      <c r="A34" s="175">
        <v>24</v>
      </c>
      <c r="B34" s="176" t="s">
        <v>632</v>
      </c>
      <c r="C34" s="177" t="s">
        <v>633</v>
      </c>
      <c r="D34" s="178" t="s">
        <v>215</v>
      </c>
      <c r="E34" s="179">
        <v>1</v>
      </c>
      <c r="F34" s="180"/>
      <c r="G34" s="181">
        <f t="shared" si="7"/>
        <v>0</v>
      </c>
      <c r="H34" s="180">
        <v>0</v>
      </c>
      <c r="I34" s="181">
        <f t="shared" si="8"/>
        <v>0</v>
      </c>
      <c r="J34" s="180">
        <v>66.599999999999994</v>
      </c>
      <c r="K34" s="181">
        <f t="shared" si="9"/>
        <v>66.599999999999994</v>
      </c>
      <c r="L34" s="181">
        <v>15</v>
      </c>
      <c r="M34" s="181">
        <f t="shared" si="10"/>
        <v>0</v>
      </c>
      <c r="N34" s="181">
        <v>0</v>
      </c>
      <c r="O34" s="181">
        <f t="shared" si="11"/>
        <v>0</v>
      </c>
      <c r="P34" s="181">
        <v>0</v>
      </c>
      <c r="Q34" s="181">
        <f t="shared" si="12"/>
        <v>0</v>
      </c>
      <c r="R34" s="181"/>
      <c r="S34" s="181" t="s">
        <v>172</v>
      </c>
      <c r="T34" s="182" t="s">
        <v>173</v>
      </c>
      <c r="U34" s="183">
        <v>0.14033000000000001</v>
      </c>
      <c r="V34" s="183">
        <f t="shared" si="13"/>
        <v>0.14000000000000001</v>
      </c>
      <c r="W34" s="183"/>
      <c r="X34" s="183" t="s">
        <v>188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364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75">
        <v>25</v>
      </c>
      <c r="B35" s="176" t="s">
        <v>634</v>
      </c>
      <c r="C35" s="177" t="s">
        <v>635</v>
      </c>
      <c r="D35" s="178" t="s">
        <v>215</v>
      </c>
      <c r="E35" s="179">
        <v>1</v>
      </c>
      <c r="F35" s="180"/>
      <c r="G35" s="181">
        <f t="shared" si="7"/>
        <v>0</v>
      </c>
      <c r="H35" s="180">
        <v>0</v>
      </c>
      <c r="I35" s="181">
        <f t="shared" si="8"/>
        <v>0</v>
      </c>
      <c r="J35" s="180">
        <v>144</v>
      </c>
      <c r="K35" s="181">
        <f t="shared" si="9"/>
        <v>144</v>
      </c>
      <c r="L35" s="181">
        <v>15</v>
      </c>
      <c r="M35" s="181">
        <f t="shared" si="10"/>
        <v>0</v>
      </c>
      <c r="N35" s="181">
        <v>0</v>
      </c>
      <c r="O35" s="181">
        <f t="shared" si="11"/>
        <v>0</v>
      </c>
      <c r="P35" s="181">
        <v>0</v>
      </c>
      <c r="Q35" s="181">
        <f t="shared" si="12"/>
        <v>0</v>
      </c>
      <c r="R35" s="181"/>
      <c r="S35" s="181" t="s">
        <v>172</v>
      </c>
      <c r="T35" s="182" t="s">
        <v>173</v>
      </c>
      <c r="U35" s="183">
        <v>0.30349999999999999</v>
      </c>
      <c r="V35" s="183">
        <f t="shared" si="13"/>
        <v>0.3</v>
      </c>
      <c r="W35" s="183"/>
      <c r="X35" s="183" t="s">
        <v>188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364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75">
        <v>26</v>
      </c>
      <c r="B36" s="176" t="s">
        <v>636</v>
      </c>
      <c r="C36" s="177" t="s">
        <v>637</v>
      </c>
      <c r="D36" s="178" t="s">
        <v>215</v>
      </c>
      <c r="E36" s="179">
        <v>1</v>
      </c>
      <c r="F36" s="180"/>
      <c r="G36" s="181">
        <f t="shared" si="7"/>
        <v>0</v>
      </c>
      <c r="H36" s="180">
        <v>0</v>
      </c>
      <c r="I36" s="181">
        <f t="shared" si="8"/>
        <v>0</v>
      </c>
      <c r="J36" s="180">
        <v>188</v>
      </c>
      <c r="K36" s="181">
        <f t="shared" si="9"/>
        <v>188</v>
      </c>
      <c r="L36" s="181">
        <v>15</v>
      </c>
      <c r="M36" s="181">
        <f t="shared" si="10"/>
        <v>0</v>
      </c>
      <c r="N36" s="181">
        <v>0</v>
      </c>
      <c r="O36" s="181">
        <f t="shared" si="11"/>
        <v>0</v>
      </c>
      <c r="P36" s="181">
        <v>0</v>
      </c>
      <c r="Q36" s="181">
        <f t="shared" si="12"/>
        <v>0</v>
      </c>
      <c r="R36" s="181"/>
      <c r="S36" s="181" t="s">
        <v>172</v>
      </c>
      <c r="T36" s="182" t="s">
        <v>173</v>
      </c>
      <c r="U36" s="183">
        <v>0.39650000000000002</v>
      </c>
      <c r="V36" s="183">
        <f t="shared" si="13"/>
        <v>0.4</v>
      </c>
      <c r="W36" s="183"/>
      <c r="X36" s="183" t="s">
        <v>188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364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75">
        <v>27</v>
      </c>
      <c r="B37" s="176" t="s">
        <v>638</v>
      </c>
      <c r="C37" s="177" t="s">
        <v>639</v>
      </c>
      <c r="D37" s="178" t="s">
        <v>215</v>
      </c>
      <c r="E37" s="179">
        <v>1</v>
      </c>
      <c r="F37" s="180"/>
      <c r="G37" s="181">
        <f t="shared" si="7"/>
        <v>0</v>
      </c>
      <c r="H37" s="180">
        <v>0</v>
      </c>
      <c r="I37" s="181">
        <f t="shared" si="8"/>
        <v>0</v>
      </c>
      <c r="J37" s="180">
        <v>99.1</v>
      </c>
      <c r="K37" s="181">
        <f t="shared" si="9"/>
        <v>99.1</v>
      </c>
      <c r="L37" s="181">
        <v>15</v>
      </c>
      <c r="M37" s="181">
        <f t="shared" si="10"/>
        <v>0</v>
      </c>
      <c r="N37" s="181">
        <v>0</v>
      </c>
      <c r="O37" s="181">
        <f t="shared" si="11"/>
        <v>0</v>
      </c>
      <c r="P37" s="181">
        <v>0</v>
      </c>
      <c r="Q37" s="181">
        <f t="shared" si="12"/>
        <v>0</v>
      </c>
      <c r="R37" s="181"/>
      <c r="S37" s="181" t="s">
        <v>172</v>
      </c>
      <c r="T37" s="182" t="s">
        <v>173</v>
      </c>
      <c r="U37" s="183">
        <v>0.20882999999999999</v>
      </c>
      <c r="V37" s="183">
        <f t="shared" si="13"/>
        <v>0.21</v>
      </c>
      <c r="W37" s="183"/>
      <c r="X37" s="183" t="s">
        <v>188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364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75">
        <v>28</v>
      </c>
      <c r="B38" s="176" t="s">
        <v>640</v>
      </c>
      <c r="C38" s="177" t="s">
        <v>641</v>
      </c>
      <c r="D38" s="178" t="s">
        <v>215</v>
      </c>
      <c r="E38" s="179">
        <v>29</v>
      </c>
      <c r="F38" s="180"/>
      <c r="G38" s="181">
        <f t="shared" si="7"/>
        <v>0</v>
      </c>
      <c r="H38" s="180">
        <v>0</v>
      </c>
      <c r="I38" s="181">
        <f t="shared" si="8"/>
        <v>0</v>
      </c>
      <c r="J38" s="180">
        <v>125</v>
      </c>
      <c r="K38" s="181">
        <f t="shared" si="9"/>
        <v>3625</v>
      </c>
      <c r="L38" s="181">
        <v>15</v>
      </c>
      <c r="M38" s="181">
        <f t="shared" si="10"/>
        <v>0</v>
      </c>
      <c r="N38" s="181">
        <v>0</v>
      </c>
      <c r="O38" s="181">
        <f t="shared" si="11"/>
        <v>0</v>
      </c>
      <c r="P38" s="181">
        <v>0</v>
      </c>
      <c r="Q38" s="181">
        <f t="shared" si="12"/>
        <v>0</v>
      </c>
      <c r="R38" s="181"/>
      <c r="S38" s="181" t="s">
        <v>210</v>
      </c>
      <c r="T38" s="182" t="s">
        <v>173</v>
      </c>
      <c r="U38" s="183">
        <v>0</v>
      </c>
      <c r="V38" s="183">
        <f t="shared" si="13"/>
        <v>0</v>
      </c>
      <c r="W38" s="183"/>
      <c r="X38" s="183" t="s">
        <v>188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241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x14ac:dyDescent="0.2">
      <c r="A39" s="167" t="s">
        <v>167</v>
      </c>
      <c r="B39" s="168" t="s">
        <v>124</v>
      </c>
      <c r="C39" s="169" t="s">
        <v>125</v>
      </c>
      <c r="D39" s="170"/>
      <c r="E39" s="171"/>
      <c r="F39" s="172"/>
      <c r="G39" s="172">
        <f>SUMIF(AG40:AG40,"&lt;&gt;NOR",G40:G40)</f>
        <v>0</v>
      </c>
      <c r="H39" s="172"/>
      <c r="I39" s="172">
        <f>SUM(I40:I40)</f>
        <v>0</v>
      </c>
      <c r="J39" s="172"/>
      <c r="K39" s="172">
        <f>SUM(K40:K40)</f>
        <v>9840</v>
      </c>
      <c r="L39" s="172"/>
      <c r="M39" s="172">
        <f>SUM(M40:M40)</f>
        <v>0</v>
      </c>
      <c r="N39" s="172"/>
      <c r="O39" s="172">
        <f>SUM(O40:O40)</f>
        <v>0</v>
      </c>
      <c r="P39" s="172"/>
      <c r="Q39" s="172">
        <f>SUM(Q40:Q40)</f>
        <v>0</v>
      </c>
      <c r="R39" s="172"/>
      <c r="S39" s="172"/>
      <c r="T39" s="173"/>
      <c r="U39" s="174"/>
      <c r="V39" s="174">
        <f>SUM(V40:V40)</f>
        <v>0</v>
      </c>
      <c r="W39" s="174"/>
      <c r="X39" s="174"/>
      <c r="AG39" t="s">
        <v>168</v>
      </c>
    </row>
    <row r="40" spans="1:60" outlineLevel="1" x14ac:dyDescent="0.2">
      <c r="A40" s="175">
        <v>29</v>
      </c>
      <c r="B40" s="176" t="s">
        <v>642</v>
      </c>
      <c r="C40" s="177" t="s">
        <v>643</v>
      </c>
      <c r="D40" s="178" t="s">
        <v>249</v>
      </c>
      <c r="E40" s="179">
        <v>123</v>
      </c>
      <c r="F40" s="180"/>
      <c r="G40" s="181">
        <f>ROUND(E40*F40,2)</f>
        <v>0</v>
      </c>
      <c r="H40" s="180">
        <v>0</v>
      </c>
      <c r="I40" s="181">
        <f>ROUND(E40*H40,2)</f>
        <v>0</v>
      </c>
      <c r="J40" s="180">
        <v>80</v>
      </c>
      <c r="K40" s="181">
        <f>ROUND(E40*J40,2)</f>
        <v>9840</v>
      </c>
      <c r="L40" s="181">
        <v>15</v>
      </c>
      <c r="M40" s="181">
        <f>G40*(1+L40/100)</f>
        <v>0</v>
      </c>
      <c r="N40" s="181">
        <v>0</v>
      </c>
      <c r="O40" s="181">
        <f>ROUND(E40*N40,2)</f>
        <v>0</v>
      </c>
      <c r="P40" s="181">
        <v>0</v>
      </c>
      <c r="Q40" s="181">
        <f>ROUND(E40*P40,2)</f>
        <v>0</v>
      </c>
      <c r="R40" s="181"/>
      <c r="S40" s="181" t="s">
        <v>210</v>
      </c>
      <c r="T40" s="182" t="s">
        <v>173</v>
      </c>
      <c r="U40" s="183">
        <v>0</v>
      </c>
      <c r="V40" s="183">
        <f>ROUND(E40*U40,2)</f>
        <v>0</v>
      </c>
      <c r="W40" s="183"/>
      <c r="X40" s="183" t="s">
        <v>188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364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x14ac:dyDescent="0.2">
      <c r="A41" s="167" t="s">
        <v>167</v>
      </c>
      <c r="B41" s="168" t="s">
        <v>126</v>
      </c>
      <c r="C41" s="169" t="s">
        <v>127</v>
      </c>
      <c r="D41" s="170"/>
      <c r="E41" s="171"/>
      <c r="F41" s="172"/>
      <c r="G41" s="172">
        <f>SUMIF(AG42:AG66,"&lt;&gt;NOR",G42:G66)</f>
        <v>0</v>
      </c>
      <c r="H41" s="172"/>
      <c r="I41" s="172">
        <f>SUM(I42:I66)</f>
        <v>17636.400000000001</v>
      </c>
      <c r="J41" s="172"/>
      <c r="K41" s="172">
        <f>SUM(K42:K66)</f>
        <v>682</v>
      </c>
      <c r="L41" s="172"/>
      <c r="M41" s="172">
        <f>SUM(M42:M66)</f>
        <v>0</v>
      </c>
      <c r="N41" s="172"/>
      <c r="O41" s="172">
        <f>SUM(O42:O66)</f>
        <v>6.0000000000000005E-2</v>
      </c>
      <c r="P41" s="172"/>
      <c r="Q41" s="172">
        <f>SUM(Q42:Q66)</f>
        <v>0</v>
      </c>
      <c r="R41" s="172"/>
      <c r="S41" s="172"/>
      <c r="T41" s="173"/>
      <c r="U41" s="174"/>
      <c r="V41" s="174">
        <f>SUM(V42:V66)</f>
        <v>0</v>
      </c>
      <c r="W41" s="174"/>
      <c r="X41" s="174"/>
      <c r="AG41" t="s">
        <v>168</v>
      </c>
    </row>
    <row r="42" spans="1:60" ht="56.25" outlineLevel="1" x14ac:dyDescent="0.2">
      <c r="A42" s="175">
        <v>30</v>
      </c>
      <c r="B42" s="176" t="s">
        <v>644</v>
      </c>
      <c r="C42" s="177" t="s">
        <v>645</v>
      </c>
      <c r="D42" s="178" t="s">
        <v>249</v>
      </c>
      <c r="E42" s="179">
        <v>16</v>
      </c>
      <c r="F42" s="180"/>
      <c r="G42" s="181">
        <f t="shared" ref="G42:G66" si="14">ROUND(E42*F42,2)</f>
        <v>0</v>
      </c>
      <c r="H42" s="180">
        <v>14.1</v>
      </c>
      <c r="I42" s="181">
        <f t="shared" ref="I42:I66" si="15">ROUND(E42*H42,2)</f>
        <v>225.6</v>
      </c>
      <c r="J42" s="180">
        <v>0</v>
      </c>
      <c r="K42" s="181">
        <f t="shared" ref="K42:K66" si="16">ROUND(E42*J42,2)</f>
        <v>0</v>
      </c>
      <c r="L42" s="181">
        <v>15</v>
      </c>
      <c r="M42" s="181">
        <f t="shared" ref="M42:M66" si="17">G42*(1+L42/100)</f>
        <v>0</v>
      </c>
      <c r="N42" s="181">
        <v>1.6000000000000001E-4</v>
      </c>
      <c r="O42" s="181">
        <f t="shared" ref="O42:O66" si="18">ROUND(E42*N42,2)</f>
        <v>0</v>
      </c>
      <c r="P42" s="181">
        <v>0</v>
      </c>
      <c r="Q42" s="181">
        <f t="shared" ref="Q42:Q66" si="19">ROUND(E42*P42,2)</f>
        <v>0</v>
      </c>
      <c r="R42" s="181" t="s">
        <v>250</v>
      </c>
      <c r="S42" s="181" t="s">
        <v>172</v>
      </c>
      <c r="T42" s="182" t="s">
        <v>173</v>
      </c>
      <c r="U42" s="183">
        <v>0</v>
      </c>
      <c r="V42" s="183">
        <f t="shared" ref="V42:V66" si="20">ROUND(E42*U42,2)</f>
        <v>0</v>
      </c>
      <c r="W42" s="183"/>
      <c r="X42" s="183" t="s">
        <v>211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646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ht="56.25" outlineLevel="1" x14ac:dyDescent="0.2">
      <c r="A43" s="175">
        <v>31</v>
      </c>
      <c r="B43" s="176" t="s">
        <v>647</v>
      </c>
      <c r="C43" s="177" t="s">
        <v>645</v>
      </c>
      <c r="D43" s="178" t="s">
        <v>249</v>
      </c>
      <c r="E43" s="179">
        <v>129</v>
      </c>
      <c r="F43" s="180"/>
      <c r="G43" s="181">
        <f t="shared" si="14"/>
        <v>0</v>
      </c>
      <c r="H43" s="180">
        <v>14.1</v>
      </c>
      <c r="I43" s="181">
        <f t="shared" si="15"/>
        <v>1818.9</v>
      </c>
      <c r="J43" s="180">
        <v>0</v>
      </c>
      <c r="K43" s="181">
        <f t="shared" si="16"/>
        <v>0</v>
      </c>
      <c r="L43" s="181">
        <v>15</v>
      </c>
      <c r="M43" s="181">
        <f t="shared" si="17"/>
        <v>0</v>
      </c>
      <c r="N43" s="181">
        <v>1.6000000000000001E-4</v>
      </c>
      <c r="O43" s="181">
        <f t="shared" si="18"/>
        <v>0.02</v>
      </c>
      <c r="P43" s="181">
        <v>0</v>
      </c>
      <c r="Q43" s="181">
        <f t="shared" si="19"/>
        <v>0</v>
      </c>
      <c r="R43" s="181" t="s">
        <v>250</v>
      </c>
      <c r="S43" s="181" t="s">
        <v>172</v>
      </c>
      <c r="T43" s="182" t="s">
        <v>173</v>
      </c>
      <c r="U43" s="183">
        <v>0</v>
      </c>
      <c r="V43" s="183">
        <f t="shared" si="20"/>
        <v>0</v>
      </c>
      <c r="W43" s="183"/>
      <c r="X43" s="183" t="s">
        <v>211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646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ht="56.25" outlineLevel="1" x14ac:dyDescent="0.2">
      <c r="A44" s="175">
        <v>32</v>
      </c>
      <c r="B44" s="176" t="s">
        <v>648</v>
      </c>
      <c r="C44" s="177" t="s">
        <v>649</v>
      </c>
      <c r="D44" s="178" t="s">
        <v>249</v>
      </c>
      <c r="E44" s="179">
        <v>163</v>
      </c>
      <c r="F44" s="180"/>
      <c r="G44" s="181">
        <f t="shared" si="14"/>
        <v>0</v>
      </c>
      <c r="H44" s="180">
        <v>22.8</v>
      </c>
      <c r="I44" s="181">
        <f t="shared" si="15"/>
        <v>3716.4</v>
      </c>
      <c r="J44" s="180">
        <v>0</v>
      </c>
      <c r="K44" s="181">
        <f t="shared" si="16"/>
        <v>0</v>
      </c>
      <c r="L44" s="181">
        <v>15</v>
      </c>
      <c r="M44" s="181">
        <f t="shared" si="17"/>
        <v>0</v>
      </c>
      <c r="N44" s="181">
        <v>2.0000000000000001E-4</v>
      </c>
      <c r="O44" s="181">
        <f t="shared" si="18"/>
        <v>0.03</v>
      </c>
      <c r="P44" s="181">
        <v>0</v>
      </c>
      <c r="Q44" s="181">
        <f t="shared" si="19"/>
        <v>0</v>
      </c>
      <c r="R44" s="181" t="s">
        <v>250</v>
      </c>
      <c r="S44" s="181" t="s">
        <v>172</v>
      </c>
      <c r="T44" s="182" t="s">
        <v>173</v>
      </c>
      <c r="U44" s="183">
        <v>0</v>
      </c>
      <c r="V44" s="183">
        <f t="shared" si="20"/>
        <v>0</v>
      </c>
      <c r="W44" s="183"/>
      <c r="X44" s="183" t="s">
        <v>211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646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ht="56.25" outlineLevel="1" x14ac:dyDescent="0.2">
      <c r="A45" s="175">
        <v>33</v>
      </c>
      <c r="B45" s="176" t="s">
        <v>650</v>
      </c>
      <c r="C45" s="177" t="s">
        <v>651</v>
      </c>
      <c r="D45" s="178" t="s">
        <v>249</v>
      </c>
      <c r="E45" s="179">
        <v>16</v>
      </c>
      <c r="F45" s="180"/>
      <c r="G45" s="181">
        <f t="shared" si="14"/>
        <v>0</v>
      </c>
      <c r="H45" s="180">
        <v>37.1</v>
      </c>
      <c r="I45" s="181">
        <f t="shared" si="15"/>
        <v>593.6</v>
      </c>
      <c r="J45" s="180">
        <v>0</v>
      </c>
      <c r="K45" s="181">
        <f t="shared" si="16"/>
        <v>0</v>
      </c>
      <c r="L45" s="181">
        <v>15</v>
      </c>
      <c r="M45" s="181">
        <f t="shared" si="17"/>
        <v>0</v>
      </c>
      <c r="N45" s="181">
        <v>2.9999999999999997E-4</v>
      </c>
      <c r="O45" s="181">
        <f t="shared" si="18"/>
        <v>0</v>
      </c>
      <c r="P45" s="181">
        <v>0</v>
      </c>
      <c r="Q45" s="181">
        <f t="shared" si="19"/>
        <v>0</v>
      </c>
      <c r="R45" s="181" t="s">
        <v>250</v>
      </c>
      <c r="S45" s="181" t="s">
        <v>172</v>
      </c>
      <c r="T45" s="182" t="s">
        <v>173</v>
      </c>
      <c r="U45" s="183">
        <v>0</v>
      </c>
      <c r="V45" s="183">
        <f t="shared" si="20"/>
        <v>0</v>
      </c>
      <c r="W45" s="183"/>
      <c r="X45" s="183" t="s">
        <v>211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646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ht="56.25" outlineLevel="1" x14ac:dyDescent="0.2">
      <c r="A46" s="175">
        <v>34</v>
      </c>
      <c r="B46" s="176" t="s">
        <v>652</v>
      </c>
      <c r="C46" s="177" t="s">
        <v>653</v>
      </c>
      <c r="D46" s="178" t="s">
        <v>249</v>
      </c>
      <c r="E46" s="179">
        <v>15</v>
      </c>
      <c r="F46" s="180"/>
      <c r="G46" s="181">
        <f t="shared" si="14"/>
        <v>0</v>
      </c>
      <c r="H46" s="180">
        <v>61.4</v>
      </c>
      <c r="I46" s="181">
        <f t="shared" si="15"/>
        <v>921</v>
      </c>
      <c r="J46" s="180">
        <v>0</v>
      </c>
      <c r="K46" s="181">
        <f t="shared" si="16"/>
        <v>0</v>
      </c>
      <c r="L46" s="181">
        <v>15</v>
      </c>
      <c r="M46" s="181">
        <f t="shared" si="17"/>
        <v>0</v>
      </c>
      <c r="N46" s="181">
        <v>4.0999999999999999E-4</v>
      </c>
      <c r="O46" s="181">
        <f t="shared" si="18"/>
        <v>0.01</v>
      </c>
      <c r="P46" s="181">
        <v>0</v>
      </c>
      <c r="Q46" s="181">
        <f t="shared" si="19"/>
        <v>0</v>
      </c>
      <c r="R46" s="181" t="s">
        <v>250</v>
      </c>
      <c r="S46" s="181" t="s">
        <v>172</v>
      </c>
      <c r="T46" s="182" t="s">
        <v>172</v>
      </c>
      <c r="U46" s="183">
        <v>0</v>
      </c>
      <c r="V46" s="183">
        <f t="shared" si="20"/>
        <v>0</v>
      </c>
      <c r="W46" s="183"/>
      <c r="X46" s="183" t="s">
        <v>211</v>
      </c>
      <c r="Y46" s="184"/>
      <c r="Z46" s="184"/>
      <c r="AA46" s="184"/>
      <c r="AB46" s="184"/>
      <c r="AC46" s="184"/>
      <c r="AD46" s="184"/>
      <c r="AE46" s="184"/>
      <c r="AF46" s="184"/>
      <c r="AG46" s="184" t="s">
        <v>212</v>
      </c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ht="33.75" outlineLevel="1" x14ac:dyDescent="0.2">
      <c r="A47" s="175">
        <v>35</v>
      </c>
      <c r="B47" s="176" t="s">
        <v>654</v>
      </c>
      <c r="C47" s="177" t="s">
        <v>655</v>
      </c>
      <c r="D47" s="178" t="s">
        <v>249</v>
      </c>
      <c r="E47" s="179">
        <v>23</v>
      </c>
      <c r="F47" s="180"/>
      <c r="G47" s="181">
        <f t="shared" si="14"/>
        <v>0</v>
      </c>
      <c r="H47" s="180">
        <v>15.5</v>
      </c>
      <c r="I47" s="181">
        <f t="shared" si="15"/>
        <v>356.5</v>
      </c>
      <c r="J47" s="180">
        <v>0</v>
      </c>
      <c r="K47" s="181">
        <f t="shared" si="16"/>
        <v>0</v>
      </c>
      <c r="L47" s="181">
        <v>15</v>
      </c>
      <c r="M47" s="181">
        <f t="shared" si="17"/>
        <v>0</v>
      </c>
      <c r="N47" s="181">
        <v>6.0000000000000002E-5</v>
      </c>
      <c r="O47" s="181">
        <f t="shared" si="18"/>
        <v>0</v>
      </c>
      <c r="P47" s="181">
        <v>0</v>
      </c>
      <c r="Q47" s="181">
        <f t="shared" si="19"/>
        <v>0</v>
      </c>
      <c r="R47" s="181" t="s">
        <v>250</v>
      </c>
      <c r="S47" s="181" t="s">
        <v>172</v>
      </c>
      <c r="T47" s="182" t="s">
        <v>173</v>
      </c>
      <c r="U47" s="183">
        <v>0</v>
      </c>
      <c r="V47" s="183">
        <f t="shared" si="20"/>
        <v>0</v>
      </c>
      <c r="W47" s="183"/>
      <c r="X47" s="183" t="s">
        <v>211</v>
      </c>
      <c r="Y47" s="184"/>
      <c r="Z47" s="184"/>
      <c r="AA47" s="184"/>
      <c r="AB47" s="184"/>
      <c r="AC47" s="184"/>
      <c r="AD47" s="184"/>
      <c r="AE47" s="184"/>
      <c r="AF47" s="184"/>
      <c r="AG47" s="184" t="s">
        <v>646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outlineLevel="1" x14ac:dyDescent="0.2">
      <c r="A48" s="175">
        <v>36</v>
      </c>
      <c r="B48" s="176" t="s">
        <v>656</v>
      </c>
      <c r="C48" s="177" t="s">
        <v>657</v>
      </c>
      <c r="D48" s="178" t="s">
        <v>215</v>
      </c>
      <c r="E48" s="179">
        <v>11</v>
      </c>
      <c r="F48" s="180"/>
      <c r="G48" s="181">
        <f t="shared" si="14"/>
        <v>0</v>
      </c>
      <c r="H48" s="180">
        <v>28.9</v>
      </c>
      <c r="I48" s="181">
        <f t="shared" si="15"/>
        <v>317.89999999999998</v>
      </c>
      <c r="J48" s="180">
        <v>0</v>
      </c>
      <c r="K48" s="181">
        <f t="shared" si="16"/>
        <v>0</v>
      </c>
      <c r="L48" s="181">
        <v>15</v>
      </c>
      <c r="M48" s="181">
        <f t="shared" si="17"/>
        <v>0</v>
      </c>
      <c r="N48" s="181">
        <v>0</v>
      </c>
      <c r="O48" s="181">
        <f t="shared" si="18"/>
        <v>0</v>
      </c>
      <c r="P48" s="181">
        <v>0</v>
      </c>
      <c r="Q48" s="181">
        <f t="shared" si="19"/>
        <v>0</v>
      </c>
      <c r="R48" s="181" t="s">
        <v>250</v>
      </c>
      <c r="S48" s="181" t="s">
        <v>172</v>
      </c>
      <c r="T48" s="182" t="s">
        <v>173</v>
      </c>
      <c r="U48" s="183">
        <v>0</v>
      </c>
      <c r="V48" s="183">
        <f t="shared" si="20"/>
        <v>0</v>
      </c>
      <c r="W48" s="183"/>
      <c r="X48" s="183" t="s">
        <v>211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646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outlineLevel="1" x14ac:dyDescent="0.2">
      <c r="A49" s="175">
        <v>37</v>
      </c>
      <c r="B49" s="176" t="s">
        <v>658</v>
      </c>
      <c r="C49" s="177" t="s">
        <v>659</v>
      </c>
      <c r="D49" s="178" t="s">
        <v>215</v>
      </c>
      <c r="E49" s="179">
        <v>5</v>
      </c>
      <c r="F49" s="180"/>
      <c r="G49" s="181">
        <f t="shared" si="14"/>
        <v>0</v>
      </c>
      <c r="H49" s="180">
        <v>132</v>
      </c>
      <c r="I49" s="181">
        <f t="shared" si="15"/>
        <v>660</v>
      </c>
      <c r="J49" s="180">
        <v>0</v>
      </c>
      <c r="K49" s="181">
        <f t="shared" si="16"/>
        <v>0</v>
      </c>
      <c r="L49" s="181">
        <v>15</v>
      </c>
      <c r="M49" s="181">
        <f t="shared" si="17"/>
        <v>0</v>
      </c>
      <c r="N49" s="181">
        <v>1.0000000000000001E-5</v>
      </c>
      <c r="O49" s="181">
        <f t="shared" si="18"/>
        <v>0</v>
      </c>
      <c r="P49" s="181">
        <v>0</v>
      </c>
      <c r="Q49" s="181">
        <f t="shared" si="19"/>
        <v>0</v>
      </c>
      <c r="R49" s="181" t="s">
        <v>250</v>
      </c>
      <c r="S49" s="181" t="s">
        <v>172</v>
      </c>
      <c r="T49" s="182" t="s">
        <v>173</v>
      </c>
      <c r="U49" s="183">
        <v>0</v>
      </c>
      <c r="V49" s="183">
        <f t="shared" si="20"/>
        <v>0</v>
      </c>
      <c r="W49" s="183"/>
      <c r="X49" s="183" t="s">
        <v>211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646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outlineLevel="1" x14ac:dyDescent="0.2">
      <c r="A50" s="175">
        <v>38</v>
      </c>
      <c r="B50" s="176" t="s">
        <v>660</v>
      </c>
      <c r="C50" s="177" t="s">
        <v>661</v>
      </c>
      <c r="D50" s="178" t="s">
        <v>215</v>
      </c>
      <c r="E50" s="179">
        <v>1</v>
      </c>
      <c r="F50" s="180"/>
      <c r="G50" s="181">
        <f t="shared" si="14"/>
        <v>0</v>
      </c>
      <c r="H50" s="180">
        <v>143.5</v>
      </c>
      <c r="I50" s="181">
        <f t="shared" si="15"/>
        <v>143.5</v>
      </c>
      <c r="J50" s="180">
        <v>0</v>
      </c>
      <c r="K50" s="181">
        <f t="shared" si="16"/>
        <v>0</v>
      </c>
      <c r="L50" s="181">
        <v>15</v>
      </c>
      <c r="M50" s="181">
        <f t="shared" si="17"/>
        <v>0</v>
      </c>
      <c r="N50" s="181">
        <v>6.0000000000000002E-5</v>
      </c>
      <c r="O50" s="181">
        <f t="shared" si="18"/>
        <v>0</v>
      </c>
      <c r="P50" s="181">
        <v>0</v>
      </c>
      <c r="Q50" s="181">
        <f t="shared" si="19"/>
        <v>0</v>
      </c>
      <c r="R50" s="181" t="s">
        <v>250</v>
      </c>
      <c r="S50" s="181" t="s">
        <v>172</v>
      </c>
      <c r="T50" s="182" t="s">
        <v>173</v>
      </c>
      <c r="U50" s="183">
        <v>0</v>
      </c>
      <c r="V50" s="183">
        <f t="shared" si="20"/>
        <v>0</v>
      </c>
      <c r="W50" s="183"/>
      <c r="X50" s="183" t="s">
        <v>211</v>
      </c>
      <c r="Y50" s="184"/>
      <c r="Z50" s="184"/>
      <c r="AA50" s="184"/>
      <c r="AB50" s="184"/>
      <c r="AC50" s="184"/>
      <c r="AD50" s="184"/>
      <c r="AE50" s="184"/>
      <c r="AF50" s="184"/>
      <c r="AG50" s="184" t="s">
        <v>646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outlineLevel="1" x14ac:dyDescent="0.2">
      <c r="A51" s="175">
        <v>39</v>
      </c>
      <c r="B51" s="176" t="s">
        <v>662</v>
      </c>
      <c r="C51" s="177" t="s">
        <v>663</v>
      </c>
      <c r="D51" s="178" t="s">
        <v>215</v>
      </c>
      <c r="E51" s="179">
        <v>4</v>
      </c>
      <c r="F51" s="180"/>
      <c r="G51" s="181">
        <f t="shared" si="14"/>
        <v>0</v>
      </c>
      <c r="H51" s="180">
        <v>129.5</v>
      </c>
      <c r="I51" s="181">
        <f t="shared" si="15"/>
        <v>518</v>
      </c>
      <c r="J51" s="180">
        <v>0</v>
      </c>
      <c r="K51" s="181">
        <f t="shared" si="16"/>
        <v>0</v>
      </c>
      <c r="L51" s="181">
        <v>15</v>
      </c>
      <c r="M51" s="181">
        <f t="shared" si="17"/>
        <v>0</v>
      </c>
      <c r="N51" s="181">
        <v>5.0000000000000002E-5</v>
      </c>
      <c r="O51" s="181">
        <f t="shared" si="18"/>
        <v>0</v>
      </c>
      <c r="P51" s="181">
        <v>0</v>
      </c>
      <c r="Q51" s="181">
        <f t="shared" si="19"/>
        <v>0</v>
      </c>
      <c r="R51" s="181" t="s">
        <v>250</v>
      </c>
      <c r="S51" s="181" t="s">
        <v>172</v>
      </c>
      <c r="T51" s="182" t="s">
        <v>173</v>
      </c>
      <c r="U51" s="183">
        <v>0</v>
      </c>
      <c r="V51" s="183">
        <f t="shared" si="20"/>
        <v>0</v>
      </c>
      <c r="W51" s="183"/>
      <c r="X51" s="183" t="s">
        <v>211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646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outlineLevel="1" x14ac:dyDescent="0.2">
      <c r="A52" s="175">
        <v>40</v>
      </c>
      <c r="B52" s="176" t="s">
        <v>664</v>
      </c>
      <c r="C52" s="177" t="s">
        <v>665</v>
      </c>
      <c r="D52" s="178" t="s">
        <v>215</v>
      </c>
      <c r="E52" s="179">
        <v>2</v>
      </c>
      <c r="F52" s="180"/>
      <c r="G52" s="181">
        <f t="shared" si="14"/>
        <v>0</v>
      </c>
      <c r="H52" s="180">
        <v>187.5</v>
      </c>
      <c r="I52" s="181">
        <f t="shared" si="15"/>
        <v>375</v>
      </c>
      <c r="J52" s="180">
        <v>0</v>
      </c>
      <c r="K52" s="181">
        <f t="shared" si="16"/>
        <v>0</v>
      </c>
      <c r="L52" s="181">
        <v>15</v>
      </c>
      <c r="M52" s="181">
        <f t="shared" si="17"/>
        <v>0</v>
      </c>
      <c r="N52" s="181">
        <v>5.0000000000000002E-5</v>
      </c>
      <c r="O52" s="181">
        <f t="shared" si="18"/>
        <v>0</v>
      </c>
      <c r="P52" s="181">
        <v>0</v>
      </c>
      <c r="Q52" s="181">
        <f t="shared" si="19"/>
        <v>0</v>
      </c>
      <c r="R52" s="181" t="s">
        <v>250</v>
      </c>
      <c r="S52" s="181" t="s">
        <v>172</v>
      </c>
      <c r="T52" s="182" t="s">
        <v>173</v>
      </c>
      <c r="U52" s="183">
        <v>0</v>
      </c>
      <c r="V52" s="183">
        <f t="shared" si="20"/>
        <v>0</v>
      </c>
      <c r="W52" s="183"/>
      <c r="X52" s="183" t="s">
        <v>211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646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ht="22.5" outlineLevel="1" x14ac:dyDescent="0.2">
      <c r="A53" s="175">
        <v>41</v>
      </c>
      <c r="B53" s="176" t="s">
        <v>666</v>
      </c>
      <c r="C53" s="177" t="s">
        <v>667</v>
      </c>
      <c r="D53" s="178" t="s">
        <v>215</v>
      </c>
      <c r="E53" s="179">
        <v>2</v>
      </c>
      <c r="F53" s="180"/>
      <c r="G53" s="181">
        <f t="shared" si="14"/>
        <v>0</v>
      </c>
      <c r="H53" s="180">
        <v>296</v>
      </c>
      <c r="I53" s="181">
        <f t="shared" si="15"/>
        <v>592</v>
      </c>
      <c r="J53" s="180">
        <v>0</v>
      </c>
      <c r="K53" s="181">
        <f t="shared" si="16"/>
        <v>0</v>
      </c>
      <c r="L53" s="181">
        <v>15</v>
      </c>
      <c r="M53" s="181">
        <f t="shared" si="17"/>
        <v>0</v>
      </c>
      <c r="N53" s="181">
        <v>1E-4</v>
      </c>
      <c r="O53" s="181">
        <f t="shared" si="18"/>
        <v>0</v>
      </c>
      <c r="P53" s="181">
        <v>0</v>
      </c>
      <c r="Q53" s="181">
        <f t="shared" si="19"/>
        <v>0</v>
      </c>
      <c r="R53" s="181" t="s">
        <v>250</v>
      </c>
      <c r="S53" s="181" t="s">
        <v>172</v>
      </c>
      <c r="T53" s="182" t="s">
        <v>173</v>
      </c>
      <c r="U53" s="183">
        <v>0</v>
      </c>
      <c r="V53" s="183">
        <f t="shared" si="20"/>
        <v>0</v>
      </c>
      <c r="W53" s="183"/>
      <c r="X53" s="183" t="s">
        <v>211</v>
      </c>
      <c r="Y53" s="184"/>
      <c r="Z53" s="184"/>
      <c r="AA53" s="184"/>
      <c r="AB53" s="184"/>
      <c r="AC53" s="184"/>
      <c r="AD53" s="184"/>
      <c r="AE53" s="184"/>
      <c r="AF53" s="184"/>
      <c r="AG53" s="184" t="s">
        <v>212</v>
      </c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outlineLevel="1" x14ac:dyDescent="0.2">
      <c r="A54" s="175">
        <v>42</v>
      </c>
      <c r="B54" s="176" t="s">
        <v>668</v>
      </c>
      <c r="C54" s="177" t="s">
        <v>669</v>
      </c>
      <c r="D54" s="178" t="s">
        <v>215</v>
      </c>
      <c r="E54" s="179">
        <v>8</v>
      </c>
      <c r="F54" s="180"/>
      <c r="G54" s="181">
        <f t="shared" si="14"/>
        <v>0</v>
      </c>
      <c r="H54" s="180">
        <v>159</v>
      </c>
      <c r="I54" s="181">
        <f t="shared" si="15"/>
        <v>1272</v>
      </c>
      <c r="J54" s="180">
        <v>0</v>
      </c>
      <c r="K54" s="181">
        <f t="shared" si="16"/>
        <v>0</v>
      </c>
      <c r="L54" s="181">
        <v>15</v>
      </c>
      <c r="M54" s="181">
        <f t="shared" si="17"/>
        <v>0</v>
      </c>
      <c r="N54" s="181">
        <v>1.0000000000000001E-5</v>
      </c>
      <c r="O54" s="181">
        <f t="shared" si="18"/>
        <v>0</v>
      </c>
      <c r="P54" s="181">
        <v>0</v>
      </c>
      <c r="Q54" s="181">
        <f t="shared" si="19"/>
        <v>0</v>
      </c>
      <c r="R54" s="181" t="s">
        <v>250</v>
      </c>
      <c r="S54" s="181" t="s">
        <v>172</v>
      </c>
      <c r="T54" s="182" t="s">
        <v>173</v>
      </c>
      <c r="U54" s="183">
        <v>0</v>
      </c>
      <c r="V54" s="183">
        <f t="shared" si="20"/>
        <v>0</v>
      </c>
      <c r="W54" s="183"/>
      <c r="X54" s="183" t="s">
        <v>211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646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ht="22.5" outlineLevel="1" x14ac:dyDescent="0.2">
      <c r="A55" s="175">
        <v>43</v>
      </c>
      <c r="B55" s="176" t="s">
        <v>670</v>
      </c>
      <c r="C55" s="177" t="s">
        <v>671</v>
      </c>
      <c r="D55" s="178" t="s">
        <v>215</v>
      </c>
      <c r="E55" s="179">
        <v>3</v>
      </c>
      <c r="F55" s="180"/>
      <c r="G55" s="181">
        <f t="shared" si="14"/>
        <v>0</v>
      </c>
      <c r="H55" s="180">
        <v>1202</v>
      </c>
      <c r="I55" s="181">
        <f t="shared" si="15"/>
        <v>3606</v>
      </c>
      <c r="J55" s="180">
        <v>0</v>
      </c>
      <c r="K55" s="181">
        <f t="shared" si="16"/>
        <v>0</v>
      </c>
      <c r="L55" s="181">
        <v>15</v>
      </c>
      <c r="M55" s="181">
        <f t="shared" si="17"/>
        <v>0</v>
      </c>
      <c r="N55" s="181">
        <v>1.0000000000000001E-5</v>
      </c>
      <c r="O55" s="181">
        <f t="shared" si="18"/>
        <v>0</v>
      </c>
      <c r="P55" s="181">
        <v>0</v>
      </c>
      <c r="Q55" s="181">
        <f t="shared" si="19"/>
        <v>0</v>
      </c>
      <c r="R55" s="181" t="s">
        <v>250</v>
      </c>
      <c r="S55" s="181" t="s">
        <v>172</v>
      </c>
      <c r="T55" s="182" t="s">
        <v>173</v>
      </c>
      <c r="U55" s="183">
        <v>0</v>
      </c>
      <c r="V55" s="183">
        <f t="shared" si="20"/>
        <v>0</v>
      </c>
      <c r="W55" s="183"/>
      <c r="X55" s="183" t="s">
        <v>211</v>
      </c>
      <c r="Y55" s="184"/>
      <c r="Z55" s="184"/>
      <c r="AA55" s="184"/>
      <c r="AB55" s="184"/>
      <c r="AC55" s="184"/>
      <c r="AD55" s="184"/>
      <c r="AE55" s="184"/>
      <c r="AF55" s="184"/>
      <c r="AG55" s="184" t="s">
        <v>646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ht="45" outlineLevel="1" x14ac:dyDescent="0.2">
      <c r="A56" s="175">
        <v>44</v>
      </c>
      <c r="B56" s="176" t="s">
        <v>672</v>
      </c>
      <c r="C56" s="177" t="s">
        <v>673</v>
      </c>
      <c r="D56" s="178" t="s">
        <v>209</v>
      </c>
      <c r="E56" s="179">
        <v>1</v>
      </c>
      <c r="F56" s="180"/>
      <c r="G56" s="181">
        <f t="shared" si="14"/>
        <v>0</v>
      </c>
      <c r="H56" s="180">
        <v>6.5</v>
      </c>
      <c r="I56" s="181">
        <f t="shared" si="15"/>
        <v>6.5</v>
      </c>
      <c r="J56" s="180">
        <v>0</v>
      </c>
      <c r="K56" s="181">
        <f t="shared" si="16"/>
        <v>0</v>
      </c>
      <c r="L56" s="181">
        <v>15</v>
      </c>
      <c r="M56" s="181">
        <f t="shared" si="17"/>
        <v>0</v>
      </c>
      <c r="N56" s="181">
        <v>6.0000000000000002E-5</v>
      </c>
      <c r="O56" s="181">
        <f t="shared" si="18"/>
        <v>0</v>
      </c>
      <c r="P56" s="181">
        <v>0</v>
      </c>
      <c r="Q56" s="181">
        <f t="shared" si="19"/>
        <v>0</v>
      </c>
      <c r="R56" s="181" t="s">
        <v>250</v>
      </c>
      <c r="S56" s="181" t="s">
        <v>172</v>
      </c>
      <c r="T56" s="182" t="s">
        <v>173</v>
      </c>
      <c r="U56" s="183">
        <v>0</v>
      </c>
      <c r="V56" s="183">
        <f t="shared" si="20"/>
        <v>0</v>
      </c>
      <c r="W56" s="183"/>
      <c r="X56" s="183" t="s">
        <v>211</v>
      </c>
      <c r="Y56" s="184"/>
      <c r="Z56" s="184"/>
      <c r="AA56" s="184"/>
      <c r="AB56" s="184"/>
      <c r="AC56" s="184"/>
      <c r="AD56" s="184"/>
      <c r="AE56" s="184"/>
      <c r="AF56" s="184"/>
      <c r="AG56" s="184" t="s">
        <v>646</v>
      </c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ht="45" outlineLevel="1" x14ac:dyDescent="0.2">
      <c r="A57" s="175">
        <v>45</v>
      </c>
      <c r="B57" s="176" t="s">
        <v>674</v>
      </c>
      <c r="C57" s="177" t="s">
        <v>675</v>
      </c>
      <c r="D57" s="178" t="s">
        <v>249</v>
      </c>
      <c r="E57" s="179">
        <v>15</v>
      </c>
      <c r="F57" s="180"/>
      <c r="G57" s="181">
        <f t="shared" si="14"/>
        <v>0</v>
      </c>
      <c r="H57" s="180">
        <v>10.199999999999999</v>
      </c>
      <c r="I57" s="181">
        <f t="shared" si="15"/>
        <v>153</v>
      </c>
      <c r="J57" s="180">
        <v>0</v>
      </c>
      <c r="K57" s="181">
        <f t="shared" si="16"/>
        <v>0</v>
      </c>
      <c r="L57" s="181">
        <v>15</v>
      </c>
      <c r="M57" s="181">
        <f t="shared" si="17"/>
        <v>0</v>
      </c>
      <c r="N57" s="181">
        <v>1.6000000000000001E-4</v>
      </c>
      <c r="O57" s="181">
        <f t="shared" si="18"/>
        <v>0</v>
      </c>
      <c r="P57" s="181">
        <v>0</v>
      </c>
      <c r="Q57" s="181">
        <f t="shared" si="19"/>
        <v>0</v>
      </c>
      <c r="R57" s="181" t="s">
        <v>250</v>
      </c>
      <c r="S57" s="181" t="s">
        <v>172</v>
      </c>
      <c r="T57" s="182" t="s">
        <v>173</v>
      </c>
      <c r="U57" s="183">
        <v>0</v>
      </c>
      <c r="V57" s="183">
        <f t="shared" si="20"/>
        <v>0</v>
      </c>
      <c r="W57" s="183"/>
      <c r="X57" s="183" t="s">
        <v>211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646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ht="45" outlineLevel="1" x14ac:dyDescent="0.2">
      <c r="A58" s="175">
        <v>46</v>
      </c>
      <c r="B58" s="176" t="s">
        <v>676</v>
      </c>
      <c r="C58" s="177" t="s">
        <v>677</v>
      </c>
      <c r="D58" s="178" t="s">
        <v>249</v>
      </c>
      <c r="E58" s="179">
        <v>26</v>
      </c>
      <c r="F58" s="180"/>
      <c r="G58" s="181">
        <f t="shared" si="14"/>
        <v>0</v>
      </c>
      <c r="H58" s="180">
        <v>9.1999999999999993</v>
      </c>
      <c r="I58" s="181">
        <f t="shared" si="15"/>
        <v>239.2</v>
      </c>
      <c r="J58" s="180">
        <v>0</v>
      </c>
      <c r="K58" s="181">
        <f t="shared" si="16"/>
        <v>0</v>
      </c>
      <c r="L58" s="181">
        <v>15</v>
      </c>
      <c r="M58" s="181">
        <f t="shared" si="17"/>
        <v>0</v>
      </c>
      <c r="N58" s="181">
        <v>6.9999999999999994E-5</v>
      </c>
      <c r="O58" s="181">
        <f t="shared" si="18"/>
        <v>0</v>
      </c>
      <c r="P58" s="181">
        <v>0</v>
      </c>
      <c r="Q58" s="181">
        <f t="shared" si="19"/>
        <v>0</v>
      </c>
      <c r="R58" s="181" t="s">
        <v>250</v>
      </c>
      <c r="S58" s="181" t="s">
        <v>172</v>
      </c>
      <c r="T58" s="182" t="s">
        <v>173</v>
      </c>
      <c r="U58" s="183">
        <v>0</v>
      </c>
      <c r="V58" s="183">
        <f t="shared" si="20"/>
        <v>0</v>
      </c>
      <c r="W58" s="183"/>
      <c r="X58" s="183" t="s">
        <v>211</v>
      </c>
      <c r="Y58" s="184"/>
      <c r="Z58" s="184"/>
      <c r="AA58" s="184"/>
      <c r="AB58" s="184"/>
      <c r="AC58" s="184"/>
      <c r="AD58" s="184"/>
      <c r="AE58" s="184"/>
      <c r="AF58" s="184"/>
      <c r="AG58" s="184" t="s">
        <v>646</v>
      </c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ht="33.75" outlineLevel="1" x14ac:dyDescent="0.2">
      <c r="A59" s="175">
        <v>47</v>
      </c>
      <c r="B59" s="176" t="s">
        <v>678</v>
      </c>
      <c r="C59" s="177" t="s">
        <v>679</v>
      </c>
      <c r="D59" s="178" t="s">
        <v>215</v>
      </c>
      <c r="E59" s="179">
        <v>54</v>
      </c>
      <c r="F59" s="180"/>
      <c r="G59" s="181">
        <f t="shared" si="14"/>
        <v>0</v>
      </c>
      <c r="H59" s="180">
        <v>6.1</v>
      </c>
      <c r="I59" s="181">
        <f t="shared" si="15"/>
        <v>329.4</v>
      </c>
      <c r="J59" s="180">
        <v>0</v>
      </c>
      <c r="K59" s="181">
        <f t="shared" si="16"/>
        <v>0</v>
      </c>
      <c r="L59" s="181">
        <v>15</v>
      </c>
      <c r="M59" s="181">
        <f t="shared" si="17"/>
        <v>0</v>
      </c>
      <c r="N59" s="181">
        <v>2.0000000000000002E-5</v>
      </c>
      <c r="O59" s="181">
        <f t="shared" si="18"/>
        <v>0</v>
      </c>
      <c r="P59" s="181">
        <v>0</v>
      </c>
      <c r="Q59" s="181">
        <f t="shared" si="19"/>
        <v>0</v>
      </c>
      <c r="R59" s="181" t="s">
        <v>250</v>
      </c>
      <c r="S59" s="181" t="s">
        <v>172</v>
      </c>
      <c r="T59" s="182" t="s">
        <v>173</v>
      </c>
      <c r="U59" s="183">
        <v>0</v>
      </c>
      <c r="V59" s="183">
        <f t="shared" si="20"/>
        <v>0</v>
      </c>
      <c r="W59" s="183"/>
      <c r="X59" s="183" t="s">
        <v>211</v>
      </c>
      <c r="Y59" s="184"/>
      <c r="Z59" s="184"/>
      <c r="AA59" s="184"/>
      <c r="AB59" s="184"/>
      <c r="AC59" s="184"/>
      <c r="AD59" s="184"/>
      <c r="AE59" s="184"/>
      <c r="AF59" s="184"/>
      <c r="AG59" s="184" t="s">
        <v>646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ht="22.5" outlineLevel="1" x14ac:dyDescent="0.2">
      <c r="A60" s="175">
        <v>48</v>
      </c>
      <c r="B60" s="176" t="s">
        <v>680</v>
      </c>
      <c r="C60" s="177" t="s">
        <v>681</v>
      </c>
      <c r="D60" s="178" t="s">
        <v>215</v>
      </c>
      <c r="E60" s="179">
        <v>1</v>
      </c>
      <c r="F60" s="180"/>
      <c r="G60" s="181">
        <f t="shared" si="14"/>
        <v>0</v>
      </c>
      <c r="H60" s="180">
        <v>537</v>
      </c>
      <c r="I60" s="181">
        <f t="shared" si="15"/>
        <v>537</v>
      </c>
      <c r="J60" s="180">
        <v>0</v>
      </c>
      <c r="K60" s="181">
        <f t="shared" si="16"/>
        <v>0</v>
      </c>
      <c r="L60" s="181">
        <v>15</v>
      </c>
      <c r="M60" s="181">
        <f t="shared" si="17"/>
        <v>0</v>
      </c>
      <c r="N60" s="181">
        <v>0</v>
      </c>
      <c r="O60" s="181">
        <f t="shared" si="18"/>
        <v>0</v>
      </c>
      <c r="P60" s="181">
        <v>0</v>
      </c>
      <c r="Q60" s="181">
        <f t="shared" si="19"/>
        <v>0</v>
      </c>
      <c r="R60" s="181" t="s">
        <v>250</v>
      </c>
      <c r="S60" s="181" t="s">
        <v>172</v>
      </c>
      <c r="T60" s="182" t="s">
        <v>173</v>
      </c>
      <c r="U60" s="183">
        <v>0</v>
      </c>
      <c r="V60" s="183">
        <f t="shared" si="20"/>
        <v>0</v>
      </c>
      <c r="W60" s="183"/>
      <c r="X60" s="183" t="s">
        <v>211</v>
      </c>
      <c r="Y60" s="184"/>
      <c r="Z60" s="184"/>
      <c r="AA60" s="184"/>
      <c r="AB60" s="184"/>
      <c r="AC60" s="184"/>
      <c r="AD60" s="184"/>
      <c r="AE60" s="184"/>
      <c r="AF60" s="184"/>
      <c r="AG60" s="184" t="s">
        <v>646</v>
      </c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outlineLevel="1" x14ac:dyDescent="0.2">
      <c r="A61" s="175">
        <v>49</v>
      </c>
      <c r="B61" s="176" t="s">
        <v>682</v>
      </c>
      <c r="C61" s="177" t="s">
        <v>683</v>
      </c>
      <c r="D61" s="178" t="s">
        <v>215</v>
      </c>
      <c r="E61" s="179">
        <v>1</v>
      </c>
      <c r="F61" s="180"/>
      <c r="G61" s="181">
        <f t="shared" si="14"/>
        <v>0</v>
      </c>
      <c r="H61" s="180">
        <v>217</v>
      </c>
      <c r="I61" s="181">
        <f t="shared" si="15"/>
        <v>217</v>
      </c>
      <c r="J61" s="180">
        <v>0</v>
      </c>
      <c r="K61" s="181">
        <f t="shared" si="16"/>
        <v>0</v>
      </c>
      <c r="L61" s="181">
        <v>15</v>
      </c>
      <c r="M61" s="181">
        <f t="shared" si="17"/>
        <v>0</v>
      </c>
      <c r="N61" s="181">
        <v>0</v>
      </c>
      <c r="O61" s="181">
        <f t="shared" si="18"/>
        <v>0</v>
      </c>
      <c r="P61" s="181">
        <v>0</v>
      </c>
      <c r="Q61" s="181">
        <f t="shared" si="19"/>
        <v>0</v>
      </c>
      <c r="R61" s="181" t="s">
        <v>250</v>
      </c>
      <c r="S61" s="181" t="s">
        <v>172</v>
      </c>
      <c r="T61" s="182" t="s">
        <v>173</v>
      </c>
      <c r="U61" s="183">
        <v>0</v>
      </c>
      <c r="V61" s="183">
        <f t="shared" si="20"/>
        <v>0</v>
      </c>
      <c r="W61" s="183"/>
      <c r="X61" s="183" t="s">
        <v>211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646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outlineLevel="1" x14ac:dyDescent="0.2">
      <c r="A62" s="175">
        <v>50</v>
      </c>
      <c r="B62" s="176" t="s">
        <v>684</v>
      </c>
      <c r="C62" s="177" t="s">
        <v>685</v>
      </c>
      <c r="D62" s="178" t="s">
        <v>215</v>
      </c>
      <c r="E62" s="179">
        <v>1</v>
      </c>
      <c r="F62" s="180"/>
      <c r="G62" s="181">
        <f t="shared" si="14"/>
        <v>0</v>
      </c>
      <c r="H62" s="180">
        <v>255.5</v>
      </c>
      <c r="I62" s="181">
        <f t="shared" si="15"/>
        <v>255.5</v>
      </c>
      <c r="J62" s="180">
        <v>0</v>
      </c>
      <c r="K62" s="181">
        <f t="shared" si="16"/>
        <v>0</v>
      </c>
      <c r="L62" s="181">
        <v>15</v>
      </c>
      <c r="M62" s="181">
        <f t="shared" si="17"/>
        <v>0</v>
      </c>
      <c r="N62" s="181">
        <v>0</v>
      </c>
      <c r="O62" s="181">
        <f t="shared" si="18"/>
        <v>0</v>
      </c>
      <c r="P62" s="181">
        <v>0</v>
      </c>
      <c r="Q62" s="181">
        <f t="shared" si="19"/>
        <v>0</v>
      </c>
      <c r="R62" s="181" t="s">
        <v>250</v>
      </c>
      <c r="S62" s="181" t="s">
        <v>172</v>
      </c>
      <c r="T62" s="182" t="s">
        <v>173</v>
      </c>
      <c r="U62" s="183">
        <v>0</v>
      </c>
      <c r="V62" s="183">
        <f t="shared" si="20"/>
        <v>0</v>
      </c>
      <c r="W62" s="183"/>
      <c r="X62" s="183" t="s">
        <v>211</v>
      </c>
      <c r="Y62" s="184"/>
      <c r="Z62" s="184"/>
      <c r="AA62" s="184"/>
      <c r="AB62" s="184"/>
      <c r="AC62" s="184"/>
      <c r="AD62" s="184"/>
      <c r="AE62" s="184"/>
      <c r="AF62" s="184"/>
      <c r="AG62" s="184" t="s">
        <v>646</v>
      </c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outlineLevel="1" x14ac:dyDescent="0.2">
      <c r="A63" s="175">
        <v>51</v>
      </c>
      <c r="B63" s="176" t="s">
        <v>686</v>
      </c>
      <c r="C63" s="177" t="s">
        <v>687</v>
      </c>
      <c r="D63" s="178" t="s">
        <v>215</v>
      </c>
      <c r="E63" s="179">
        <v>1</v>
      </c>
      <c r="F63" s="180"/>
      <c r="G63" s="181">
        <f t="shared" si="14"/>
        <v>0</v>
      </c>
      <c r="H63" s="180">
        <v>78.400000000000006</v>
      </c>
      <c r="I63" s="181">
        <f t="shared" si="15"/>
        <v>78.400000000000006</v>
      </c>
      <c r="J63" s="180">
        <v>0</v>
      </c>
      <c r="K63" s="181">
        <f t="shared" si="16"/>
        <v>0</v>
      </c>
      <c r="L63" s="181">
        <v>15</v>
      </c>
      <c r="M63" s="181">
        <f t="shared" si="17"/>
        <v>0</v>
      </c>
      <c r="N63" s="181">
        <v>0</v>
      </c>
      <c r="O63" s="181">
        <f t="shared" si="18"/>
        <v>0</v>
      </c>
      <c r="P63" s="181">
        <v>0</v>
      </c>
      <c r="Q63" s="181">
        <f t="shared" si="19"/>
        <v>0</v>
      </c>
      <c r="R63" s="181" t="s">
        <v>250</v>
      </c>
      <c r="S63" s="181" t="s">
        <v>172</v>
      </c>
      <c r="T63" s="182" t="s">
        <v>173</v>
      </c>
      <c r="U63" s="183">
        <v>0</v>
      </c>
      <c r="V63" s="183">
        <f t="shared" si="20"/>
        <v>0</v>
      </c>
      <c r="W63" s="183"/>
      <c r="X63" s="183" t="s">
        <v>211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646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22.5" outlineLevel="1" x14ac:dyDescent="0.2">
      <c r="A64" s="175">
        <v>52</v>
      </c>
      <c r="B64" s="176" t="s">
        <v>688</v>
      </c>
      <c r="C64" s="177" t="s">
        <v>689</v>
      </c>
      <c r="D64" s="178" t="s">
        <v>215</v>
      </c>
      <c r="E64" s="179">
        <v>1</v>
      </c>
      <c r="F64" s="180"/>
      <c r="G64" s="181">
        <f t="shared" si="14"/>
        <v>0</v>
      </c>
      <c r="H64" s="180">
        <v>704</v>
      </c>
      <c r="I64" s="181">
        <f t="shared" si="15"/>
        <v>704</v>
      </c>
      <c r="J64" s="180">
        <v>0</v>
      </c>
      <c r="K64" s="181">
        <f t="shared" si="16"/>
        <v>0</v>
      </c>
      <c r="L64" s="181">
        <v>15</v>
      </c>
      <c r="M64" s="181">
        <f t="shared" si="17"/>
        <v>0</v>
      </c>
      <c r="N64" s="181">
        <v>4.0000000000000002E-4</v>
      </c>
      <c r="O64" s="181">
        <f t="shared" si="18"/>
        <v>0</v>
      </c>
      <c r="P64" s="181">
        <v>0</v>
      </c>
      <c r="Q64" s="181">
        <f t="shared" si="19"/>
        <v>0</v>
      </c>
      <c r="R64" s="181" t="s">
        <v>250</v>
      </c>
      <c r="S64" s="181" t="s">
        <v>172</v>
      </c>
      <c r="T64" s="182" t="s">
        <v>173</v>
      </c>
      <c r="U64" s="183">
        <v>0</v>
      </c>
      <c r="V64" s="183">
        <f t="shared" si="20"/>
        <v>0</v>
      </c>
      <c r="W64" s="183"/>
      <c r="X64" s="183" t="s">
        <v>211</v>
      </c>
      <c r="Y64" s="184"/>
      <c r="Z64" s="184"/>
      <c r="AA64" s="184"/>
      <c r="AB64" s="184"/>
      <c r="AC64" s="184"/>
      <c r="AD64" s="184"/>
      <c r="AE64" s="184"/>
      <c r="AF64" s="184"/>
      <c r="AG64" s="184" t="s">
        <v>646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53</v>
      </c>
      <c r="B65" s="176" t="s">
        <v>690</v>
      </c>
      <c r="C65" s="177" t="s">
        <v>691</v>
      </c>
      <c r="D65" s="178" t="s">
        <v>215</v>
      </c>
      <c r="E65" s="179">
        <v>16</v>
      </c>
      <c r="F65" s="180"/>
      <c r="G65" s="181">
        <f t="shared" si="14"/>
        <v>0</v>
      </c>
      <c r="H65" s="180">
        <v>0</v>
      </c>
      <c r="I65" s="181">
        <f t="shared" si="15"/>
        <v>0</v>
      </c>
      <c r="J65" s="180">
        <v>15</v>
      </c>
      <c r="K65" s="181">
        <f t="shared" si="16"/>
        <v>240</v>
      </c>
      <c r="L65" s="181">
        <v>15</v>
      </c>
      <c r="M65" s="181">
        <f t="shared" si="17"/>
        <v>0</v>
      </c>
      <c r="N65" s="181">
        <v>0</v>
      </c>
      <c r="O65" s="181">
        <f t="shared" si="18"/>
        <v>0</v>
      </c>
      <c r="P65" s="181">
        <v>0</v>
      </c>
      <c r="Q65" s="181">
        <f t="shared" si="19"/>
        <v>0</v>
      </c>
      <c r="R65" s="181"/>
      <c r="S65" s="181" t="s">
        <v>172</v>
      </c>
      <c r="T65" s="182" t="s">
        <v>173</v>
      </c>
      <c r="U65" s="183">
        <v>0</v>
      </c>
      <c r="V65" s="183">
        <f t="shared" si="20"/>
        <v>0</v>
      </c>
      <c r="W65" s="183"/>
      <c r="X65" s="183" t="s">
        <v>692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693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outlineLevel="1" x14ac:dyDescent="0.2">
      <c r="A66" s="175">
        <v>54</v>
      </c>
      <c r="B66" s="176" t="s">
        <v>694</v>
      </c>
      <c r="C66" s="177" t="s">
        <v>695</v>
      </c>
      <c r="D66" s="178" t="s">
        <v>249</v>
      </c>
      <c r="E66" s="179">
        <v>26</v>
      </c>
      <c r="F66" s="180"/>
      <c r="G66" s="181">
        <f t="shared" si="14"/>
        <v>0</v>
      </c>
      <c r="H66" s="180">
        <v>0</v>
      </c>
      <c r="I66" s="181">
        <f t="shared" si="15"/>
        <v>0</v>
      </c>
      <c r="J66" s="180">
        <v>17</v>
      </c>
      <c r="K66" s="181">
        <f t="shared" si="16"/>
        <v>442</v>
      </c>
      <c r="L66" s="181">
        <v>15</v>
      </c>
      <c r="M66" s="181">
        <f t="shared" si="17"/>
        <v>0</v>
      </c>
      <c r="N66" s="181">
        <v>0</v>
      </c>
      <c r="O66" s="181">
        <f t="shared" si="18"/>
        <v>0</v>
      </c>
      <c r="P66" s="181">
        <v>0</v>
      </c>
      <c r="Q66" s="181">
        <f t="shared" si="19"/>
        <v>0</v>
      </c>
      <c r="R66" s="181"/>
      <c r="S66" s="181" t="s">
        <v>210</v>
      </c>
      <c r="T66" s="182" t="s">
        <v>173</v>
      </c>
      <c r="U66" s="183">
        <v>0</v>
      </c>
      <c r="V66" s="183">
        <f t="shared" si="20"/>
        <v>0</v>
      </c>
      <c r="W66" s="183"/>
      <c r="X66" s="183" t="s">
        <v>188</v>
      </c>
      <c r="Y66" s="184"/>
      <c r="Z66" s="184"/>
      <c r="AA66" s="184"/>
      <c r="AB66" s="184"/>
      <c r="AC66" s="184"/>
      <c r="AD66" s="184"/>
      <c r="AE66" s="184"/>
      <c r="AF66" s="184"/>
      <c r="AG66" s="184" t="s">
        <v>241</v>
      </c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x14ac:dyDescent="0.2">
      <c r="A67" s="167" t="s">
        <v>167</v>
      </c>
      <c r="B67" s="168" t="s">
        <v>128</v>
      </c>
      <c r="C67" s="169" t="s">
        <v>129</v>
      </c>
      <c r="D67" s="170"/>
      <c r="E67" s="171"/>
      <c r="F67" s="172"/>
      <c r="G67" s="172">
        <f>SUMIF(AG68:AG68,"&lt;&gt;NOR",G68:G68)</f>
        <v>0</v>
      </c>
      <c r="H67" s="172"/>
      <c r="I67" s="172">
        <f>SUM(I68:I68)</f>
        <v>0</v>
      </c>
      <c r="J67" s="172"/>
      <c r="K67" s="172">
        <f>SUM(K68:K68)</f>
        <v>3500</v>
      </c>
      <c r="L67" s="172"/>
      <c r="M67" s="172">
        <f>SUM(M68:M68)</f>
        <v>0</v>
      </c>
      <c r="N67" s="172"/>
      <c r="O67" s="172">
        <f>SUM(O68:O68)</f>
        <v>0</v>
      </c>
      <c r="P67" s="172"/>
      <c r="Q67" s="172">
        <f>SUM(Q68:Q68)</f>
        <v>0</v>
      </c>
      <c r="R67" s="172"/>
      <c r="S67" s="172"/>
      <c r="T67" s="173"/>
      <c r="U67" s="174"/>
      <c r="V67" s="174">
        <f>SUM(V68:V68)</f>
        <v>0</v>
      </c>
      <c r="W67" s="174"/>
      <c r="X67" s="174"/>
      <c r="AG67" t="s">
        <v>168</v>
      </c>
    </row>
    <row r="68" spans="1:60" outlineLevel="1" x14ac:dyDescent="0.2">
      <c r="A68" s="175">
        <v>55</v>
      </c>
      <c r="B68" s="176" t="s">
        <v>696</v>
      </c>
      <c r="C68" s="177" t="s">
        <v>697</v>
      </c>
      <c r="D68" s="178" t="s">
        <v>209</v>
      </c>
      <c r="E68" s="179">
        <v>1</v>
      </c>
      <c r="F68" s="180"/>
      <c r="G68" s="181">
        <f>ROUND(E68*F68,2)</f>
        <v>0</v>
      </c>
      <c r="H68" s="180">
        <v>0</v>
      </c>
      <c r="I68" s="181">
        <f>ROUND(E68*H68,2)</f>
        <v>0</v>
      </c>
      <c r="J68" s="180">
        <v>3500</v>
      </c>
      <c r="K68" s="181">
        <f>ROUND(E68*J68,2)</f>
        <v>3500</v>
      </c>
      <c r="L68" s="181">
        <v>15</v>
      </c>
      <c r="M68" s="181">
        <f>G68*(1+L68/100)</f>
        <v>0</v>
      </c>
      <c r="N68" s="181">
        <v>0</v>
      </c>
      <c r="O68" s="181">
        <f>ROUND(E68*N68,2)</f>
        <v>0</v>
      </c>
      <c r="P68" s="181">
        <v>0</v>
      </c>
      <c r="Q68" s="181">
        <f>ROUND(E68*P68,2)</f>
        <v>0</v>
      </c>
      <c r="R68" s="181"/>
      <c r="S68" s="181" t="s">
        <v>210</v>
      </c>
      <c r="T68" s="182" t="s">
        <v>173</v>
      </c>
      <c r="U68" s="183">
        <v>0</v>
      </c>
      <c r="V68" s="183">
        <f>ROUND(E68*U68,2)</f>
        <v>0</v>
      </c>
      <c r="W68" s="183"/>
      <c r="X68" s="183" t="s">
        <v>188</v>
      </c>
      <c r="Y68" s="184"/>
      <c r="Z68" s="184"/>
      <c r="AA68" s="184"/>
      <c r="AB68" s="184"/>
      <c r="AC68" s="184"/>
      <c r="AD68" s="184"/>
      <c r="AE68" s="184"/>
      <c r="AF68" s="184"/>
      <c r="AG68" s="184" t="s">
        <v>364</v>
      </c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x14ac:dyDescent="0.2">
      <c r="A69" s="167" t="s">
        <v>167</v>
      </c>
      <c r="B69" s="168" t="s">
        <v>130</v>
      </c>
      <c r="C69" s="169" t="s">
        <v>131</v>
      </c>
      <c r="D69" s="170"/>
      <c r="E69" s="171"/>
      <c r="F69" s="172"/>
      <c r="G69" s="172">
        <f>SUMIF(AG70:AG70,"&lt;&gt;NOR",G70:G70)</f>
        <v>0</v>
      </c>
      <c r="H69" s="172"/>
      <c r="I69" s="172">
        <f>SUM(I70:I70)</f>
        <v>15500</v>
      </c>
      <c r="J69" s="172"/>
      <c r="K69" s="172">
        <f>SUM(K70:K70)</f>
        <v>0</v>
      </c>
      <c r="L69" s="172"/>
      <c r="M69" s="172">
        <f>SUM(M70:M70)</f>
        <v>0</v>
      </c>
      <c r="N69" s="172"/>
      <c r="O69" s="172">
        <f>SUM(O70:O70)</f>
        <v>0</v>
      </c>
      <c r="P69" s="172"/>
      <c r="Q69" s="172">
        <f>SUM(Q70:Q70)</f>
        <v>0</v>
      </c>
      <c r="R69" s="172"/>
      <c r="S69" s="172"/>
      <c r="T69" s="173"/>
      <c r="U69" s="174"/>
      <c r="V69" s="174">
        <f>SUM(V70:V70)</f>
        <v>0</v>
      </c>
      <c r="W69" s="174"/>
      <c r="X69" s="174"/>
      <c r="AG69" t="s">
        <v>168</v>
      </c>
    </row>
    <row r="70" spans="1:60" outlineLevel="1" x14ac:dyDescent="0.2">
      <c r="A70" s="175">
        <v>56</v>
      </c>
      <c r="B70" s="176" t="s">
        <v>698</v>
      </c>
      <c r="C70" s="177" t="s">
        <v>699</v>
      </c>
      <c r="D70" s="178" t="s">
        <v>452</v>
      </c>
      <c r="E70" s="179">
        <v>1</v>
      </c>
      <c r="F70" s="180"/>
      <c r="G70" s="181">
        <f>ROUND(E70*F70,2)</f>
        <v>0</v>
      </c>
      <c r="H70" s="180">
        <v>15500</v>
      </c>
      <c r="I70" s="181">
        <f>ROUND(E70*H70,2)</f>
        <v>15500</v>
      </c>
      <c r="J70" s="180">
        <v>0</v>
      </c>
      <c r="K70" s="181">
        <f>ROUND(E70*J70,2)</f>
        <v>0</v>
      </c>
      <c r="L70" s="181">
        <v>15</v>
      </c>
      <c r="M70" s="181">
        <f>G70*(1+L70/100)</f>
        <v>0</v>
      </c>
      <c r="N70" s="181">
        <v>0</v>
      </c>
      <c r="O70" s="181">
        <f>ROUND(E70*N70,2)</f>
        <v>0</v>
      </c>
      <c r="P70" s="181">
        <v>0</v>
      </c>
      <c r="Q70" s="181">
        <f>ROUND(E70*P70,2)</f>
        <v>0</v>
      </c>
      <c r="R70" s="181"/>
      <c r="S70" s="181" t="s">
        <v>210</v>
      </c>
      <c r="T70" s="182" t="s">
        <v>173</v>
      </c>
      <c r="U70" s="183">
        <v>0</v>
      </c>
      <c r="V70" s="183">
        <f>ROUND(E70*U70,2)</f>
        <v>0</v>
      </c>
      <c r="W70" s="183"/>
      <c r="X70" s="183" t="s">
        <v>211</v>
      </c>
      <c r="Y70" s="184"/>
      <c r="Z70" s="184"/>
      <c r="AA70" s="184"/>
      <c r="AB70" s="184"/>
      <c r="AC70" s="184"/>
      <c r="AD70" s="184"/>
      <c r="AE70" s="184"/>
      <c r="AF70" s="184"/>
      <c r="AG70" s="184" t="s">
        <v>646</v>
      </c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x14ac:dyDescent="0.2">
      <c r="A71" s="167" t="s">
        <v>167</v>
      </c>
      <c r="B71" s="168" t="s">
        <v>33</v>
      </c>
      <c r="C71" s="169" t="s">
        <v>34</v>
      </c>
      <c r="D71" s="170"/>
      <c r="E71" s="171"/>
      <c r="F71" s="172"/>
      <c r="G71" s="172">
        <f>SUMIF(AG72:AG72,"&lt;&gt;NOR",G72:G72)</f>
        <v>0</v>
      </c>
      <c r="H71" s="172"/>
      <c r="I71" s="172">
        <f>SUM(I72:I72)</f>
        <v>0</v>
      </c>
      <c r="J71" s="172"/>
      <c r="K71" s="172">
        <f>SUM(K72:K72)</f>
        <v>2000</v>
      </c>
      <c r="L71" s="172"/>
      <c r="M71" s="172">
        <f>SUM(M72:M72)</f>
        <v>0</v>
      </c>
      <c r="N71" s="172"/>
      <c r="O71" s="172">
        <f>SUM(O72:O72)</f>
        <v>0</v>
      </c>
      <c r="P71" s="172"/>
      <c r="Q71" s="172">
        <f>SUM(Q72:Q72)</f>
        <v>0</v>
      </c>
      <c r="R71" s="172"/>
      <c r="S71" s="172"/>
      <c r="T71" s="173"/>
      <c r="U71" s="174"/>
      <c r="V71" s="174">
        <f>SUM(V72:V72)</f>
        <v>0</v>
      </c>
      <c r="W71" s="174"/>
      <c r="X71" s="174"/>
      <c r="AG71" t="s">
        <v>168</v>
      </c>
    </row>
    <row r="72" spans="1:60" outlineLevel="1" x14ac:dyDescent="0.2">
      <c r="A72" s="185">
        <v>57</v>
      </c>
      <c r="B72" s="186" t="s">
        <v>700</v>
      </c>
      <c r="C72" s="187" t="s">
        <v>701</v>
      </c>
      <c r="D72" s="188" t="s">
        <v>209</v>
      </c>
      <c r="E72" s="189">
        <v>1</v>
      </c>
      <c r="F72" s="190"/>
      <c r="G72" s="191">
        <f>ROUND(E72*F72,2)</f>
        <v>0</v>
      </c>
      <c r="H72" s="190">
        <v>0</v>
      </c>
      <c r="I72" s="191">
        <f>ROUND(E72*H72,2)</f>
        <v>0</v>
      </c>
      <c r="J72" s="190">
        <v>2000</v>
      </c>
      <c r="K72" s="191">
        <f>ROUND(E72*J72,2)</f>
        <v>2000</v>
      </c>
      <c r="L72" s="191">
        <v>15</v>
      </c>
      <c r="M72" s="191">
        <f>G72*(1+L72/100)</f>
        <v>0</v>
      </c>
      <c r="N72" s="191">
        <v>0</v>
      </c>
      <c r="O72" s="191">
        <f>ROUND(E72*N72,2)</f>
        <v>0</v>
      </c>
      <c r="P72" s="191">
        <v>0</v>
      </c>
      <c r="Q72" s="191">
        <f>ROUND(E72*P72,2)</f>
        <v>0</v>
      </c>
      <c r="R72" s="191"/>
      <c r="S72" s="191" t="s">
        <v>210</v>
      </c>
      <c r="T72" s="192" t="s">
        <v>173</v>
      </c>
      <c r="U72" s="183">
        <v>0</v>
      </c>
      <c r="V72" s="183">
        <f>ROUND(E72*U72,2)</f>
        <v>0</v>
      </c>
      <c r="W72" s="183"/>
      <c r="X72" s="183" t="s">
        <v>188</v>
      </c>
      <c r="Y72" s="184"/>
      <c r="Z72" s="184"/>
      <c r="AA72" s="184"/>
      <c r="AB72" s="184"/>
      <c r="AC72" s="184"/>
      <c r="AD72" s="184"/>
      <c r="AE72" s="184"/>
      <c r="AF72" s="184"/>
      <c r="AG72" s="184" t="s">
        <v>364</v>
      </c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x14ac:dyDescent="0.2">
      <c r="A73" s="149"/>
      <c r="B73" s="153"/>
      <c r="C73" s="195"/>
      <c r="D73" s="155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AE73">
        <v>15</v>
      </c>
      <c r="AF73">
        <v>21</v>
      </c>
      <c r="AG73" t="s">
        <v>154</v>
      </c>
    </row>
    <row r="74" spans="1:60" x14ac:dyDescent="0.2">
      <c r="A74" s="196"/>
      <c r="B74" s="197" t="s">
        <v>27</v>
      </c>
      <c r="C74" s="198"/>
      <c r="D74" s="199"/>
      <c r="E74" s="200"/>
      <c r="F74" s="200"/>
      <c r="G74" s="201">
        <f>G8+G10+G39+G41+G67+G69+G71</f>
        <v>0</v>
      </c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AE74">
        <f>SUMIF(L7:L72,AE73,G7:G72)</f>
        <v>0</v>
      </c>
      <c r="AF74">
        <f>SUMIF(L7:L72,AF73,G7:G72)</f>
        <v>0</v>
      </c>
      <c r="AG74" t="s">
        <v>182</v>
      </c>
    </row>
    <row r="75" spans="1:60" x14ac:dyDescent="0.2">
      <c r="C75" s="202"/>
      <c r="D75" s="97"/>
      <c r="AG75" t="s">
        <v>183</v>
      </c>
    </row>
    <row r="76" spans="1:60" x14ac:dyDescent="0.2">
      <c r="D76" s="97"/>
    </row>
    <row r="77" spans="1:60" x14ac:dyDescent="0.2">
      <c r="D77" s="97"/>
    </row>
    <row r="78" spans="1:60" x14ac:dyDescent="0.2">
      <c r="D78" s="97"/>
    </row>
    <row r="79" spans="1:60" x14ac:dyDescent="0.2">
      <c r="D79" s="97"/>
    </row>
    <row r="80" spans="1:60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</sheetData>
  <sheetProtection algorithmName="SHA-512" hashValue="YPVItfEJVUs3U6HCrKXXGyPobijVYzkwJqSt/2nSF5bQfYHFcH1N8tynw1xp8Cl2gN5QYXx4HK8NJWzai8gf1Q==" saltValue="h8jzb7qWoRd66JVSnYoxVA==" spinCount="100000" sheet="1"/>
  <mergeCells count="5">
    <mergeCell ref="A1:G1"/>
    <mergeCell ref="C2:G2"/>
    <mergeCell ref="C3:G3"/>
    <mergeCell ref="C4:G4"/>
    <mergeCell ref="C24:G24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  <pageSetUpPr fitToPage="1"/>
  </sheetPr>
  <dimension ref="A1:O90"/>
  <sheetViews>
    <sheetView tabSelected="1" topLeftCell="B1" zoomScaleNormal="100" zoomScalePage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16" customWidth="1"/>
    <col min="4" max="4" width="13" style="16" customWidth="1"/>
    <col min="5" max="5" width="9.7109375" style="1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36" customHeight="1" x14ac:dyDescent="0.2">
      <c r="A2" s="18"/>
      <c r="B2" s="19" t="s">
        <v>4</v>
      </c>
      <c r="C2" s="20"/>
      <c r="D2" s="21" t="s">
        <v>5</v>
      </c>
      <c r="E2" s="12" t="s">
        <v>6</v>
      </c>
      <c r="F2" s="12"/>
      <c r="G2" s="12"/>
      <c r="H2" s="12"/>
      <c r="I2" s="12"/>
      <c r="J2" s="12"/>
      <c r="O2" s="22"/>
    </row>
    <row r="3" spans="1:15" ht="27" hidden="1" customHeight="1" x14ac:dyDescent="0.2">
      <c r="A3" s="18"/>
      <c r="B3" s="23"/>
      <c r="C3" s="20"/>
      <c r="D3" s="24"/>
      <c r="E3" s="11"/>
      <c r="F3" s="11"/>
      <c r="G3" s="11"/>
      <c r="H3" s="11"/>
      <c r="I3" s="11"/>
      <c r="J3" s="11"/>
    </row>
    <row r="4" spans="1:15" ht="23.25" customHeight="1" x14ac:dyDescent="0.2">
      <c r="A4" s="18"/>
      <c r="B4" s="25"/>
      <c r="C4" s="26"/>
      <c r="D4" s="27"/>
      <c r="E4" s="10"/>
      <c r="F4" s="10"/>
      <c r="G4" s="10"/>
      <c r="H4" s="10"/>
      <c r="I4" s="10"/>
      <c r="J4" s="10"/>
    </row>
    <row r="5" spans="1:15" ht="24" customHeight="1" x14ac:dyDescent="0.2">
      <c r="A5" s="18"/>
      <c r="B5" s="28" t="s">
        <v>7</v>
      </c>
      <c r="D5" s="9" t="s">
        <v>8</v>
      </c>
      <c r="E5" s="9"/>
      <c r="F5" s="9"/>
      <c r="G5" s="9"/>
      <c r="H5" s="29" t="s">
        <v>9</v>
      </c>
      <c r="I5" s="30" t="s">
        <v>10</v>
      </c>
      <c r="J5" s="31"/>
    </row>
    <row r="6" spans="1:15" ht="15.75" customHeight="1" x14ac:dyDescent="0.2">
      <c r="A6" s="18"/>
      <c r="B6" s="32"/>
      <c r="C6" s="33"/>
      <c r="D6" s="8" t="s">
        <v>11</v>
      </c>
      <c r="E6" s="8"/>
      <c r="F6" s="8"/>
      <c r="G6" s="8"/>
      <c r="H6" s="29" t="s">
        <v>12</v>
      </c>
      <c r="I6" s="30" t="s">
        <v>13</v>
      </c>
      <c r="J6" s="31"/>
    </row>
    <row r="7" spans="1:15" ht="15.75" customHeight="1" x14ac:dyDescent="0.2">
      <c r="A7" s="18"/>
      <c r="B7" s="34"/>
      <c r="C7" s="35"/>
      <c r="D7" s="36" t="s">
        <v>14</v>
      </c>
      <c r="E7" s="7" t="s">
        <v>15</v>
      </c>
      <c r="F7" s="7"/>
      <c r="G7" s="7"/>
      <c r="H7" s="37"/>
      <c r="I7" s="38"/>
      <c r="J7" s="39"/>
    </row>
    <row r="8" spans="1:15" ht="24" hidden="1" customHeight="1" x14ac:dyDescent="0.2">
      <c r="A8" s="18"/>
      <c r="B8" s="28" t="s">
        <v>16</v>
      </c>
      <c r="D8" s="40" t="s">
        <v>17</v>
      </c>
      <c r="H8" s="29" t="s">
        <v>9</v>
      </c>
      <c r="I8" s="30" t="s">
        <v>18</v>
      </c>
      <c r="J8" s="31"/>
    </row>
    <row r="9" spans="1:15" ht="15.75" hidden="1" customHeight="1" x14ac:dyDescent="0.2">
      <c r="A9" s="18"/>
      <c r="B9" s="18"/>
      <c r="D9" s="40" t="s">
        <v>19</v>
      </c>
      <c r="H9" s="29" t="s">
        <v>12</v>
      </c>
      <c r="I9" s="30" t="s">
        <v>20</v>
      </c>
      <c r="J9" s="31"/>
    </row>
    <row r="10" spans="1:15" ht="15.75" hidden="1" customHeight="1" x14ac:dyDescent="0.2">
      <c r="A10" s="18"/>
      <c r="B10" s="41"/>
      <c r="C10" s="35"/>
      <c r="D10" s="36" t="s">
        <v>21</v>
      </c>
      <c r="E10" s="42" t="s">
        <v>22</v>
      </c>
      <c r="F10" s="37"/>
      <c r="G10" s="43"/>
      <c r="H10" s="43"/>
      <c r="I10" s="44"/>
      <c r="J10" s="39"/>
    </row>
    <row r="11" spans="1:15" ht="24" customHeight="1" x14ac:dyDescent="0.2">
      <c r="A11" s="18"/>
      <c r="B11" s="28" t="s">
        <v>23</v>
      </c>
      <c r="D11" s="6" t="s">
        <v>17</v>
      </c>
      <c r="E11" s="6"/>
      <c r="F11" s="6"/>
      <c r="G11" s="6"/>
      <c r="H11" s="29" t="s">
        <v>9</v>
      </c>
      <c r="I11" s="45">
        <v>7289227</v>
      </c>
      <c r="J11" s="31"/>
    </row>
    <row r="12" spans="1:15" ht="15.75" customHeight="1" x14ac:dyDescent="0.2">
      <c r="A12" s="18"/>
      <c r="B12" s="32"/>
      <c r="C12" s="33"/>
      <c r="D12" s="5" t="s">
        <v>19</v>
      </c>
      <c r="E12" s="5"/>
      <c r="F12" s="5"/>
      <c r="G12" s="5"/>
      <c r="H12" s="29" t="s">
        <v>12</v>
      </c>
      <c r="I12" s="45" t="s">
        <v>20</v>
      </c>
      <c r="J12" s="31"/>
    </row>
    <row r="13" spans="1:15" ht="15.75" customHeight="1" x14ac:dyDescent="0.2">
      <c r="A13" s="18"/>
      <c r="B13" s="34"/>
      <c r="C13" s="35"/>
      <c r="D13" s="46" t="s">
        <v>24</v>
      </c>
      <c r="E13" s="4"/>
      <c r="F13" s="4"/>
      <c r="G13" s="4"/>
      <c r="H13" s="47"/>
      <c r="I13" s="38"/>
      <c r="J13" s="39"/>
    </row>
    <row r="14" spans="1:15" ht="24" customHeight="1" x14ac:dyDescent="0.2">
      <c r="A14" s="18"/>
      <c r="B14" s="48" t="s">
        <v>25</v>
      </c>
      <c r="C14" s="49"/>
      <c r="D14" s="50"/>
      <c r="E14" s="51"/>
      <c r="F14" s="52"/>
      <c r="G14" s="52"/>
      <c r="H14" s="53"/>
      <c r="I14" s="52"/>
      <c r="J14" s="54"/>
    </row>
    <row r="15" spans="1:15" ht="32.25" customHeight="1" x14ac:dyDescent="0.2">
      <c r="A15" s="18"/>
      <c r="B15" s="41" t="s">
        <v>26</v>
      </c>
      <c r="C15" s="55"/>
      <c r="D15" s="56"/>
      <c r="E15" s="3"/>
      <c r="F15" s="3"/>
      <c r="G15" s="2"/>
      <c r="H15" s="2"/>
      <c r="I15" s="1" t="s">
        <v>27</v>
      </c>
      <c r="J15" s="1"/>
    </row>
    <row r="16" spans="1:15" ht="23.25" customHeight="1" x14ac:dyDescent="0.2">
      <c r="A16" s="57" t="s">
        <v>28</v>
      </c>
      <c r="B16" s="58" t="s">
        <v>28</v>
      </c>
      <c r="C16" s="59"/>
      <c r="D16" s="60"/>
      <c r="E16" s="207"/>
      <c r="F16" s="207"/>
      <c r="G16" s="207"/>
      <c r="H16" s="207"/>
      <c r="I16" s="208">
        <f>SUMIF(F56:F86,A16,I56:I86)+SUMIF(F56:F86,"PSU",I56:I86)</f>
        <v>0</v>
      </c>
      <c r="J16" s="208"/>
    </row>
    <row r="17" spans="1:10" ht="23.25" customHeight="1" x14ac:dyDescent="0.2">
      <c r="A17" s="57" t="s">
        <v>29</v>
      </c>
      <c r="B17" s="58" t="s">
        <v>29</v>
      </c>
      <c r="C17" s="59"/>
      <c r="D17" s="60"/>
      <c r="E17" s="207"/>
      <c r="F17" s="207"/>
      <c r="G17" s="207"/>
      <c r="H17" s="207"/>
      <c r="I17" s="208">
        <f>SUMIF(F56:F86,A17,I56:I86)</f>
        <v>0</v>
      </c>
      <c r="J17" s="208"/>
    </row>
    <row r="18" spans="1:10" ht="23.25" customHeight="1" x14ac:dyDescent="0.2">
      <c r="A18" s="57" t="s">
        <v>30</v>
      </c>
      <c r="B18" s="58" t="s">
        <v>30</v>
      </c>
      <c r="C18" s="59"/>
      <c r="D18" s="60"/>
      <c r="E18" s="207"/>
      <c r="F18" s="207"/>
      <c r="G18" s="207"/>
      <c r="H18" s="207"/>
      <c r="I18" s="208">
        <f>SUMIF(F56:F86,A18,I56:I86)</f>
        <v>0</v>
      </c>
      <c r="J18" s="208"/>
    </row>
    <row r="19" spans="1:10" ht="23.25" customHeight="1" x14ac:dyDescent="0.2">
      <c r="A19" s="57" t="s">
        <v>31</v>
      </c>
      <c r="B19" s="58" t="s">
        <v>32</v>
      </c>
      <c r="C19" s="59"/>
      <c r="D19" s="60"/>
      <c r="E19" s="207"/>
      <c r="F19" s="207"/>
      <c r="G19" s="207"/>
      <c r="H19" s="207"/>
      <c r="I19" s="208">
        <f>SUMIF(F56:F86,A19,I56:I86)</f>
        <v>0</v>
      </c>
      <c r="J19" s="208"/>
    </row>
    <row r="20" spans="1:10" ht="23.25" customHeight="1" x14ac:dyDescent="0.2">
      <c r="A20" s="57" t="s">
        <v>33</v>
      </c>
      <c r="B20" s="58" t="s">
        <v>34</v>
      </c>
      <c r="C20" s="59"/>
      <c r="D20" s="60"/>
      <c r="E20" s="207"/>
      <c r="F20" s="207"/>
      <c r="G20" s="207"/>
      <c r="H20" s="207"/>
      <c r="I20" s="208">
        <f>SUMIF(F56:F86,A20,I56:I86)</f>
        <v>0</v>
      </c>
      <c r="J20" s="208"/>
    </row>
    <row r="21" spans="1:10" ht="23.25" customHeight="1" x14ac:dyDescent="0.2">
      <c r="A21" s="18"/>
      <c r="B21" s="61" t="s">
        <v>27</v>
      </c>
      <c r="C21" s="62"/>
      <c r="D21" s="63"/>
      <c r="E21" s="209"/>
      <c r="F21" s="209"/>
      <c r="G21" s="209"/>
      <c r="H21" s="209"/>
      <c r="I21" s="210">
        <f>SUM(I16:J20)</f>
        <v>0</v>
      </c>
      <c r="J21" s="210"/>
    </row>
    <row r="22" spans="1:10" ht="33" customHeight="1" x14ac:dyDescent="0.2">
      <c r="A22" s="18"/>
      <c r="B22" s="64" t="s">
        <v>35</v>
      </c>
      <c r="C22" s="59"/>
      <c r="D22" s="60"/>
      <c r="E22" s="65"/>
      <c r="F22" s="66"/>
      <c r="G22" s="67"/>
      <c r="H22" s="67"/>
      <c r="I22" s="67"/>
      <c r="J22" s="68"/>
    </row>
    <row r="23" spans="1:10" ht="23.25" customHeight="1" x14ac:dyDescent="0.2">
      <c r="A23" s="18"/>
      <c r="B23" s="58" t="s">
        <v>36</v>
      </c>
      <c r="C23" s="59"/>
      <c r="D23" s="60"/>
      <c r="E23" s="69">
        <v>15</v>
      </c>
      <c r="F23" s="66" t="s">
        <v>37</v>
      </c>
      <c r="G23" s="211">
        <f>I21</f>
        <v>0</v>
      </c>
      <c r="H23" s="211"/>
      <c r="I23" s="211"/>
      <c r="J23" s="68" t="str">
        <f t="shared" ref="J23:J28" si="0">Mena</f>
        <v>CZK</v>
      </c>
    </row>
    <row r="24" spans="1:10" ht="23.25" hidden="1" customHeight="1" x14ac:dyDescent="0.2">
      <c r="A24" s="18"/>
      <c r="B24" s="58" t="s">
        <v>38</v>
      </c>
      <c r="C24" s="59"/>
      <c r="D24" s="60"/>
      <c r="E24" s="69">
        <f>SazbaDPH1</f>
        <v>15</v>
      </c>
      <c r="F24" s="66" t="s">
        <v>37</v>
      </c>
      <c r="G24" s="212">
        <v>101468.11</v>
      </c>
      <c r="H24" s="212"/>
      <c r="I24" s="212"/>
      <c r="J24" s="68" t="str">
        <f t="shared" si="0"/>
        <v>CZK</v>
      </c>
    </row>
    <row r="25" spans="1:10" ht="23.25" customHeight="1" x14ac:dyDescent="0.2">
      <c r="A25" s="18"/>
      <c r="B25" s="58" t="s">
        <v>39</v>
      </c>
      <c r="C25" s="59"/>
      <c r="D25" s="60"/>
      <c r="E25" s="69">
        <v>21</v>
      </c>
      <c r="F25" s="66" t="s">
        <v>37</v>
      </c>
      <c r="G25" s="211">
        <v>0</v>
      </c>
      <c r="H25" s="211"/>
      <c r="I25" s="211"/>
      <c r="J25" s="68" t="str">
        <f t="shared" si="0"/>
        <v>CZK</v>
      </c>
    </row>
    <row r="26" spans="1:10" ht="23.25" hidden="1" customHeight="1" x14ac:dyDescent="0.2">
      <c r="A26" s="18"/>
      <c r="B26" s="70" t="s">
        <v>40</v>
      </c>
      <c r="C26" s="71"/>
      <c r="D26" s="56"/>
      <c r="E26" s="72">
        <f>SazbaDPH2</f>
        <v>21</v>
      </c>
      <c r="F26" s="73" t="s">
        <v>37</v>
      </c>
      <c r="G26" s="213">
        <v>21113.96</v>
      </c>
      <c r="H26" s="213"/>
      <c r="I26" s="213"/>
      <c r="J26" s="74" t="str">
        <f t="shared" si="0"/>
        <v>CZK</v>
      </c>
    </row>
    <row r="27" spans="1:10" ht="23.25" customHeight="1" x14ac:dyDescent="0.2">
      <c r="A27" s="18">
        <f>ZakladDPHSni+ZakladDPHZakl</f>
        <v>0</v>
      </c>
      <c r="B27" s="28" t="s">
        <v>41</v>
      </c>
      <c r="C27" s="75"/>
      <c r="D27" s="76"/>
      <c r="E27" s="75"/>
      <c r="F27" s="77"/>
      <c r="G27" s="214">
        <v>0</v>
      </c>
      <c r="H27" s="214"/>
      <c r="I27" s="214"/>
      <c r="J27" s="78" t="str">
        <f t="shared" si="0"/>
        <v>CZK</v>
      </c>
    </row>
    <row r="28" spans="1:10" ht="27.75" customHeight="1" x14ac:dyDescent="0.2">
      <c r="A28" s="18">
        <f>(A27-INT(A27))*100</f>
        <v>0</v>
      </c>
      <c r="B28" s="79" t="s">
        <v>42</v>
      </c>
      <c r="C28" s="80"/>
      <c r="D28" s="80"/>
      <c r="E28" s="81"/>
      <c r="F28" s="82"/>
      <c r="G28" s="215">
        <f>ZakladDPHSni*1.15</f>
        <v>0</v>
      </c>
      <c r="H28" s="215"/>
      <c r="I28" s="215"/>
      <c r="J28" s="83" t="str">
        <f t="shared" si="0"/>
        <v>CZK</v>
      </c>
    </row>
    <row r="29" spans="1:10" ht="27.75" hidden="1" customHeight="1" x14ac:dyDescent="0.2">
      <c r="A29" s="18"/>
      <c r="B29" s="79" t="s">
        <v>42</v>
      </c>
      <c r="C29" s="84"/>
      <c r="D29" s="84"/>
      <c r="E29" s="84"/>
      <c r="F29" s="85"/>
      <c r="G29" s="215">
        <f>ZakladDPHSni+DPHSni+ZakladDPHZakl+DPHZakl+Zaokrouhleni</f>
        <v>122582.07</v>
      </c>
      <c r="H29" s="215"/>
      <c r="I29" s="215"/>
      <c r="J29" s="86" t="s">
        <v>43</v>
      </c>
    </row>
    <row r="30" spans="1:10" ht="12.75" customHeight="1" x14ac:dyDescent="0.2">
      <c r="A30" s="18"/>
      <c r="B30" s="18"/>
      <c r="J30" s="87"/>
    </row>
    <row r="31" spans="1:10" ht="30" customHeight="1" x14ac:dyDescent="0.2">
      <c r="A31" s="18"/>
      <c r="B31" s="18"/>
      <c r="J31" s="87"/>
    </row>
    <row r="32" spans="1:10" ht="18.75" customHeight="1" x14ac:dyDescent="0.2">
      <c r="A32" s="18"/>
      <c r="B32" s="88"/>
      <c r="C32" s="89" t="s">
        <v>44</v>
      </c>
      <c r="D32" s="90"/>
      <c r="E32" s="90"/>
      <c r="F32" s="91" t="s">
        <v>45</v>
      </c>
      <c r="G32" s="92"/>
      <c r="H32" s="93"/>
      <c r="I32" s="92"/>
      <c r="J32" s="87"/>
    </row>
    <row r="33" spans="1:10" ht="47.25" customHeight="1" x14ac:dyDescent="0.2">
      <c r="A33" s="18"/>
      <c r="B33" s="18"/>
      <c r="J33" s="87"/>
    </row>
    <row r="34" spans="1:10" s="15" customFormat="1" ht="18.75" customHeight="1" x14ac:dyDescent="0.2">
      <c r="A34" s="94"/>
      <c r="B34" s="94"/>
      <c r="C34" s="95"/>
      <c r="D34" s="216" t="s">
        <v>46</v>
      </c>
      <c r="E34" s="216"/>
      <c r="G34" s="217"/>
      <c r="H34" s="217"/>
      <c r="I34" s="217"/>
      <c r="J34" s="96"/>
    </row>
    <row r="35" spans="1:10" ht="12.75" customHeight="1" x14ac:dyDescent="0.2">
      <c r="A35" s="18"/>
      <c r="B35" s="18"/>
      <c r="D35" s="218" t="s">
        <v>47</v>
      </c>
      <c r="E35" s="218"/>
      <c r="H35" s="97" t="s">
        <v>48</v>
      </c>
      <c r="J35" s="87"/>
    </row>
    <row r="36" spans="1:10" ht="13.5" customHeight="1" x14ac:dyDescent="0.2">
      <c r="A36" s="98"/>
      <c r="B36" s="98"/>
      <c r="C36" s="99"/>
      <c r="D36" s="99"/>
      <c r="E36" s="99"/>
      <c r="F36" s="100"/>
      <c r="G36" s="100"/>
      <c r="H36" s="100"/>
      <c r="I36" s="100"/>
      <c r="J36" s="101"/>
    </row>
    <row r="37" spans="1:10" ht="27" customHeight="1" x14ac:dyDescent="0.2">
      <c r="B37" s="102" t="s">
        <v>49</v>
      </c>
      <c r="C37" s="103"/>
      <c r="D37" s="103"/>
      <c r="E37" s="103"/>
      <c r="F37" s="104"/>
      <c r="G37" s="104"/>
      <c r="H37" s="104"/>
      <c r="I37" s="104"/>
      <c r="J37" s="105"/>
    </row>
    <row r="38" spans="1:10" ht="25.5" customHeight="1" x14ac:dyDescent="0.2">
      <c r="A38" s="106" t="s">
        <v>50</v>
      </c>
      <c r="B38" s="107" t="s">
        <v>51</v>
      </c>
      <c r="C38" s="108" t="s">
        <v>52</v>
      </c>
      <c r="D38" s="108"/>
      <c r="E38" s="108"/>
      <c r="F38" s="109" t="str">
        <f>B23</f>
        <v>Základ pro sníženou DPH</v>
      </c>
      <c r="G38" s="109" t="str">
        <f>B25</f>
        <v>Základ pro základní DPH</v>
      </c>
      <c r="H38" s="110" t="s">
        <v>53</v>
      </c>
      <c r="I38" s="111" t="s">
        <v>54</v>
      </c>
      <c r="J38" s="112" t="s">
        <v>37</v>
      </c>
    </row>
    <row r="39" spans="1:10" ht="25.5" hidden="1" customHeight="1" x14ac:dyDescent="0.2">
      <c r="A39" s="106">
        <v>1</v>
      </c>
      <c r="B39" s="113" t="s">
        <v>55</v>
      </c>
      <c r="C39" s="219"/>
      <c r="D39" s="219"/>
      <c r="E39" s="219"/>
      <c r="F39" s="114">
        <f>'01 01 Pol'!AE14+'01 02 Pol'!AE132+'01 03 Pol'!AE45+'01 04 Pol'!AE47+'01 05 Pol'!AE75+'01 06 Pol'!AE40+'01 07 Pol'!AE74</f>
        <v>0</v>
      </c>
      <c r="G39" s="115">
        <f>'01 01 Pol'!AF14+'01 02 Pol'!AF132+'01 03 Pol'!AF45+'01 04 Pol'!AF47+'01 05 Pol'!AF75+'01 06 Pol'!AF40+'01 07 Pol'!AF74</f>
        <v>0</v>
      </c>
      <c r="H39" s="116"/>
      <c r="I39" s="117">
        <f>F39+G39+H39</f>
        <v>0</v>
      </c>
      <c r="J39" s="118" t="str">
        <f>IF(_xlfn.SINGLE(CenaCelkemVypocet)=0,"",I39/_xlfn.SINGLE(CenaCelkemVypocet)*100)</f>
        <v/>
      </c>
    </row>
    <row r="40" spans="1:10" ht="25.5" customHeight="1" x14ac:dyDescent="0.2">
      <c r="A40" s="106">
        <v>2</v>
      </c>
      <c r="B40" s="119"/>
      <c r="C40" s="220" t="s">
        <v>56</v>
      </c>
      <c r="D40" s="220"/>
      <c r="E40" s="220"/>
      <c r="F40" s="120"/>
      <c r="G40" s="121"/>
      <c r="H40" s="121"/>
      <c r="I40" s="122"/>
      <c r="J40" s="123"/>
    </row>
    <row r="41" spans="1:10" ht="25.5" customHeight="1" x14ac:dyDescent="0.2">
      <c r="A41" s="106">
        <v>2</v>
      </c>
      <c r="B41" s="119" t="s">
        <v>57</v>
      </c>
      <c r="C41" s="220" t="s">
        <v>58</v>
      </c>
      <c r="D41" s="220"/>
      <c r="E41" s="220"/>
      <c r="F41" s="120">
        <f>SUM(F42:F48)</f>
        <v>0</v>
      </c>
      <c r="G41" s="121">
        <v>0</v>
      </c>
      <c r="H41" s="121"/>
      <c r="I41" s="122">
        <f t="shared" ref="I41:I48" si="1">F41+G41+H41</f>
        <v>0</v>
      </c>
      <c r="J41" s="123"/>
    </row>
    <row r="42" spans="1:10" ht="25.5" customHeight="1" x14ac:dyDescent="0.2">
      <c r="A42" s="106">
        <v>3</v>
      </c>
      <c r="B42" s="124" t="s">
        <v>57</v>
      </c>
      <c r="C42" s="219" t="s">
        <v>59</v>
      </c>
      <c r="D42" s="219"/>
      <c r="E42" s="219"/>
      <c r="F42" s="125">
        <f>'01 01 Pol'!AE14</f>
        <v>0</v>
      </c>
      <c r="G42" s="116">
        <f>'01 01 Pol'!AF14</f>
        <v>0</v>
      </c>
      <c r="H42" s="116"/>
      <c r="I42" s="117">
        <f t="shared" si="1"/>
        <v>0</v>
      </c>
      <c r="J42" s="118"/>
    </row>
    <row r="43" spans="1:10" ht="25.5" customHeight="1" x14ac:dyDescent="0.2">
      <c r="A43" s="106">
        <v>3</v>
      </c>
      <c r="B43" s="124" t="s">
        <v>60</v>
      </c>
      <c r="C43" s="219" t="s">
        <v>61</v>
      </c>
      <c r="D43" s="219"/>
      <c r="E43" s="219"/>
      <c r="F43" s="125">
        <f>'01 02 Pol'!AE132</f>
        <v>0</v>
      </c>
      <c r="G43" s="116">
        <f>'01 02 Pol'!AF132</f>
        <v>0</v>
      </c>
      <c r="H43" s="116"/>
      <c r="I43" s="117">
        <f t="shared" si="1"/>
        <v>0</v>
      </c>
      <c r="J43" s="118"/>
    </row>
    <row r="44" spans="1:10" ht="25.5" customHeight="1" x14ac:dyDescent="0.2">
      <c r="A44" s="106">
        <v>3</v>
      </c>
      <c r="B44" s="124" t="s">
        <v>62</v>
      </c>
      <c r="C44" s="219" t="s">
        <v>63</v>
      </c>
      <c r="D44" s="219"/>
      <c r="E44" s="219"/>
      <c r="F44" s="125">
        <f>'01 03 Pol'!G45</f>
        <v>0</v>
      </c>
      <c r="G44" s="116">
        <v>0</v>
      </c>
      <c r="H44" s="116"/>
      <c r="I44" s="117">
        <f t="shared" si="1"/>
        <v>0</v>
      </c>
      <c r="J44" s="118"/>
    </row>
    <row r="45" spans="1:10" ht="25.5" customHeight="1" x14ac:dyDescent="0.2">
      <c r="A45" s="106">
        <v>3</v>
      </c>
      <c r="B45" s="124" t="s">
        <v>64</v>
      </c>
      <c r="C45" s="219" t="s">
        <v>65</v>
      </c>
      <c r="D45" s="219"/>
      <c r="E45" s="219"/>
      <c r="F45" s="125">
        <f>'01 04 Pol'!G47</f>
        <v>0</v>
      </c>
      <c r="G45" s="116">
        <v>0</v>
      </c>
      <c r="H45" s="116"/>
      <c r="I45" s="117">
        <f t="shared" si="1"/>
        <v>0</v>
      </c>
      <c r="J45" s="118"/>
    </row>
    <row r="46" spans="1:10" ht="25.5" customHeight="1" x14ac:dyDescent="0.2">
      <c r="A46" s="106">
        <v>3</v>
      </c>
      <c r="B46" s="124" t="s">
        <v>66</v>
      </c>
      <c r="C46" s="219" t="s">
        <v>67</v>
      </c>
      <c r="D46" s="219"/>
      <c r="E46" s="219"/>
      <c r="F46" s="125">
        <f>'01 05 Pol'!G75</f>
        <v>0</v>
      </c>
      <c r="G46" s="116">
        <v>0</v>
      </c>
      <c r="H46" s="116"/>
      <c r="I46" s="117">
        <f t="shared" si="1"/>
        <v>0</v>
      </c>
      <c r="J46" s="118"/>
    </row>
    <row r="47" spans="1:10" ht="25.5" customHeight="1" x14ac:dyDescent="0.2">
      <c r="A47" s="106">
        <v>3</v>
      </c>
      <c r="B47" s="124" t="s">
        <v>68</v>
      </c>
      <c r="C47" s="219" t="s">
        <v>69</v>
      </c>
      <c r="D47" s="219"/>
      <c r="E47" s="219"/>
      <c r="F47" s="125">
        <f>'01 06 Pol'!AE40</f>
        <v>0</v>
      </c>
      <c r="G47" s="116">
        <f>'01 06 Pol'!AF40</f>
        <v>0</v>
      </c>
      <c r="H47" s="116"/>
      <c r="I47" s="117">
        <f t="shared" si="1"/>
        <v>0</v>
      </c>
      <c r="J47" s="118"/>
    </row>
    <row r="48" spans="1:10" ht="25.5" customHeight="1" x14ac:dyDescent="0.2">
      <c r="A48" s="106">
        <v>3</v>
      </c>
      <c r="B48" s="124" t="s">
        <v>70</v>
      </c>
      <c r="C48" s="219" t="s">
        <v>71</v>
      </c>
      <c r="D48" s="219"/>
      <c r="E48" s="219"/>
      <c r="F48" s="125">
        <f>'01 07 Pol'!AE74</f>
        <v>0</v>
      </c>
      <c r="G48" s="116">
        <f>'01 07 Pol'!AF74</f>
        <v>0</v>
      </c>
      <c r="H48" s="116"/>
      <c r="I48" s="117">
        <f t="shared" si="1"/>
        <v>0</v>
      </c>
      <c r="J48" s="118"/>
    </row>
    <row r="49" spans="1:10" ht="25.5" customHeight="1" x14ac:dyDescent="0.2">
      <c r="A49" s="106"/>
      <c r="B49" s="221" t="s">
        <v>72</v>
      </c>
      <c r="C49" s="221"/>
      <c r="D49" s="221"/>
      <c r="E49" s="221"/>
      <c r="F49" s="126">
        <f>SUMIF(A39:A48,"=1",F39:F48)</f>
        <v>0</v>
      </c>
      <c r="G49" s="127">
        <f>SUMIF(A39:A48,"=1",G39:G48)</f>
        <v>0</v>
      </c>
      <c r="H49" s="127">
        <f>SUMIF(A39:A48,"=1",H39:H48)</f>
        <v>0</v>
      </c>
      <c r="I49" s="128">
        <f>SUMIF(A39:A48,"=1",I39:I48)</f>
        <v>0</v>
      </c>
      <c r="J49" s="129"/>
    </row>
    <row r="53" spans="1:10" ht="15.75" x14ac:dyDescent="0.25">
      <c r="B53" s="130" t="s">
        <v>73</v>
      </c>
    </row>
    <row r="55" spans="1:10" ht="25.5" customHeight="1" x14ac:dyDescent="0.2">
      <c r="A55" s="131"/>
      <c r="B55" s="132" t="s">
        <v>51</v>
      </c>
      <c r="C55" s="132" t="s">
        <v>52</v>
      </c>
      <c r="D55" s="133"/>
      <c r="E55" s="133"/>
      <c r="F55" s="134" t="s">
        <v>74</v>
      </c>
      <c r="G55" s="134"/>
      <c r="H55" s="134"/>
      <c r="I55" s="134" t="s">
        <v>27</v>
      </c>
      <c r="J55" s="134" t="s">
        <v>37</v>
      </c>
    </row>
    <row r="56" spans="1:10" ht="36.75" customHeight="1" x14ac:dyDescent="0.2">
      <c r="A56" s="135"/>
      <c r="B56" s="136" t="s">
        <v>75</v>
      </c>
      <c r="C56" s="222" t="s">
        <v>76</v>
      </c>
      <c r="D56" s="222"/>
      <c r="E56" s="222"/>
      <c r="F56" s="137" t="s">
        <v>28</v>
      </c>
      <c r="G56" s="138"/>
      <c r="H56" s="138"/>
      <c r="I56" s="138">
        <f>'01 02 Pol'!G8</f>
        <v>0</v>
      </c>
      <c r="J56" s="139" t="str">
        <f>IF(I87=0,"",I56/I87*100)</f>
        <v/>
      </c>
    </row>
    <row r="57" spans="1:10" ht="36.75" customHeight="1" x14ac:dyDescent="0.2">
      <c r="A57" s="135"/>
      <c r="B57" s="136" t="s">
        <v>77</v>
      </c>
      <c r="C57" s="222" t="s">
        <v>78</v>
      </c>
      <c r="D57" s="222"/>
      <c r="E57" s="222"/>
      <c r="F57" s="137" t="s">
        <v>28</v>
      </c>
      <c r="G57" s="138"/>
      <c r="H57" s="138"/>
      <c r="I57" s="138">
        <f>'01 02 Pol'!G13+'01 03 Pol'!G8+'01 04 Pol'!G8+'01 05 Pol'!G8</f>
        <v>0</v>
      </c>
      <c r="J57" s="139" t="str">
        <f>IF(I87=0,"",I57/I87*100)</f>
        <v/>
      </c>
    </row>
    <row r="58" spans="1:10" ht="36.75" customHeight="1" x14ac:dyDescent="0.2">
      <c r="A58" s="135"/>
      <c r="B58" s="136" t="s">
        <v>79</v>
      </c>
      <c r="C58" s="222" t="s">
        <v>80</v>
      </c>
      <c r="D58" s="222"/>
      <c r="E58" s="222"/>
      <c r="F58" s="137" t="s">
        <v>28</v>
      </c>
      <c r="G58" s="138"/>
      <c r="H58" s="138"/>
      <c r="I58" s="138">
        <f>'01 02 Pol'!G21</f>
        <v>0</v>
      </c>
      <c r="J58" s="139" t="str">
        <f>IF(I87=0,"",I58/I87*100)</f>
        <v/>
      </c>
    </row>
    <row r="59" spans="1:10" ht="36.75" customHeight="1" x14ac:dyDescent="0.2">
      <c r="A59" s="135"/>
      <c r="B59" s="136" t="s">
        <v>81</v>
      </c>
      <c r="C59" s="222" t="s">
        <v>82</v>
      </c>
      <c r="D59" s="222"/>
      <c r="E59" s="222"/>
      <c r="F59" s="137" t="s">
        <v>28</v>
      </c>
      <c r="G59" s="138"/>
      <c r="H59" s="138"/>
      <c r="I59" s="138">
        <f>'01 02 Pol'!G25</f>
        <v>0</v>
      </c>
      <c r="J59" s="139" t="str">
        <f>IF(I87=0,"",I59/I87*100)</f>
        <v/>
      </c>
    </row>
    <row r="60" spans="1:10" ht="36.75" customHeight="1" x14ac:dyDescent="0.2">
      <c r="A60" s="135"/>
      <c r="B60" s="136" t="s">
        <v>83</v>
      </c>
      <c r="C60" s="222" t="s">
        <v>84</v>
      </c>
      <c r="D60" s="222"/>
      <c r="E60" s="222"/>
      <c r="F60" s="137" t="s">
        <v>28</v>
      </c>
      <c r="G60" s="138"/>
      <c r="H60" s="138"/>
      <c r="I60" s="138">
        <f>'01 02 Pol'!G27</f>
        <v>0</v>
      </c>
      <c r="J60" s="139" t="str">
        <f>IF(I87=0,"",I60/I87*100)</f>
        <v/>
      </c>
    </row>
    <row r="61" spans="1:10" ht="36.75" customHeight="1" x14ac:dyDescent="0.2">
      <c r="A61" s="135"/>
      <c r="B61" s="136" t="s">
        <v>85</v>
      </c>
      <c r="C61" s="222" t="s">
        <v>86</v>
      </c>
      <c r="D61" s="222"/>
      <c r="E61" s="222"/>
      <c r="F61" s="137" t="s">
        <v>28</v>
      </c>
      <c r="G61" s="138"/>
      <c r="H61" s="138"/>
      <c r="I61" s="138">
        <f>'01 02 Pol'!G29+'01 03 Pol'!G26+'01 04 Pol'!G35+'01 05 Pol'!G58</f>
        <v>0</v>
      </c>
      <c r="J61" s="139" t="str">
        <f>IF(I87=0,"",I61/I87*100)</f>
        <v/>
      </c>
    </row>
    <row r="62" spans="1:10" ht="36.75" customHeight="1" x14ac:dyDescent="0.2">
      <c r="A62" s="135"/>
      <c r="B62" s="136" t="s">
        <v>87</v>
      </c>
      <c r="C62" s="222" t="s">
        <v>88</v>
      </c>
      <c r="D62" s="222"/>
      <c r="E62" s="222"/>
      <c r="F62" s="137" t="s">
        <v>28</v>
      </c>
      <c r="G62" s="138"/>
      <c r="H62" s="138"/>
      <c r="I62" s="138">
        <f>'01 02 Pol'!G42+'01 03 Pol'!G32</f>
        <v>0</v>
      </c>
      <c r="J62" s="139" t="str">
        <f>IF(I87=0,"",I62/I87*100)</f>
        <v/>
      </c>
    </row>
    <row r="63" spans="1:10" ht="36.75" customHeight="1" x14ac:dyDescent="0.2">
      <c r="A63" s="135"/>
      <c r="B63" s="136" t="s">
        <v>89</v>
      </c>
      <c r="C63" s="222" t="s">
        <v>90</v>
      </c>
      <c r="D63" s="222"/>
      <c r="E63" s="222"/>
      <c r="F63" s="137" t="s">
        <v>28</v>
      </c>
      <c r="G63" s="138"/>
      <c r="H63" s="138"/>
      <c r="I63" s="138">
        <f>'01 07 Pol'!G8</f>
        <v>0</v>
      </c>
      <c r="J63" s="139" t="str">
        <f>IF(I87=0,"",I63/I87*100)</f>
        <v/>
      </c>
    </row>
    <row r="64" spans="1:10" ht="36.75" customHeight="1" x14ac:dyDescent="0.2">
      <c r="A64" s="135"/>
      <c r="B64" s="136" t="s">
        <v>91</v>
      </c>
      <c r="C64" s="222" t="s">
        <v>92</v>
      </c>
      <c r="D64" s="222"/>
      <c r="E64" s="222"/>
      <c r="F64" s="137" t="s">
        <v>29</v>
      </c>
      <c r="G64" s="138"/>
      <c r="H64" s="138"/>
      <c r="I64" s="138">
        <f>'01 04 Pol'!G14</f>
        <v>0</v>
      </c>
      <c r="J64" s="139" t="str">
        <f>IF(I87=0,"",I64/I87*100)</f>
        <v/>
      </c>
    </row>
    <row r="65" spans="1:10" ht="36.75" customHeight="1" x14ac:dyDescent="0.2">
      <c r="A65" s="135"/>
      <c r="B65" s="136" t="s">
        <v>93</v>
      </c>
      <c r="C65" s="222" t="s">
        <v>94</v>
      </c>
      <c r="D65" s="222"/>
      <c r="E65" s="222"/>
      <c r="F65" s="137" t="s">
        <v>29</v>
      </c>
      <c r="G65" s="138"/>
      <c r="H65" s="138"/>
      <c r="I65" s="138">
        <f>'01 03 Pol'!G14</f>
        <v>0</v>
      </c>
      <c r="J65" s="139" t="str">
        <f>IF(I87=0,"",I65/I87*100)</f>
        <v/>
      </c>
    </row>
    <row r="66" spans="1:10" ht="36.75" customHeight="1" x14ac:dyDescent="0.2">
      <c r="A66" s="135"/>
      <c r="B66" s="136" t="s">
        <v>95</v>
      </c>
      <c r="C66" s="222" t="s">
        <v>96</v>
      </c>
      <c r="D66" s="222"/>
      <c r="E66" s="222"/>
      <c r="F66" s="137" t="s">
        <v>29</v>
      </c>
      <c r="G66" s="138"/>
      <c r="H66" s="138"/>
      <c r="I66" s="138">
        <f>'01 05 Pol'!G14</f>
        <v>0</v>
      </c>
      <c r="J66" s="139" t="str">
        <f>IF(I87=0,"",I66/I87*100)</f>
        <v/>
      </c>
    </row>
    <row r="67" spans="1:10" ht="36.75" customHeight="1" x14ac:dyDescent="0.2">
      <c r="A67" s="135"/>
      <c r="B67" s="136" t="s">
        <v>97</v>
      </c>
      <c r="C67" s="222" t="s">
        <v>69</v>
      </c>
      <c r="D67" s="222"/>
      <c r="E67" s="222"/>
      <c r="F67" s="137" t="s">
        <v>29</v>
      </c>
      <c r="G67" s="138"/>
      <c r="H67" s="138"/>
      <c r="I67" s="138">
        <f>'01 06 Pol'!G8</f>
        <v>0</v>
      </c>
      <c r="J67" s="139" t="str">
        <f>IF(I87=0,"",I67/I87*100)</f>
        <v/>
      </c>
    </row>
    <row r="68" spans="1:10" ht="36.75" customHeight="1" x14ac:dyDescent="0.2">
      <c r="A68" s="135"/>
      <c r="B68" s="136" t="s">
        <v>98</v>
      </c>
      <c r="C68" s="222" t="s">
        <v>99</v>
      </c>
      <c r="D68" s="222"/>
      <c r="E68" s="222"/>
      <c r="F68" s="137" t="s">
        <v>29</v>
      </c>
      <c r="G68" s="138"/>
      <c r="H68" s="138"/>
      <c r="I68" s="138">
        <f>'01 05 Pol'!G16</f>
        <v>0</v>
      </c>
      <c r="J68" s="139" t="str">
        <f>IF(I87=0,"",I68/I87*100)</f>
        <v/>
      </c>
    </row>
    <row r="69" spans="1:10" ht="36.75" customHeight="1" x14ac:dyDescent="0.2">
      <c r="A69" s="135"/>
      <c r="B69" s="136" t="s">
        <v>100</v>
      </c>
      <c r="C69" s="222" t="s">
        <v>101</v>
      </c>
      <c r="D69" s="222"/>
      <c r="E69" s="222"/>
      <c r="F69" s="137" t="s">
        <v>29</v>
      </c>
      <c r="G69" s="138"/>
      <c r="H69" s="138"/>
      <c r="I69" s="138">
        <f>'01 05 Pol'!G19</f>
        <v>0</v>
      </c>
      <c r="J69" s="139" t="str">
        <f>IF(I87=0,"",I69/I87*100)</f>
        <v/>
      </c>
    </row>
    <row r="70" spans="1:10" ht="36.75" customHeight="1" x14ac:dyDescent="0.2">
      <c r="A70" s="135"/>
      <c r="B70" s="136" t="s">
        <v>102</v>
      </c>
      <c r="C70" s="222" t="s">
        <v>103</v>
      </c>
      <c r="D70" s="222"/>
      <c r="E70" s="222"/>
      <c r="F70" s="137" t="s">
        <v>29</v>
      </c>
      <c r="G70" s="138"/>
      <c r="H70" s="138"/>
      <c r="I70" s="138">
        <f>'01 05 Pol'!G23</f>
        <v>0</v>
      </c>
      <c r="J70" s="139" t="str">
        <f>IF(I87=0,"",I70/I87*100)</f>
        <v/>
      </c>
    </row>
    <row r="71" spans="1:10" ht="36.75" customHeight="1" x14ac:dyDescent="0.2">
      <c r="A71" s="135"/>
      <c r="B71" s="136" t="s">
        <v>104</v>
      </c>
      <c r="C71" s="222" t="s">
        <v>105</v>
      </c>
      <c r="D71" s="222"/>
      <c r="E71" s="222"/>
      <c r="F71" s="137" t="s">
        <v>29</v>
      </c>
      <c r="G71" s="138"/>
      <c r="H71" s="138"/>
      <c r="I71" s="138">
        <f>'01 05 Pol'!G37</f>
        <v>0</v>
      </c>
      <c r="J71" s="139" t="str">
        <f>IF(I87=0,"",I71/I87*100)</f>
        <v/>
      </c>
    </row>
    <row r="72" spans="1:10" ht="36.75" customHeight="1" x14ac:dyDescent="0.2">
      <c r="A72" s="135"/>
      <c r="B72" s="136" t="s">
        <v>106</v>
      </c>
      <c r="C72" s="222" t="s">
        <v>107</v>
      </c>
      <c r="D72" s="222"/>
      <c r="E72" s="222"/>
      <c r="F72" s="137" t="s">
        <v>29</v>
      </c>
      <c r="G72" s="138"/>
      <c r="H72" s="138"/>
      <c r="I72" s="138">
        <f>'01 05 Pol'!G41</f>
        <v>0</v>
      </c>
      <c r="J72" s="139" t="str">
        <f>IF(I87=0,"",I72/I87*100)</f>
        <v/>
      </c>
    </row>
    <row r="73" spans="1:10" ht="36.75" customHeight="1" x14ac:dyDescent="0.2">
      <c r="A73" s="135"/>
      <c r="B73" s="136" t="s">
        <v>108</v>
      </c>
      <c r="C73" s="222" t="s">
        <v>109</v>
      </c>
      <c r="D73" s="222"/>
      <c r="E73" s="222"/>
      <c r="F73" s="137" t="s">
        <v>29</v>
      </c>
      <c r="G73" s="138"/>
      <c r="H73" s="138"/>
      <c r="I73" s="138">
        <f>'01 02 Pol'!G45</f>
        <v>0</v>
      </c>
      <c r="J73" s="139" t="str">
        <f>IF(I87=0,"",I73/I87*100)</f>
        <v/>
      </c>
    </row>
    <row r="74" spans="1:10" ht="36.75" customHeight="1" x14ac:dyDescent="0.2">
      <c r="A74" s="135"/>
      <c r="B74" s="136" t="s">
        <v>110</v>
      </c>
      <c r="C74" s="222" t="s">
        <v>111</v>
      </c>
      <c r="D74" s="222"/>
      <c r="E74" s="222"/>
      <c r="F74" s="137" t="s">
        <v>29</v>
      </c>
      <c r="G74" s="138"/>
      <c r="H74" s="138"/>
      <c r="I74" s="138">
        <f>'01 02 Pol'!G48</f>
        <v>0</v>
      </c>
      <c r="J74" s="139" t="str">
        <f>IF(I87=0,"",I74/I87*100)</f>
        <v/>
      </c>
    </row>
    <row r="75" spans="1:10" ht="36.75" customHeight="1" x14ac:dyDescent="0.2">
      <c r="A75" s="135"/>
      <c r="B75" s="136" t="s">
        <v>112</v>
      </c>
      <c r="C75" s="222" t="s">
        <v>113</v>
      </c>
      <c r="D75" s="222"/>
      <c r="E75" s="222"/>
      <c r="F75" s="137" t="s">
        <v>29</v>
      </c>
      <c r="G75" s="138"/>
      <c r="H75" s="138"/>
      <c r="I75" s="138">
        <f>'01 02 Pol'!G59</f>
        <v>0</v>
      </c>
      <c r="J75" s="139" t="str">
        <f>IF(I87=0,"",I75/I87*100)</f>
        <v/>
      </c>
    </row>
    <row r="76" spans="1:10" ht="36.75" customHeight="1" x14ac:dyDescent="0.2">
      <c r="A76" s="135"/>
      <c r="B76" s="136" t="s">
        <v>114</v>
      </c>
      <c r="C76" s="222" t="s">
        <v>115</v>
      </c>
      <c r="D76" s="222"/>
      <c r="E76" s="222"/>
      <c r="F76" s="137" t="s">
        <v>29</v>
      </c>
      <c r="G76" s="138"/>
      <c r="H76" s="138"/>
      <c r="I76" s="138">
        <f>'01 02 Pol'!G70</f>
        <v>0</v>
      </c>
      <c r="J76" s="139" t="str">
        <f>IF(I87=0,"",I76/I87*100)</f>
        <v/>
      </c>
    </row>
    <row r="77" spans="1:10" ht="36.75" customHeight="1" x14ac:dyDescent="0.2">
      <c r="A77" s="135"/>
      <c r="B77" s="136" t="s">
        <v>116</v>
      </c>
      <c r="C77" s="222" t="s">
        <v>117</v>
      </c>
      <c r="D77" s="222"/>
      <c r="E77" s="222"/>
      <c r="F77" s="137" t="s">
        <v>29</v>
      </c>
      <c r="G77" s="138"/>
      <c r="H77" s="138"/>
      <c r="I77" s="138">
        <f>'01 02 Pol'!G87</f>
        <v>0</v>
      </c>
      <c r="J77" s="139" t="str">
        <f>IF(I87=0,"",I77/I87*100)</f>
        <v/>
      </c>
    </row>
    <row r="78" spans="1:10" ht="36.75" customHeight="1" x14ac:dyDescent="0.2">
      <c r="A78" s="135"/>
      <c r="B78" s="136" t="s">
        <v>118</v>
      </c>
      <c r="C78" s="222" t="s">
        <v>119</v>
      </c>
      <c r="D78" s="222"/>
      <c r="E78" s="222"/>
      <c r="F78" s="137" t="s">
        <v>29</v>
      </c>
      <c r="G78" s="138"/>
      <c r="H78" s="138"/>
      <c r="I78" s="138">
        <f>'01 02 Pol'!G109</f>
        <v>0</v>
      </c>
      <c r="J78" s="139" t="str">
        <f>IF(I87=0,"",I78/I87*100)</f>
        <v/>
      </c>
    </row>
    <row r="79" spans="1:10" ht="36.75" customHeight="1" x14ac:dyDescent="0.2">
      <c r="A79" s="135"/>
      <c r="B79" s="136" t="s">
        <v>120</v>
      </c>
      <c r="C79" s="222" t="s">
        <v>121</v>
      </c>
      <c r="D79" s="222"/>
      <c r="E79" s="222"/>
      <c r="F79" s="137" t="s">
        <v>29</v>
      </c>
      <c r="G79" s="138"/>
      <c r="H79" s="138"/>
      <c r="I79" s="138">
        <f>'01 02 Pol'!G116</f>
        <v>0</v>
      </c>
      <c r="J79" s="139" t="str">
        <f>IF(I87=0,"",I79/I87*100)</f>
        <v/>
      </c>
    </row>
    <row r="80" spans="1:10" ht="36.75" customHeight="1" x14ac:dyDescent="0.2">
      <c r="A80" s="135"/>
      <c r="B80" s="136" t="s">
        <v>122</v>
      </c>
      <c r="C80" s="222" t="s">
        <v>123</v>
      </c>
      <c r="D80" s="222"/>
      <c r="E80" s="222"/>
      <c r="F80" s="137" t="s">
        <v>30</v>
      </c>
      <c r="G80" s="138"/>
      <c r="H80" s="138"/>
      <c r="I80" s="138">
        <f>'01 07 Pol'!G10</f>
        <v>0</v>
      </c>
      <c r="J80" s="139" t="str">
        <f>IF(I87=0,"",I80/I87*100)</f>
        <v/>
      </c>
    </row>
    <row r="81" spans="1:10" ht="36.75" customHeight="1" x14ac:dyDescent="0.2">
      <c r="A81" s="135"/>
      <c r="B81" s="136" t="s">
        <v>124</v>
      </c>
      <c r="C81" s="222" t="s">
        <v>125</v>
      </c>
      <c r="D81" s="222"/>
      <c r="E81" s="222"/>
      <c r="F81" s="137" t="s">
        <v>30</v>
      </c>
      <c r="G81" s="138"/>
      <c r="H81" s="138"/>
      <c r="I81" s="138">
        <f>'01 07 Pol'!G39</f>
        <v>0</v>
      </c>
      <c r="J81" s="139" t="str">
        <f>IF(I87=0,"",I81/I87*100)</f>
        <v/>
      </c>
    </row>
    <row r="82" spans="1:10" ht="36.75" customHeight="1" x14ac:dyDescent="0.2">
      <c r="A82" s="135"/>
      <c r="B82" s="136" t="s">
        <v>126</v>
      </c>
      <c r="C82" s="222" t="s">
        <v>127</v>
      </c>
      <c r="D82" s="222"/>
      <c r="E82" s="222"/>
      <c r="F82" s="137" t="s">
        <v>30</v>
      </c>
      <c r="G82" s="138"/>
      <c r="H82" s="138"/>
      <c r="I82" s="138">
        <f>'01 07 Pol'!G41</f>
        <v>0</v>
      </c>
      <c r="J82" s="139" t="str">
        <f>IF(I87=0,"",I82/I87*100)</f>
        <v/>
      </c>
    </row>
    <row r="83" spans="1:10" ht="36.75" customHeight="1" x14ac:dyDescent="0.2">
      <c r="A83" s="135"/>
      <c r="B83" s="136" t="s">
        <v>128</v>
      </c>
      <c r="C83" s="222" t="s">
        <v>129</v>
      </c>
      <c r="D83" s="222"/>
      <c r="E83" s="222"/>
      <c r="F83" s="137" t="s">
        <v>30</v>
      </c>
      <c r="G83" s="138"/>
      <c r="H83" s="138"/>
      <c r="I83" s="138">
        <f>'01 07 Pol'!G67</f>
        <v>0</v>
      </c>
      <c r="J83" s="139" t="str">
        <f>IF(I87=0,"",I83/I87*100)</f>
        <v/>
      </c>
    </row>
    <row r="84" spans="1:10" ht="36.75" customHeight="1" x14ac:dyDescent="0.2">
      <c r="A84" s="135"/>
      <c r="B84" s="136" t="s">
        <v>130</v>
      </c>
      <c r="C84" s="222" t="s">
        <v>131</v>
      </c>
      <c r="D84" s="222"/>
      <c r="E84" s="222"/>
      <c r="F84" s="137" t="s">
        <v>30</v>
      </c>
      <c r="G84" s="138"/>
      <c r="H84" s="138"/>
      <c r="I84" s="138">
        <f>'01 07 Pol'!G69</f>
        <v>0</v>
      </c>
      <c r="J84" s="139" t="str">
        <f>IF(I87=0,"",I84/I87*100)</f>
        <v/>
      </c>
    </row>
    <row r="85" spans="1:10" ht="36.75" customHeight="1" x14ac:dyDescent="0.2">
      <c r="A85" s="135"/>
      <c r="B85" s="136" t="s">
        <v>132</v>
      </c>
      <c r="C85" s="222" t="s">
        <v>133</v>
      </c>
      <c r="D85" s="222"/>
      <c r="E85" s="222"/>
      <c r="F85" s="137" t="s">
        <v>134</v>
      </c>
      <c r="G85" s="138"/>
      <c r="H85" s="138"/>
      <c r="I85" s="138">
        <f>'01 02 Pol'!G121+'01 03 Pol'!G35+'01 04 Pol'!G37+'01 05 Pol'!G66</f>
        <v>0</v>
      </c>
      <c r="J85" s="139" t="str">
        <f>IF(I87=0,"",I85/I87*100)</f>
        <v/>
      </c>
    </row>
    <row r="86" spans="1:10" ht="36.75" customHeight="1" x14ac:dyDescent="0.2">
      <c r="A86" s="135"/>
      <c r="B86" s="136" t="s">
        <v>33</v>
      </c>
      <c r="C86" s="222" t="s">
        <v>34</v>
      </c>
      <c r="D86" s="222"/>
      <c r="E86" s="222"/>
      <c r="F86" s="137" t="s">
        <v>33</v>
      </c>
      <c r="G86" s="138"/>
      <c r="H86" s="138"/>
      <c r="I86" s="138">
        <f>'01 01 Pol'!G8+'01 07 Pol'!G71</f>
        <v>0</v>
      </c>
      <c r="J86" s="139" t="str">
        <f>IF(I87=0,"",I86/I87*100)</f>
        <v/>
      </c>
    </row>
    <row r="87" spans="1:10" ht="25.5" customHeight="1" x14ac:dyDescent="0.2">
      <c r="A87" s="140"/>
      <c r="B87" s="141" t="s">
        <v>54</v>
      </c>
      <c r="C87" s="142"/>
      <c r="D87" s="143"/>
      <c r="E87" s="143"/>
      <c r="F87" s="144"/>
      <c r="G87" s="145"/>
      <c r="H87" s="145"/>
      <c r="I87" s="145">
        <f>SUM(I56:I86)</f>
        <v>0</v>
      </c>
      <c r="J87" s="146">
        <f>SUM(J56:J86)</f>
        <v>0</v>
      </c>
    </row>
    <row r="88" spans="1:10" x14ac:dyDescent="0.2">
      <c r="F88" s="147"/>
      <c r="G88" s="147"/>
      <c r="H88" s="147"/>
      <c r="I88" s="147"/>
      <c r="J88" s="148"/>
    </row>
    <row r="89" spans="1:10" x14ac:dyDescent="0.2">
      <c r="F89" s="147"/>
      <c r="G89" s="147"/>
      <c r="H89" s="147"/>
      <c r="I89" s="147"/>
      <c r="J89" s="148"/>
    </row>
    <row r="90" spans="1:10" x14ac:dyDescent="0.2">
      <c r="F90" s="147"/>
      <c r="G90" s="147"/>
      <c r="H90" s="147"/>
      <c r="I90" s="147"/>
      <c r="J90" s="148"/>
    </row>
  </sheetData>
  <mergeCells count="83"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46:E46"/>
    <mergeCell ref="C47:E47"/>
    <mergeCell ref="C48:E48"/>
    <mergeCell ref="B49:E49"/>
    <mergeCell ref="C56:E56"/>
    <mergeCell ref="C41:E41"/>
    <mergeCell ref="C42:E42"/>
    <mergeCell ref="C43:E43"/>
    <mergeCell ref="C44:E44"/>
    <mergeCell ref="C45:E45"/>
    <mergeCell ref="D34:E34"/>
    <mergeCell ref="G34:I34"/>
    <mergeCell ref="D35:E35"/>
    <mergeCell ref="C39:E39"/>
    <mergeCell ref="C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39374999999999999" right="0.196527777777778" top="0.59027777777777801" bottom="0.39305555555555599" header="0.51180555555555496" footer="0.196527777777778"/>
  <pageSetup paperSize="9" firstPageNumber="0" fitToHeight="0" orientation="portrait" horizontalDpi="300" verticalDpi="300" r:id="rId1"/>
  <headerFooter>
    <oddFooter>&amp;L&amp;9Zpracováno programem BUILDpower S,  © RTS, a.s.&amp;R&amp;9Stránka &amp;P z &amp;N</oddFooter>
  </headerFooter>
  <rowBreaks count="2" manualBreakCount="2">
    <brk id="36" max="16383" man="1"/>
    <brk id="50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49" customWidth="1"/>
    <col min="2" max="2" width="14.42578125" style="149" customWidth="1"/>
    <col min="3" max="3" width="38.28515625" style="150" customWidth="1"/>
    <col min="4" max="4" width="4.5703125" style="149" customWidth="1"/>
    <col min="5" max="5" width="10.5703125" style="149" customWidth="1"/>
    <col min="6" max="6" width="9.85546875" style="149" customWidth="1"/>
    <col min="7" max="7" width="12.7109375" style="149" customWidth="1"/>
    <col min="8" max="1025" width="9.140625" style="149"/>
  </cols>
  <sheetData>
    <row r="1" spans="1:7" ht="15.75" x14ac:dyDescent="0.2">
      <c r="A1" s="223" t="s">
        <v>135</v>
      </c>
      <c r="B1" s="223"/>
      <c r="C1" s="223"/>
      <c r="D1" s="223"/>
      <c r="E1" s="223"/>
      <c r="F1" s="223"/>
      <c r="G1" s="223"/>
    </row>
    <row r="2" spans="1:7" ht="24.95" customHeight="1" x14ac:dyDescent="0.2">
      <c r="A2" s="151" t="s">
        <v>136</v>
      </c>
      <c r="B2" s="152"/>
      <c r="C2" s="224"/>
      <c r="D2" s="224"/>
      <c r="E2" s="224"/>
      <c r="F2" s="224"/>
      <c r="G2" s="224"/>
    </row>
    <row r="3" spans="1:7" ht="24.95" customHeight="1" x14ac:dyDescent="0.2">
      <c r="A3" s="151" t="s">
        <v>137</v>
      </c>
      <c r="B3" s="152"/>
      <c r="C3" s="224"/>
      <c r="D3" s="224"/>
      <c r="E3" s="224"/>
      <c r="F3" s="224"/>
      <c r="G3" s="224"/>
    </row>
    <row r="4" spans="1:7" ht="24.95" customHeight="1" x14ac:dyDescent="0.2">
      <c r="A4" s="151" t="s">
        <v>138</v>
      </c>
      <c r="B4" s="152"/>
      <c r="C4" s="224"/>
      <c r="D4" s="224"/>
      <c r="E4" s="224"/>
      <c r="F4" s="224"/>
      <c r="G4" s="224"/>
    </row>
    <row r="5" spans="1:7" x14ac:dyDescent="0.2">
      <c r="B5" s="153"/>
      <c r="C5" s="154"/>
      <c r="D5" s="155"/>
    </row>
  </sheetData>
  <sheetProtection algorithmName="SHA-512" hashValue="V+j481EBrFghvPCcgObPNGzfUtky4TDsV3Wt1u6300NQ7wy3wdz8gym5w1YPEflhADJ0p0JRAGEAoBt3q2SaAg==" saltValue="N0qoYOjpKeDM30Gs/ozlDw==" spinCount="100000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H1015"/>
  <sheetViews>
    <sheetView tabSelected="1" zoomScaleNormal="100" workbookViewId="0">
      <pane ySplit="7" topLeftCell="A8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57</v>
      </c>
      <c r="C4" s="227" t="s">
        <v>59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33</v>
      </c>
      <c r="C8" s="169" t="s">
        <v>34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0</v>
      </c>
      <c r="J8" s="172"/>
      <c r="K8" s="172">
        <f>SUM(K9:K12)</f>
        <v>60000</v>
      </c>
      <c r="L8" s="172"/>
      <c r="M8" s="172">
        <f>SUM(M9:M12)</f>
        <v>0</v>
      </c>
      <c r="N8" s="172"/>
      <c r="O8" s="172">
        <f>SUM(O9:O12)</f>
        <v>0</v>
      </c>
      <c r="P8" s="172"/>
      <c r="Q8" s="172">
        <f>SUM(Q9:Q12)</f>
        <v>0</v>
      </c>
      <c r="R8" s="172"/>
      <c r="S8" s="172"/>
      <c r="T8" s="173"/>
      <c r="U8" s="174"/>
      <c r="V8" s="174">
        <f>SUM(V9:V12)</f>
        <v>0</v>
      </c>
      <c r="W8" s="174"/>
      <c r="X8" s="174"/>
      <c r="AG8" t="s">
        <v>168</v>
      </c>
    </row>
    <row r="9" spans="1:60" outlineLevel="1" x14ac:dyDescent="0.2">
      <c r="A9" s="175">
        <v>1</v>
      </c>
      <c r="B9" s="176" t="s">
        <v>169</v>
      </c>
      <c r="C9" s="177" t="s">
        <v>170</v>
      </c>
      <c r="D9" s="178" t="s">
        <v>171</v>
      </c>
      <c r="E9" s="179">
        <v>1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10000</v>
      </c>
      <c r="K9" s="181">
        <f>ROUND(E9*J9,2)</f>
        <v>10000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172</v>
      </c>
      <c r="T9" s="182" t="s">
        <v>173</v>
      </c>
      <c r="U9" s="183">
        <v>0</v>
      </c>
      <c r="V9" s="183">
        <f>ROUND(E9*U9,2)</f>
        <v>0</v>
      </c>
      <c r="W9" s="183"/>
      <c r="X9" s="183" t="s">
        <v>174</v>
      </c>
      <c r="Y9" s="184"/>
      <c r="Z9" s="184"/>
      <c r="AA9" s="184"/>
      <c r="AB9" s="184"/>
      <c r="AC9" s="184"/>
      <c r="AD9" s="184"/>
      <c r="AE9" s="184"/>
      <c r="AF9" s="184"/>
      <c r="AG9" s="184" t="s">
        <v>175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outlineLevel="1" x14ac:dyDescent="0.2">
      <c r="A10" s="175">
        <v>2</v>
      </c>
      <c r="B10" s="176" t="s">
        <v>176</v>
      </c>
      <c r="C10" s="177" t="s">
        <v>177</v>
      </c>
      <c r="D10" s="178" t="s">
        <v>171</v>
      </c>
      <c r="E10" s="179">
        <v>1</v>
      </c>
      <c r="F10" s="180"/>
      <c r="G10" s="181">
        <f>ROUND(E10*F10,2)</f>
        <v>0</v>
      </c>
      <c r="H10" s="180">
        <v>0</v>
      </c>
      <c r="I10" s="181">
        <f>ROUND(E10*H10,2)</f>
        <v>0</v>
      </c>
      <c r="J10" s="180">
        <v>15000</v>
      </c>
      <c r="K10" s="181">
        <f>ROUND(E10*J10,2)</f>
        <v>15000</v>
      </c>
      <c r="L10" s="181">
        <v>15</v>
      </c>
      <c r="M10" s="181">
        <f>G10*(1+L10/100)</f>
        <v>0</v>
      </c>
      <c r="N10" s="181">
        <v>0</v>
      </c>
      <c r="O10" s="181">
        <f>ROUND(E10*N10,2)</f>
        <v>0</v>
      </c>
      <c r="P10" s="181">
        <v>0</v>
      </c>
      <c r="Q10" s="181">
        <f>ROUND(E10*P10,2)</f>
        <v>0</v>
      </c>
      <c r="R10" s="181"/>
      <c r="S10" s="181" t="s">
        <v>172</v>
      </c>
      <c r="T10" s="182" t="s">
        <v>173</v>
      </c>
      <c r="U10" s="183">
        <v>0</v>
      </c>
      <c r="V10" s="183">
        <f>ROUND(E10*U10,2)</f>
        <v>0</v>
      </c>
      <c r="W10" s="183"/>
      <c r="X10" s="183" t="s">
        <v>174</v>
      </c>
      <c r="Y10" s="184"/>
      <c r="Z10" s="184"/>
      <c r="AA10" s="184"/>
      <c r="AB10" s="184"/>
      <c r="AC10" s="184"/>
      <c r="AD10" s="184"/>
      <c r="AE10" s="184"/>
      <c r="AF10" s="184"/>
      <c r="AG10" s="184" t="s">
        <v>175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3</v>
      </c>
      <c r="B11" s="186" t="s">
        <v>178</v>
      </c>
      <c r="C11" s="187" t="s">
        <v>179</v>
      </c>
      <c r="D11" s="188" t="s">
        <v>171</v>
      </c>
      <c r="E11" s="189">
        <v>1</v>
      </c>
      <c r="F11" s="190"/>
      <c r="G11" s="191">
        <f>ROUND(E11*F11,2)</f>
        <v>0</v>
      </c>
      <c r="H11" s="190">
        <v>0</v>
      </c>
      <c r="I11" s="191">
        <f>ROUND(E11*H11,2)</f>
        <v>0</v>
      </c>
      <c r="J11" s="190">
        <v>35000</v>
      </c>
      <c r="K11" s="191">
        <f>ROUND(E11*J11,2)</f>
        <v>35000</v>
      </c>
      <c r="L11" s="191">
        <v>15</v>
      </c>
      <c r="M11" s="191">
        <f>G11*(1+L11/100)</f>
        <v>0</v>
      </c>
      <c r="N11" s="191">
        <v>0</v>
      </c>
      <c r="O11" s="191">
        <f>ROUND(E11*N11,2)</f>
        <v>0</v>
      </c>
      <c r="P11" s="191">
        <v>0</v>
      </c>
      <c r="Q11" s="191">
        <f>ROUND(E11*P11,2)</f>
        <v>0</v>
      </c>
      <c r="R11" s="191"/>
      <c r="S11" s="191" t="s">
        <v>172</v>
      </c>
      <c r="T11" s="192" t="s">
        <v>173</v>
      </c>
      <c r="U11" s="183">
        <v>0</v>
      </c>
      <c r="V11" s="183">
        <f>ROUND(E11*U11,2)</f>
        <v>0</v>
      </c>
      <c r="W11" s="183"/>
      <c r="X11" s="183" t="s">
        <v>174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175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3"/>
      <c r="B12" s="194"/>
      <c r="C12" s="228" t="s">
        <v>180</v>
      </c>
      <c r="D12" s="228"/>
      <c r="E12" s="228"/>
      <c r="F12" s="228"/>
      <c r="G12" s="228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181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x14ac:dyDescent="0.2">
      <c r="A13" s="149"/>
      <c r="B13" s="153"/>
      <c r="C13" s="195"/>
      <c r="D13" s="155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AE13">
        <v>15</v>
      </c>
      <c r="AF13">
        <v>21</v>
      </c>
      <c r="AG13" t="s">
        <v>154</v>
      </c>
    </row>
    <row r="14" spans="1:60" x14ac:dyDescent="0.2">
      <c r="A14" s="196"/>
      <c r="B14" s="197" t="s">
        <v>27</v>
      </c>
      <c r="C14" s="198"/>
      <c r="D14" s="199"/>
      <c r="E14" s="200"/>
      <c r="F14" s="200"/>
      <c r="G14" s="201">
        <f>G8</f>
        <v>0</v>
      </c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AE14">
        <f>SUMIF(L7:L12,AE13,G7:G12)</f>
        <v>0</v>
      </c>
      <c r="AF14">
        <f>SUMIF(L7:L12,AF13,G7:G12)</f>
        <v>0</v>
      </c>
      <c r="AG14" t="s">
        <v>182</v>
      </c>
    </row>
    <row r="15" spans="1:60" x14ac:dyDescent="0.2">
      <c r="C15" s="202"/>
      <c r="D15" s="97"/>
      <c r="AG15" t="s">
        <v>183</v>
      </c>
    </row>
    <row r="16" spans="1:60" x14ac:dyDescent="0.2">
      <c r="D16" s="97"/>
    </row>
    <row r="17" spans="4:4" x14ac:dyDescent="0.2">
      <c r="D17" s="97"/>
    </row>
    <row r="18" spans="4:4" x14ac:dyDescent="0.2">
      <c r="D18" s="97"/>
    </row>
    <row r="19" spans="4:4" x14ac:dyDescent="0.2">
      <c r="D19" s="97"/>
    </row>
    <row r="20" spans="4:4" x14ac:dyDescent="0.2">
      <c r="D20" s="97"/>
    </row>
    <row r="21" spans="4:4" x14ac:dyDescent="0.2">
      <c r="D21" s="97"/>
    </row>
    <row r="22" spans="4:4" x14ac:dyDescent="0.2">
      <c r="D22" s="97"/>
    </row>
    <row r="23" spans="4:4" x14ac:dyDescent="0.2">
      <c r="D23" s="97"/>
    </row>
    <row r="24" spans="4:4" x14ac:dyDescent="0.2">
      <c r="D24" s="97"/>
    </row>
    <row r="25" spans="4:4" x14ac:dyDescent="0.2">
      <c r="D25" s="97"/>
    </row>
    <row r="26" spans="4:4" x14ac:dyDescent="0.2">
      <c r="D26" s="97"/>
    </row>
    <row r="27" spans="4:4" x14ac:dyDescent="0.2">
      <c r="D27" s="97"/>
    </row>
    <row r="28" spans="4:4" x14ac:dyDescent="0.2">
      <c r="D28" s="97"/>
    </row>
    <row r="29" spans="4:4" x14ac:dyDescent="0.2">
      <c r="D29" s="97"/>
    </row>
    <row r="30" spans="4:4" x14ac:dyDescent="0.2">
      <c r="D30" s="97"/>
    </row>
    <row r="31" spans="4:4" x14ac:dyDescent="0.2">
      <c r="D31" s="97"/>
    </row>
    <row r="32" spans="4:4" x14ac:dyDescent="0.2">
      <c r="D32" s="97"/>
    </row>
    <row r="33" spans="4:4" x14ac:dyDescent="0.2">
      <c r="D33" s="97"/>
    </row>
    <row r="34" spans="4:4" x14ac:dyDescent="0.2">
      <c r="D34" s="97"/>
    </row>
    <row r="35" spans="4:4" x14ac:dyDescent="0.2">
      <c r="D35" s="97"/>
    </row>
    <row r="36" spans="4:4" x14ac:dyDescent="0.2">
      <c r="D36" s="97"/>
    </row>
    <row r="37" spans="4:4" x14ac:dyDescent="0.2">
      <c r="D37" s="97"/>
    </row>
    <row r="38" spans="4:4" x14ac:dyDescent="0.2">
      <c r="D38" s="97"/>
    </row>
    <row r="39" spans="4:4" x14ac:dyDescent="0.2">
      <c r="D39" s="97"/>
    </row>
    <row r="40" spans="4:4" x14ac:dyDescent="0.2">
      <c r="D40" s="97"/>
    </row>
    <row r="41" spans="4:4" x14ac:dyDescent="0.2">
      <c r="D41" s="97"/>
    </row>
    <row r="42" spans="4:4" x14ac:dyDescent="0.2">
      <c r="D42" s="97"/>
    </row>
    <row r="43" spans="4:4" x14ac:dyDescent="0.2">
      <c r="D43" s="97"/>
    </row>
    <row r="44" spans="4:4" x14ac:dyDescent="0.2">
      <c r="D44" s="97"/>
    </row>
    <row r="45" spans="4:4" x14ac:dyDescent="0.2">
      <c r="D45" s="97"/>
    </row>
    <row r="46" spans="4:4" x14ac:dyDescent="0.2">
      <c r="D46" s="97"/>
    </row>
    <row r="47" spans="4:4" x14ac:dyDescent="0.2">
      <c r="D47" s="97"/>
    </row>
    <row r="48" spans="4:4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</sheetData>
  <sheetProtection algorithmName="SHA-512" hashValue="I9wsnt516+VNUfxW8HB1P5SwrVjjK6+UQ7WRLs7qo11EE2yFzUPu/eLm7Ib/vZNRZHlYD1nfWXLYpA6sSYQCbA==" saltValue="7d7qSWM+RPN671wnJ6Yduw==" spinCount="100000" sheet="1"/>
  <mergeCells count="5">
    <mergeCell ref="A1:G1"/>
    <mergeCell ref="C2:G2"/>
    <mergeCell ref="C3:G3"/>
    <mergeCell ref="C4:G4"/>
    <mergeCell ref="C12:G12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H1133"/>
  <sheetViews>
    <sheetView tabSelected="1" zoomScaleNormal="100" workbookViewId="0">
      <pane ySplit="7" topLeftCell="A122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60</v>
      </c>
      <c r="C4" s="227" t="s">
        <v>61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75</v>
      </c>
      <c r="C8" s="169" t="s">
        <v>76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1993.04</v>
      </c>
      <c r="J8" s="172"/>
      <c r="K8" s="172">
        <f>SUM(K9:K12)</f>
        <v>603.62</v>
      </c>
      <c r="L8" s="172"/>
      <c r="M8" s="172">
        <f>SUM(M9:M12)</f>
        <v>0</v>
      </c>
      <c r="N8" s="172"/>
      <c r="O8" s="172">
        <f>SUM(O9:O12)</f>
        <v>0.32</v>
      </c>
      <c r="P8" s="172"/>
      <c r="Q8" s="172">
        <f>SUM(Q9:Q12)</f>
        <v>0</v>
      </c>
      <c r="R8" s="172"/>
      <c r="S8" s="172"/>
      <c r="T8" s="173"/>
      <c r="U8" s="174"/>
      <c r="V8" s="174">
        <f>SUM(V9:V12)</f>
        <v>1.28</v>
      </c>
      <c r="W8" s="174"/>
      <c r="X8" s="174"/>
      <c r="AG8" t="s">
        <v>168</v>
      </c>
    </row>
    <row r="9" spans="1:60" ht="22.5" outlineLevel="1" x14ac:dyDescent="0.2">
      <c r="A9" s="185">
        <v>1</v>
      </c>
      <c r="B9" s="186" t="s">
        <v>184</v>
      </c>
      <c r="C9" s="187" t="s">
        <v>185</v>
      </c>
      <c r="D9" s="188" t="s">
        <v>186</v>
      </c>
      <c r="E9" s="189">
        <v>0.4168</v>
      </c>
      <c r="F9" s="190"/>
      <c r="G9" s="191">
        <f>ROUND(E9*F9,2)</f>
        <v>0</v>
      </c>
      <c r="H9" s="190">
        <v>4781.7700000000004</v>
      </c>
      <c r="I9" s="191">
        <f>ROUND(E9*H9,2)</f>
        <v>1993.04</v>
      </c>
      <c r="J9" s="190">
        <v>1448.23</v>
      </c>
      <c r="K9" s="191">
        <f>ROUND(E9*J9,2)</f>
        <v>603.62</v>
      </c>
      <c r="L9" s="191">
        <v>15</v>
      </c>
      <c r="M9" s="191">
        <f>G9*(1+L9/100)</f>
        <v>0</v>
      </c>
      <c r="N9" s="191">
        <v>0.76182000000000005</v>
      </c>
      <c r="O9" s="191">
        <f>ROUND(E9*N9,2)</f>
        <v>0.32</v>
      </c>
      <c r="P9" s="191">
        <v>0</v>
      </c>
      <c r="Q9" s="191">
        <f>ROUND(E9*P9,2)</f>
        <v>0</v>
      </c>
      <c r="R9" s="191" t="s">
        <v>187</v>
      </c>
      <c r="S9" s="191" t="s">
        <v>172</v>
      </c>
      <c r="T9" s="192" t="s">
        <v>173</v>
      </c>
      <c r="U9" s="183">
        <v>3.08188</v>
      </c>
      <c r="V9" s="183">
        <f>ROUND(E9*U9,2)</f>
        <v>1.28</v>
      </c>
      <c r="W9" s="183"/>
      <c r="X9" s="183" t="s">
        <v>188</v>
      </c>
      <c r="Y9" s="184"/>
      <c r="Z9" s="184"/>
      <c r="AA9" s="184"/>
      <c r="AB9" s="184"/>
      <c r="AC9" s="184"/>
      <c r="AD9" s="184"/>
      <c r="AE9" s="184"/>
      <c r="AF9" s="184"/>
      <c r="AG9" s="184" t="s">
        <v>189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3"/>
      <c r="B10" s="194"/>
      <c r="C10" s="229" t="s">
        <v>190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191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93"/>
      <c r="B11" s="194"/>
      <c r="C11" s="203" t="s">
        <v>192</v>
      </c>
      <c r="D11" s="204"/>
      <c r="E11" s="205">
        <v>0.3</v>
      </c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4"/>
      <c r="Z11" s="184"/>
      <c r="AA11" s="184"/>
      <c r="AB11" s="184"/>
      <c r="AC11" s="184"/>
      <c r="AD11" s="184"/>
      <c r="AE11" s="184"/>
      <c r="AF11" s="184"/>
      <c r="AG11" s="184" t="s">
        <v>193</v>
      </c>
      <c r="AH11" s="184">
        <v>0</v>
      </c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outlineLevel="1" x14ac:dyDescent="0.2">
      <c r="A12" s="193"/>
      <c r="B12" s="194"/>
      <c r="C12" s="203" t="s">
        <v>194</v>
      </c>
      <c r="D12" s="204"/>
      <c r="E12" s="205">
        <v>0.12</v>
      </c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193</v>
      </c>
      <c r="AH12" s="184">
        <v>0</v>
      </c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x14ac:dyDescent="0.2">
      <c r="A13" s="167" t="s">
        <v>167</v>
      </c>
      <c r="B13" s="168" t="s">
        <v>77</v>
      </c>
      <c r="C13" s="169" t="s">
        <v>78</v>
      </c>
      <c r="D13" s="170"/>
      <c r="E13" s="171"/>
      <c r="F13" s="172"/>
      <c r="G13" s="172">
        <f>SUMIF(AG14:AG20,"&lt;&gt;NOR",G14:G20)</f>
        <v>0</v>
      </c>
      <c r="H13" s="172"/>
      <c r="I13" s="172">
        <f>SUM(I14:I20)</f>
        <v>18988.54</v>
      </c>
      <c r="J13" s="172"/>
      <c r="K13" s="172">
        <f>SUM(K14:K20)</f>
        <v>57492.54</v>
      </c>
      <c r="L13" s="172"/>
      <c r="M13" s="172">
        <f>SUM(M14:M20)</f>
        <v>0</v>
      </c>
      <c r="N13" s="172"/>
      <c r="O13" s="172">
        <f>SUM(O14:O20)</f>
        <v>3.62</v>
      </c>
      <c r="P13" s="172"/>
      <c r="Q13" s="172">
        <f>SUM(Q14:Q20)</f>
        <v>0</v>
      </c>
      <c r="R13" s="172"/>
      <c r="S13" s="172"/>
      <c r="T13" s="173"/>
      <c r="U13" s="174"/>
      <c r="V13" s="174">
        <f>SUM(V14:V20)</f>
        <v>116.78999999999999</v>
      </c>
      <c r="W13" s="174"/>
      <c r="X13" s="174"/>
      <c r="AG13" t="s">
        <v>168</v>
      </c>
    </row>
    <row r="14" spans="1:60" outlineLevel="1" x14ac:dyDescent="0.2">
      <c r="A14" s="185">
        <v>2</v>
      </c>
      <c r="B14" s="186" t="s">
        <v>195</v>
      </c>
      <c r="C14" s="187" t="s">
        <v>196</v>
      </c>
      <c r="D14" s="188" t="s">
        <v>197</v>
      </c>
      <c r="E14" s="189">
        <v>20.64</v>
      </c>
      <c r="F14" s="190"/>
      <c r="G14" s="191">
        <f>ROUND(E14*F14,2)</f>
        <v>0</v>
      </c>
      <c r="H14" s="190">
        <v>12.95</v>
      </c>
      <c r="I14" s="191">
        <f>ROUND(E14*H14,2)</f>
        <v>267.29000000000002</v>
      </c>
      <c r="J14" s="190">
        <v>33.65</v>
      </c>
      <c r="K14" s="191">
        <f>ROUND(E14*J14,2)</f>
        <v>694.54</v>
      </c>
      <c r="L14" s="191">
        <v>15</v>
      </c>
      <c r="M14" s="191">
        <f>G14*(1+L14/100)</f>
        <v>0</v>
      </c>
      <c r="N14" s="191">
        <v>4.0000000000000003E-5</v>
      </c>
      <c r="O14" s="191">
        <f>ROUND(E14*N14,2)</f>
        <v>0</v>
      </c>
      <c r="P14" s="191">
        <v>0</v>
      </c>
      <c r="Q14" s="191">
        <f>ROUND(E14*P14,2)</f>
        <v>0</v>
      </c>
      <c r="R14" s="191" t="s">
        <v>198</v>
      </c>
      <c r="S14" s="191" t="s">
        <v>172</v>
      </c>
      <c r="T14" s="192" t="s">
        <v>173</v>
      </c>
      <c r="U14" s="183">
        <v>7.8E-2</v>
      </c>
      <c r="V14" s="183">
        <f>ROUND(E14*U14,2)</f>
        <v>1.61</v>
      </c>
      <c r="W14" s="183"/>
      <c r="X14" s="183" t="s">
        <v>188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189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ht="22.5" customHeight="1" outlineLevel="1" x14ac:dyDescent="0.2">
      <c r="A15" s="193"/>
      <c r="B15" s="194"/>
      <c r="C15" s="229" t="s">
        <v>199</v>
      </c>
      <c r="D15" s="229"/>
      <c r="E15" s="229"/>
      <c r="F15" s="229"/>
      <c r="G15" s="229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4"/>
      <c r="Z15" s="184"/>
      <c r="AA15" s="184"/>
      <c r="AB15" s="184"/>
      <c r="AC15" s="184"/>
      <c r="AD15" s="184"/>
      <c r="AE15" s="184"/>
      <c r="AF15" s="184"/>
      <c r="AG15" s="184" t="s">
        <v>191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206" t="str">
        <f>C15</f>
        <v>které se zřizují před úpravami povrchu, a obalení osazených dveřních zárubní před znečištěním při úpravách povrchu nástřikem plastických maltovin včetně pozdějšího odkrytí,</v>
      </c>
      <c r="BB15" s="184"/>
      <c r="BC15" s="184"/>
      <c r="BD15" s="184"/>
      <c r="BE15" s="184"/>
      <c r="BF15" s="184"/>
      <c r="BG15" s="184"/>
      <c r="BH15" s="184"/>
    </row>
    <row r="16" spans="1:60" outlineLevel="1" x14ac:dyDescent="0.2">
      <c r="A16" s="193"/>
      <c r="B16" s="194"/>
      <c r="C16" s="203" t="s">
        <v>200</v>
      </c>
      <c r="D16" s="204"/>
      <c r="E16" s="205">
        <v>20.64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193</v>
      </c>
      <c r="AH16" s="184">
        <v>0</v>
      </c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75">
        <v>3</v>
      </c>
      <c r="B17" s="176" t="s">
        <v>201</v>
      </c>
      <c r="C17" s="177" t="s">
        <v>202</v>
      </c>
      <c r="D17" s="178" t="s">
        <v>197</v>
      </c>
      <c r="E17" s="179">
        <v>318.64999999999998</v>
      </c>
      <c r="F17" s="180"/>
      <c r="G17" s="181">
        <f>ROUND(E17*F17,2)</f>
        <v>0</v>
      </c>
      <c r="H17" s="180">
        <v>54.28</v>
      </c>
      <c r="I17" s="181">
        <f>ROUND(E17*H17,2)</f>
        <v>17296.32</v>
      </c>
      <c r="J17" s="180">
        <v>166.72</v>
      </c>
      <c r="K17" s="181">
        <f>ROUND(E17*J17,2)</f>
        <v>53125.33</v>
      </c>
      <c r="L17" s="181">
        <v>15</v>
      </c>
      <c r="M17" s="181">
        <f>G17*(1+L17/100)</f>
        <v>0</v>
      </c>
      <c r="N17" s="181">
        <v>1.038E-2</v>
      </c>
      <c r="O17" s="181">
        <f>ROUND(E17*N17,2)</f>
        <v>3.31</v>
      </c>
      <c r="P17" s="181">
        <v>0</v>
      </c>
      <c r="Q17" s="181">
        <f>ROUND(E17*P17,2)</f>
        <v>0</v>
      </c>
      <c r="R17" s="181" t="s">
        <v>187</v>
      </c>
      <c r="S17" s="181" t="s">
        <v>172</v>
      </c>
      <c r="T17" s="182" t="s">
        <v>173</v>
      </c>
      <c r="U17" s="183">
        <v>0.33688000000000001</v>
      </c>
      <c r="V17" s="183">
        <f>ROUND(E17*U17,2)</f>
        <v>107.35</v>
      </c>
      <c r="W17" s="183"/>
      <c r="X17" s="183" t="s">
        <v>188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189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22.5" outlineLevel="1" x14ac:dyDescent="0.2">
      <c r="A18" s="185">
        <v>4</v>
      </c>
      <c r="B18" s="186" t="s">
        <v>203</v>
      </c>
      <c r="C18" s="187" t="s">
        <v>204</v>
      </c>
      <c r="D18" s="188" t="s">
        <v>197</v>
      </c>
      <c r="E18" s="189">
        <v>9.6</v>
      </c>
      <c r="F18" s="190"/>
      <c r="G18" s="191">
        <f>ROUND(E18*F18,2)</f>
        <v>0</v>
      </c>
      <c r="H18" s="190">
        <v>148.43</v>
      </c>
      <c r="I18" s="191">
        <f>ROUND(E18*H18,2)</f>
        <v>1424.93</v>
      </c>
      <c r="J18" s="190">
        <v>382.57</v>
      </c>
      <c r="K18" s="191">
        <f>ROUND(E18*J18,2)</f>
        <v>3672.67</v>
      </c>
      <c r="L18" s="191">
        <v>15</v>
      </c>
      <c r="M18" s="191">
        <f>G18*(1+L18/100)</f>
        <v>0</v>
      </c>
      <c r="N18" s="191">
        <v>3.2030000000000003E-2</v>
      </c>
      <c r="O18" s="191">
        <f>ROUND(E18*N18,2)</f>
        <v>0.31</v>
      </c>
      <c r="P18" s="191">
        <v>0</v>
      </c>
      <c r="Q18" s="191">
        <f>ROUND(E18*P18,2)</f>
        <v>0</v>
      </c>
      <c r="R18" s="191" t="s">
        <v>198</v>
      </c>
      <c r="S18" s="191" t="s">
        <v>172</v>
      </c>
      <c r="T18" s="192" t="s">
        <v>173</v>
      </c>
      <c r="U18" s="183">
        <v>0.81599999999999995</v>
      </c>
      <c r="V18" s="183">
        <f>ROUND(E18*U18,2)</f>
        <v>7.83</v>
      </c>
      <c r="W18" s="183"/>
      <c r="X18" s="183" t="s">
        <v>188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189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12.75" customHeight="1" outlineLevel="1" x14ac:dyDescent="0.2">
      <c r="A19" s="193"/>
      <c r="B19" s="194"/>
      <c r="C19" s="229" t="s">
        <v>205</v>
      </c>
      <c r="D19" s="229"/>
      <c r="E19" s="229"/>
      <c r="F19" s="229"/>
      <c r="G19" s="229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4"/>
      <c r="Z19" s="184"/>
      <c r="AA19" s="184"/>
      <c r="AB19" s="184"/>
      <c r="AC19" s="184"/>
      <c r="AD19" s="184"/>
      <c r="AE19" s="184"/>
      <c r="AF19" s="184"/>
      <c r="AG19" s="184" t="s">
        <v>191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93"/>
      <c r="B20" s="194"/>
      <c r="C20" s="203" t="s">
        <v>206</v>
      </c>
      <c r="D20" s="204"/>
      <c r="E20" s="205">
        <v>9.6</v>
      </c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4"/>
      <c r="Z20" s="184"/>
      <c r="AA20" s="184"/>
      <c r="AB20" s="184"/>
      <c r="AC20" s="184"/>
      <c r="AD20" s="184"/>
      <c r="AE20" s="184"/>
      <c r="AF20" s="184"/>
      <c r="AG20" s="184" t="s">
        <v>193</v>
      </c>
      <c r="AH20" s="184">
        <v>0</v>
      </c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x14ac:dyDescent="0.2">
      <c r="A21" s="167" t="s">
        <v>167</v>
      </c>
      <c r="B21" s="168" t="s">
        <v>79</v>
      </c>
      <c r="C21" s="169" t="s">
        <v>80</v>
      </c>
      <c r="D21" s="170"/>
      <c r="E21" s="171"/>
      <c r="F21" s="172"/>
      <c r="G21" s="172">
        <f>SUMIF(AG22:AG24,"&lt;&gt;NOR",G22:G24)</f>
        <v>0</v>
      </c>
      <c r="H21" s="172"/>
      <c r="I21" s="172">
        <f>SUM(I22:I24)</f>
        <v>17069</v>
      </c>
      <c r="J21" s="172"/>
      <c r="K21" s="172">
        <f>SUM(K22:K24)</f>
        <v>255.02</v>
      </c>
      <c r="L21" s="172"/>
      <c r="M21" s="172">
        <f>SUM(M22:M24)</f>
        <v>0</v>
      </c>
      <c r="N21" s="172"/>
      <c r="O21" s="172">
        <f>SUM(O22:O24)</f>
        <v>0.04</v>
      </c>
      <c r="P21" s="172"/>
      <c r="Q21" s="172">
        <f>SUM(Q22:Q24)</f>
        <v>0</v>
      </c>
      <c r="R21" s="172"/>
      <c r="S21" s="172"/>
      <c r="T21" s="173"/>
      <c r="U21" s="174"/>
      <c r="V21" s="174">
        <f>SUM(V22:V24)</f>
        <v>0.76</v>
      </c>
      <c r="W21" s="174"/>
      <c r="X21" s="174"/>
      <c r="AG21" t="s">
        <v>168</v>
      </c>
    </row>
    <row r="22" spans="1:60" outlineLevel="1" x14ac:dyDescent="0.2">
      <c r="A22" s="175">
        <v>5</v>
      </c>
      <c r="B22" s="176" t="s">
        <v>207</v>
      </c>
      <c r="C22" s="177" t="s">
        <v>208</v>
      </c>
      <c r="D22" s="178" t="s">
        <v>209</v>
      </c>
      <c r="E22" s="179">
        <v>1</v>
      </c>
      <c r="F22" s="180"/>
      <c r="G22" s="181">
        <f>ROUND(E22*F22,2)</f>
        <v>0</v>
      </c>
      <c r="H22" s="180">
        <v>17000</v>
      </c>
      <c r="I22" s="181">
        <f>ROUND(E22*H22,2)</f>
        <v>17000</v>
      </c>
      <c r="J22" s="180">
        <v>0</v>
      </c>
      <c r="K22" s="181">
        <f>ROUND(E22*J22,2)</f>
        <v>0</v>
      </c>
      <c r="L22" s="181">
        <v>15</v>
      </c>
      <c r="M22" s="181">
        <f>G22*(1+L22/100)</f>
        <v>0</v>
      </c>
      <c r="N22" s="181">
        <v>0</v>
      </c>
      <c r="O22" s="181">
        <f>ROUND(E22*N22,2)</f>
        <v>0</v>
      </c>
      <c r="P22" s="181">
        <v>0</v>
      </c>
      <c r="Q22" s="181">
        <f>ROUND(E22*P22,2)</f>
        <v>0</v>
      </c>
      <c r="R22" s="181"/>
      <c r="S22" s="181" t="s">
        <v>210</v>
      </c>
      <c r="T22" s="182" t="s">
        <v>173</v>
      </c>
      <c r="U22" s="183">
        <v>0</v>
      </c>
      <c r="V22" s="183">
        <f>ROUND(E22*U22,2)</f>
        <v>0</v>
      </c>
      <c r="W22" s="183"/>
      <c r="X22" s="183" t="s">
        <v>211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212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ht="45" outlineLevel="1" x14ac:dyDescent="0.2">
      <c r="A23" s="185">
        <v>6</v>
      </c>
      <c r="B23" s="186" t="s">
        <v>213</v>
      </c>
      <c r="C23" s="187" t="s">
        <v>214</v>
      </c>
      <c r="D23" s="188" t="s">
        <v>215</v>
      </c>
      <c r="E23" s="189">
        <v>1</v>
      </c>
      <c r="F23" s="190"/>
      <c r="G23" s="191">
        <f>ROUND(E23*F23,2)</f>
        <v>0</v>
      </c>
      <c r="H23" s="190">
        <v>69</v>
      </c>
      <c r="I23" s="191">
        <f>ROUND(E23*H23,2)</f>
        <v>69</v>
      </c>
      <c r="J23" s="190">
        <v>255.02</v>
      </c>
      <c r="K23" s="191">
        <f>ROUND(E23*J23,2)</f>
        <v>255.02</v>
      </c>
      <c r="L23" s="191">
        <v>15</v>
      </c>
      <c r="M23" s="191">
        <f>G23*(1+L23/100)</f>
        <v>0</v>
      </c>
      <c r="N23" s="191">
        <v>4.0480000000000002E-2</v>
      </c>
      <c r="O23" s="191">
        <f>ROUND(E23*N23,2)</f>
        <v>0.04</v>
      </c>
      <c r="P23" s="191">
        <v>0</v>
      </c>
      <c r="Q23" s="191">
        <f>ROUND(E23*P23,2)</f>
        <v>0</v>
      </c>
      <c r="R23" s="191" t="s">
        <v>198</v>
      </c>
      <c r="S23" s="191" t="s">
        <v>172</v>
      </c>
      <c r="T23" s="192" t="s">
        <v>173</v>
      </c>
      <c r="U23" s="183">
        <v>0.76</v>
      </c>
      <c r="V23" s="183">
        <f>ROUND(E23*U23,2)</f>
        <v>0.76</v>
      </c>
      <c r="W23" s="183"/>
      <c r="X23" s="183" t="s">
        <v>188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189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12.75" customHeight="1" outlineLevel="1" x14ac:dyDescent="0.2">
      <c r="A24" s="193"/>
      <c r="B24" s="194"/>
      <c r="C24" s="229" t="s">
        <v>216</v>
      </c>
      <c r="D24" s="229"/>
      <c r="E24" s="229"/>
      <c r="F24" s="229"/>
      <c r="G24" s="229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4"/>
      <c r="Z24" s="184"/>
      <c r="AA24" s="184"/>
      <c r="AB24" s="184"/>
      <c r="AC24" s="184"/>
      <c r="AD24" s="184"/>
      <c r="AE24" s="184"/>
      <c r="AF24" s="184"/>
      <c r="AG24" s="184" t="s">
        <v>191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x14ac:dyDescent="0.2">
      <c r="A25" s="167" t="s">
        <v>167</v>
      </c>
      <c r="B25" s="168" t="s">
        <v>81</v>
      </c>
      <c r="C25" s="169" t="s">
        <v>82</v>
      </c>
      <c r="D25" s="170"/>
      <c r="E25" s="171"/>
      <c r="F25" s="172"/>
      <c r="G25" s="172">
        <f>SUMIF(AG26:AG26,"&lt;&gt;NOR",G26:G26)</f>
        <v>0</v>
      </c>
      <c r="H25" s="172"/>
      <c r="I25" s="172">
        <f>SUM(I26:I26)</f>
        <v>2799.1</v>
      </c>
      <c r="J25" s="172"/>
      <c r="K25" s="172">
        <f>SUM(K26:K26)</f>
        <v>6280.18</v>
      </c>
      <c r="L25" s="172"/>
      <c r="M25" s="172">
        <f>SUM(M26:M26)</f>
        <v>0</v>
      </c>
      <c r="N25" s="172"/>
      <c r="O25" s="172">
        <f>SUM(O26:O26)</f>
        <v>0.1</v>
      </c>
      <c r="P25" s="172"/>
      <c r="Q25" s="172">
        <f>SUM(Q26:Q26)</f>
        <v>0</v>
      </c>
      <c r="R25" s="172"/>
      <c r="S25" s="172"/>
      <c r="T25" s="173"/>
      <c r="U25" s="174"/>
      <c r="V25" s="174">
        <f>SUM(V26:V26)</f>
        <v>14.81</v>
      </c>
      <c r="W25" s="174"/>
      <c r="X25" s="174"/>
      <c r="AG25" t="s">
        <v>168</v>
      </c>
    </row>
    <row r="26" spans="1:60" outlineLevel="1" x14ac:dyDescent="0.2">
      <c r="A26" s="175">
        <v>7</v>
      </c>
      <c r="B26" s="176" t="s">
        <v>217</v>
      </c>
      <c r="C26" s="177" t="s">
        <v>218</v>
      </c>
      <c r="D26" s="178" t="s">
        <v>197</v>
      </c>
      <c r="E26" s="179">
        <v>83.68</v>
      </c>
      <c r="F26" s="180"/>
      <c r="G26" s="181">
        <f>ROUND(E26*F26,2)</f>
        <v>0</v>
      </c>
      <c r="H26" s="180">
        <v>33.450000000000003</v>
      </c>
      <c r="I26" s="181">
        <f>ROUND(E26*H26,2)</f>
        <v>2799.1</v>
      </c>
      <c r="J26" s="180">
        <v>75.05</v>
      </c>
      <c r="K26" s="181">
        <f>ROUND(E26*J26,2)</f>
        <v>6280.18</v>
      </c>
      <c r="L26" s="181">
        <v>15</v>
      </c>
      <c r="M26" s="181">
        <f>G26*(1+L26/100)</f>
        <v>0</v>
      </c>
      <c r="N26" s="181">
        <v>1.2099999999999999E-3</v>
      </c>
      <c r="O26" s="181">
        <f>ROUND(E26*N26,2)</f>
        <v>0.1</v>
      </c>
      <c r="P26" s="181">
        <v>0</v>
      </c>
      <c r="Q26" s="181">
        <f>ROUND(E26*P26,2)</f>
        <v>0</v>
      </c>
      <c r="R26" s="181" t="s">
        <v>219</v>
      </c>
      <c r="S26" s="181" t="s">
        <v>172</v>
      </c>
      <c r="T26" s="182" t="s">
        <v>173</v>
      </c>
      <c r="U26" s="183">
        <v>0.17699999999999999</v>
      </c>
      <c r="V26" s="183">
        <f>ROUND(E26*U26,2)</f>
        <v>14.81</v>
      </c>
      <c r="W26" s="183"/>
      <c r="X26" s="183" t="s">
        <v>188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189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x14ac:dyDescent="0.2">
      <c r="A27" s="167" t="s">
        <v>167</v>
      </c>
      <c r="B27" s="168" t="s">
        <v>83</v>
      </c>
      <c r="C27" s="169" t="s">
        <v>84</v>
      </c>
      <c r="D27" s="170"/>
      <c r="E27" s="171"/>
      <c r="F27" s="172"/>
      <c r="G27" s="172">
        <f>SUMIF(AG28:AG28,"&lt;&gt;NOR",G28:G28)</f>
        <v>0</v>
      </c>
      <c r="H27" s="172"/>
      <c r="I27" s="172">
        <f>SUM(I28:I28)</f>
        <v>0</v>
      </c>
      <c r="J27" s="172"/>
      <c r="K27" s="172">
        <f>SUM(K28:K28)</f>
        <v>435.14</v>
      </c>
      <c r="L27" s="172"/>
      <c r="M27" s="172">
        <f>SUM(M28:M28)</f>
        <v>0</v>
      </c>
      <c r="N27" s="172"/>
      <c r="O27" s="172">
        <f>SUM(O28:O28)</f>
        <v>0</v>
      </c>
      <c r="P27" s="172"/>
      <c r="Q27" s="172">
        <f>SUM(Q28:Q28)</f>
        <v>0</v>
      </c>
      <c r="R27" s="172"/>
      <c r="S27" s="172"/>
      <c r="T27" s="173"/>
      <c r="U27" s="174"/>
      <c r="V27" s="174">
        <f>SUM(V28:V28)</f>
        <v>1.26</v>
      </c>
      <c r="W27" s="174"/>
      <c r="X27" s="174"/>
      <c r="AG27" t="s">
        <v>168</v>
      </c>
    </row>
    <row r="28" spans="1:60" outlineLevel="1" x14ac:dyDescent="0.2">
      <c r="A28" s="175">
        <v>8</v>
      </c>
      <c r="B28" s="176" t="s">
        <v>220</v>
      </c>
      <c r="C28" s="177" t="s">
        <v>221</v>
      </c>
      <c r="D28" s="178" t="s">
        <v>197</v>
      </c>
      <c r="E28" s="179">
        <v>83.68</v>
      </c>
      <c r="F28" s="180"/>
      <c r="G28" s="181">
        <f>ROUND(E28*F28,2)</f>
        <v>0</v>
      </c>
      <c r="H28" s="180">
        <v>0</v>
      </c>
      <c r="I28" s="181">
        <f>ROUND(E28*H28,2)</f>
        <v>0</v>
      </c>
      <c r="J28" s="180">
        <v>5.2</v>
      </c>
      <c r="K28" s="181">
        <f>ROUND(E28*J28,2)</f>
        <v>435.14</v>
      </c>
      <c r="L28" s="181">
        <v>15</v>
      </c>
      <c r="M28" s="181">
        <f>G28*(1+L28/100)</f>
        <v>0</v>
      </c>
      <c r="N28" s="181">
        <v>0</v>
      </c>
      <c r="O28" s="181">
        <f>ROUND(E28*N28,2)</f>
        <v>0</v>
      </c>
      <c r="P28" s="181">
        <v>0</v>
      </c>
      <c r="Q28" s="181">
        <f>ROUND(E28*P28,2)</f>
        <v>0</v>
      </c>
      <c r="R28" s="181" t="s">
        <v>187</v>
      </c>
      <c r="S28" s="181" t="s">
        <v>172</v>
      </c>
      <c r="T28" s="182" t="s">
        <v>173</v>
      </c>
      <c r="U28" s="183">
        <v>1.4999999999999999E-2</v>
      </c>
      <c r="V28" s="183">
        <f>ROUND(E28*U28,2)</f>
        <v>1.26</v>
      </c>
      <c r="W28" s="183"/>
      <c r="X28" s="183" t="s">
        <v>188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189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x14ac:dyDescent="0.2">
      <c r="A29" s="167" t="s">
        <v>167</v>
      </c>
      <c r="B29" s="168" t="s">
        <v>85</v>
      </c>
      <c r="C29" s="169" t="s">
        <v>86</v>
      </c>
      <c r="D29" s="170"/>
      <c r="E29" s="171"/>
      <c r="F29" s="172"/>
      <c r="G29" s="172">
        <f>SUMIF(AG30:AG41,"&lt;&gt;NOR",G30:G41)</f>
        <v>0</v>
      </c>
      <c r="H29" s="172"/>
      <c r="I29" s="172">
        <f>SUM(I30:I41)</f>
        <v>161.68</v>
      </c>
      <c r="J29" s="172"/>
      <c r="K29" s="172">
        <f>SUM(K30:K41)</f>
        <v>2968.27</v>
      </c>
      <c r="L29" s="172"/>
      <c r="M29" s="172">
        <f>SUM(M30:M41)</f>
        <v>0</v>
      </c>
      <c r="N29" s="172"/>
      <c r="O29" s="172">
        <f>SUM(O30:O41)</f>
        <v>0</v>
      </c>
      <c r="P29" s="172"/>
      <c r="Q29" s="172">
        <f>SUM(Q30:Q41)</f>
        <v>1.4100000000000001</v>
      </c>
      <c r="R29" s="172"/>
      <c r="S29" s="172"/>
      <c r="T29" s="173"/>
      <c r="U29" s="174"/>
      <c r="V29" s="174">
        <f>SUM(V30:V41)</f>
        <v>7.73</v>
      </c>
      <c r="W29" s="174"/>
      <c r="X29" s="174"/>
      <c r="AG29" t="s">
        <v>168</v>
      </c>
    </row>
    <row r="30" spans="1:60" outlineLevel="1" x14ac:dyDescent="0.2">
      <c r="A30" s="185">
        <v>9</v>
      </c>
      <c r="B30" s="186" t="s">
        <v>222</v>
      </c>
      <c r="C30" s="187" t="s">
        <v>223</v>
      </c>
      <c r="D30" s="188" t="s">
        <v>197</v>
      </c>
      <c r="E30" s="189">
        <v>6.88</v>
      </c>
      <c r="F30" s="190"/>
      <c r="G30" s="191">
        <f>ROUND(E30*F30,2)</f>
        <v>0</v>
      </c>
      <c r="H30" s="190">
        <v>0</v>
      </c>
      <c r="I30" s="191">
        <f>ROUND(E30*H30,2)</f>
        <v>0</v>
      </c>
      <c r="J30" s="190">
        <v>64.7</v>
      </c>
      <c r="K30" s="191">
        <f>ROUND(E30*J30,2)</f>
        <v>445.14</v>
      </c>
      <c r="L30" s="191">
        <v>15</v>
      </c>
      <c r="M30" s="191">
        <f>G30*(1+L30/100)</f>
        <v>0</v>
      </c>
      <c r="N30" s="191">
        <v>0</v>
      </c>
      <c r="O30" s="191">
        <f>ROUND(E30*N30,2)</f>
        <v>0</v>
      </c>
      <c r="P30" s="191">
        <v>0.02</v>
      </c>
      <c r="Q30" s="191">
        <f>ROUND(E30*P30,2)</f>
        <v>0.14000000000000001</v>
      </c>
      <c r="R30" s="191" t="s">
        <v>224</v>
      </c>
      <c r="S30" s="191" t="s">
        <v>172</v>
      </c>
      <c r="T30" s="192" t="s">
        <v>173</v>
      </c>
      <c r="U30" s="183">
        <v>0.14699999999999999</v>
      </c>
      <c r="V30" s="183">
        <f>ROUND(E30*U30,2)</f>
        <v>1.01</v>
      </c>
      <c r="W30" s="183"/>
      <c r="X30" s="183" t="s">
        <v>188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189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12.75" customHeight="1" outlineLevel="1" x14ac:dyDescent="0.2">
      <c r="A31" s="193"/>
      <c r="B31" s="194"/>
      <c r="C31" s="229" t="s">
        <v>225</v>
      </c>
      <c r="D31" s="229"/>
      <c r="E31" s="229"/>
      <c r="F31" s="229"/>
      <c r="G31" s="229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191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93"/>
      <c r="B32" s="194"/>
      <c r="C32" s="203" t="s">
        <v>226</v>
      </c>
      <c r="D32" s="204"/>
      <c r="E32" s="205">
        <v>6.88</v>
      </c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4"/>
      <c r="Z32" s="184"/>
      <c r="AA32" s="184"/>
      <c r="AB32" s="184"/>
      <c r="AC32" s="184"/>
      <c r="AD32" s="184"/>
      <c r="AE32" s="184"/>
      <c r="AF32" s="184"/>
      <c r="AG32" s="184" t="s">
        <v>193</v>
      </c>
      <c r="AH32" s="184">
        <v>0</v>
      </c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85">
        <v>10</v>
      </c>
      <c r="B33" s="186" t="s">
        <v>227</v>
      </c>
      <c r="C33" s="187" t="s">
        <v>228</v>
      </c>
      <c r="D33" s="188" t="s">
        <v>197</v>
      </c>
      <c r="E33" s="189">
        <v>1.5409999999999999</v>
      </c>
      <c r="F33" s="190"/>
      <c r="G33" s="191">
        <f>ROUND(E33*F33,2)</f>
        <v>0</v>
      </c>
      <c r="H33" s="190">
        <v>46.89</v>
      </c>
      <c r="I33" s="191">
        <f>ROUND(E33*H33,2)</f>
        <v>72.260000000000005</v>
      </c>
      <c r="J33" s="190">
        <v>204.61</v>
      </c>
      <c r="K33" s="191">
        <f>ROUND(E33*J33,2)</f>
        <v>315.3</v>
      </c>
      <c r="L33" s="191">
        <v>15</v>
      </c>
      <c r="M33" s="191">
        <f>G33*(1+L33/100)</f>
        <v>0</v>
      </c>
      <c r="N33" s="191">
        <v>2.1900000000000001E-3</v>
      </c>
      <c r="O33" s="191">
        <f>ROUND(E33*N33,2)</f>
        <v>0</v>
      </c>
      <c r="P33" s="191">
        <v>4.1000000000000002E-2</v>
      </c>
      <c r="Q33" s="191">
        <f>ROUND(E33*P33,2)</f>
        <v>0.06</v>
      </c>
      <c r="R33" s="191" t="s">
        <v>224</v>
      </c>
      <c r="S33" s="191" t="s">
        <v>172</v>
      </c>
      <c r="T33" s="192" t="s">
        <v>173</v>
      </c>
      <c r="U33" s="183">
        <v>0.52</v>
      </c>
      <c r="V33" s="183">
        <f>ROUND(E33*U33,2)</f>
        <v>0.8</v>
      </c>
      <c r="W33" s="183"/>
      <c r="X33" s="183" t="s">
        <v>188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189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12.75" customHeight="1" outlineLevel="1" x14ac:dyDescent="0.2">
      <c r="A34" s="193"/>
      <c r="B34" s="194"/>
      <c r="C34" s="229" t="s">
        <v>229</v>
      </c>
      <c r="D34" s="229"/>
      <c r="E34" s="229"/>
      <c r="F34" s="229"/>
      <c r="G34" s="229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4"/>
      <c r="Z34" s="184"/>
      <c r="AA34" s="184"/>
      <c r="AB34" s="184"/>
      <c r="AC34" s="184"/>
      <c r="AD34" s="184"/>
      <c r="AE34" s="184"/>
      <c r="AF34" s="184"/>
      <c r="AG34" s="184" t="s">
        <v>191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93"/>
      <c r="B35" s="194"/>
      <c r="C35" s="203" t="s">
        <v>230</v>
      </c>
      <c r="D35" s="204"/>
      <c r="E35" s="205">
        <v>1.54</v>
      </c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4"/>
      <c r="Z35" s="184"/>
      <c r="AA35" s="184"/>
      <c r="AB35" s="184"/>
      <c r="AC35" s="184"/>
      <c r="AD35" s="184"/>
      <c r="AE35" s="184"/>
      <c r="AF35" s="184"/>
      <c r="AG35" s="184" t="s">
        <v>193</v>
      </c>
      <c r="AH35" s="184">
        <v>0</v>
      </c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85">
        <v>11</v>
      </c>
      <c r="B36" s="186" t="s">
        <v>231</v>
      </c>
      <c r="C36" s="187" t="s">
        <v>232</v>
      </c>
      <c r="D36" s="188" t="s">
        <v>197</v>
      </c>
      <c r="E36" s="189">
        <v>3.6</v>
      </c>
      <c r="F36" s="190"/>
      <c r="G36" s="191">
        <f>ROUND(E36*F36,2)</f>
        <v>0</v>
      </c>
      <c r="H36" s="190">
        <v>24.84</v>
      </c>
      <c r="I36" s="191">
        <f>ROUND(E36*H36,2)</f>
        <v>89.42</v>
      </c>
      <c r="J36" s="190">
        <v>212.66</v>
      </c>
      <c r="K36" s="191">
        <f>ROUND(E36*J36,2)</f>
        <v>765.58</v>
      </c>
      <c r="L36" s="191">
        <v>15</v>
      </c>
      <c r="M36" s="191">
        <f>G36*(1+L36/100)</f>
        <v>0</v>
      </c>
      <c r="N36" s="191">
        <v>1.17E-3</v>
      </c>
      <c r="O36" s="191">
        <f>ROUND(E36*N36,2)</f>
        <v>0</v>
      </c>
      <c r="P36" s="191">
        <v>8.7999999999999995E-2</v>
      </c>
      <c r="Q36" s="191">
        <f>ROUND(E36*P36,2)</f>
        <v>0.32</v>
      </c>
      <c r="R36" s="191" t="s">
        <v>224</v>
      </c>
      <c r="S36" s="191" t="s">
        <v>172</v>
      </c>
      <c r="T36" s="192" t="s">
        <v>173</v>
      </c>
      <c r="U36" s="183">
        <v>0.55600000000000005</v>
      </c>
      <c r="V36" s="183">
        <f>ROUND(E36*U36,2)</f>
        <v>2</v>
      </c>
      <c r="W36" s="183"/>
      <c r="X36" s="183" t="s">
        <v>188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189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ht="12.75" customHeight="1" outlineLevel="1" x14ac:dyDescent="0.2">
      <c r="A37" s="193"/>
      <c r="B37" s="194"/>
      <c r="C37" s="229" t="s">
        <v>229</v>
      </c>
      <c r="D37" s="229"/>
      <c r="E37" s="229"/>
      <c r="F37" s="229"/>
      <c r="G37" s="229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4"/>
      <c r="Z37" s="184"/>
      <c r="AA37" s="184"/>
      <c r="AB37" s="184"/>
      <c r="AC37" s="184"/>
      <c r="AD37" s="184"/>
      <c r="AE37" s="184"/>
      <c r="AF37" s="184"/>
      <c r="AG37" s="184" t="s">
        <v>191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93"/>
      <c r="B38" s="194"/>
      <c r="C38" s="203" t="s">
        <v>233</v>
      </c>
      <c r="D38" s="204"/>
      <c r="E38" s="205">
        <v>3.6</v>
      </c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193</v>
      </c>
      <c r="AH38" s="184">
        <v>0</v>
      </c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ht="22.5" outlineLevel="1" x14ac:dyDescent="0.2">
      <c r="A39" s="185">
        <v>12</v>
      </c>
      <c r="B39" s="186" t="s">
        <v>234</v>
      </c>
      <c r="C39" s="187" t="s">
        <v>235</v>
      </c>
      <c r="D39" s="188" t="s">
        <v>197</v>
      </c>
      <c r="E39" s="189">
        <v>13.052</v>
      </c>
      <c r="F39" s="190"/>
      <c r="G39" s="191">
        <f>ROUND(E39*F39,2)</f>
        <v>0</v>
      </c>
      <c r="H39" s="190">
        <v>0</v>
      </c>
      <c r="I39" s="191">
        <f>ROUND(E39*H39,2)</f>
        <v>0</v>
      </c>
      <c r="J39" s="190">
        <v>110.5</v>
      </c>
      <c r="K39" s="191">
        <f>ROUND(E39*J39,2)</f>
        <v>1442.25</v>
      </c>
      <c r="L39" s="191">
        <v>15</v>
      </c>
      <c r="M39" s="191">
        <f>G39*(1+L39/100)</f>
        <v>0</v>
      </c>
      <c r="N39" s="191">
        <v>0</v>
      </c>
      <c r="O39" s="191">
        <f>ROUND(E39*N39,2)</f>
        <v>0</v>
      </c>
      <c r="P39" s="191">
        <v>6.8000000000000005E-2</v>
      </c>
      <c r="Q39" s="191">
        <f>ROUND(E39*P39,2)</f>
        <v>0.89</v>
      </c>
      <c r="R39" s="191" t="s">
        <v>224</v>
      </c>
      <c r="S39" s="191" t="s">
        <v>172</v>
      </c>
      <c r="T39" s="192" t="s">
        <v>173</v>
      </c>
      <c r="U39" s="183">
        <v>0.3</v>
      </c>
      <c r="V39" s="183">
        <f>ROUND(E39*U39,2)</f>
        <v>3.92</v>
      </c>
      <c r="W39" s="183"/>
      <c r="X39" s="183" t="s">
        <v>188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189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ht="12.75" customHeight="1" outlineLevel="1" x14ac:dyDescent="0.2">
      <c r="A40" s="193"/>
      <c r="B40" s="194"/>
      <c r="C40" s="229" t="s">
        <v>236</v>
      </c>
      <c r="D40" s="229"/>
      <c r="E40" s="229"/>
      <c r="F40" s="229"/>
      <c r="G40" s="229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4"/>
      <c r="Z40" s="184"/>
      <c r="AA40" s="184"/>
      <c r="AB40" s="184"/>
      <c r="AC40" s="184"/>
      <c r="AD40" s="184"/>
      <c r="AE40" s="184"/>
      <c r="AF40" s="184"/>
      <c r="AG40" s="184" t="s">
        <v>191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93"/>
      <c r="B41" s="194"/>
      <c r="C41" s="203" t="s">
        <v>237</v>
      </c>
      <c r="D41" s="204"/>
      <c r="E41" s="205">
        <v>13.05</v>
      </c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4"/>
      <c r="Z41" s="184"/>
      <c r="AA41" s="184"/>
      <c r="AB41" s="184"/>
      <c r="AC41" s="184"/>
      <c r="AD41" s="184"/>
      <c r="AE41" s="184"/>
      <c r="AF41" s="184"/>
      <c r="AG41" s="184" t="s">
        <v>193</v>
      </c>
      <c r="AH41" s="184">
        <v>0</v>
      </c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x14ac:dyDescent="0.2">
      <c r="A42" s="167" t="s">
        <v>167</v>
      </c>
      <c r="B42" s="168" t="s">
        <v>87</v>
      </c>
      <c r="C42" s="169" t="s">
        <v>88</v>
      </c>
      <c r="D42" s="170"/>
      <c r="E42" s="171"/>
      <c r="F42" s="172"/>
      <c r="G42" s="172">
        <f>SUMIF(AG43:AG44,"&lt;&gt;NOR",G43:G44)</f>
        <v>0</v>
      </c>
      <c r="H42" s="172"/>
      <c r="I42" s="172">
        <f>SUM(I43:I44)</f>
        <v>0</v>
      </c>
      <c r="J42" s="172"/>
      <c r="K42" s="172">
        <f>SUM(K43:K44)</f>
        <v>3470.34</v>
      </c>
      <c r="L42" s="172"/>
      <c r="M42" s="172">
        <f>SUM(M43:M44)</f>
        <v>0</v>
      </c>
      <c r="N42" s="172"/>
      <c r="O42" s="172">
        <f>SUM(O43:O44)</f>
        <v>0</v>
      </c>
      <c r="P42" s="172"/>
      <c r="Q42" s="172">
        <f>SUM(Q43:Q44)</f>
        <v>0</v>
      </c>
      <c r="R42" s="172"/>
      <c r="S42" s="172"/>
      <c r="T42" s="173"/>
      <c r="U42" s="174"/>
      <c r="V42" s="174">
        <f>SUM(V43:V44)</f>
        <v>8.57</v>
      </c>
      <c r="W42" s="174"/>
      <c r="X42" s="174"/>
      <c r="AG42" t="s">
        <v>168</v>
      </c>
    </row>
    <row r="43" spans="1:60" ht="33.75" outlineLevel="1" x14ac:dyDescent="0.2">
      <c r="A43" s="185">
        <v>13</v>
      </c>
      <c r="B43" s="186" t="s">
        <v>238</v>
      </c>
      <c r="C43" s="187" t="s">
        <v>239</v>
      </c>
      <c r="D43" s="188" t="s">
        <v>240</v>
      </c>
      <c r="E43" s="189">
        <v>4.0827499999999999</v>
      </c>
      <c r="F43" s="190"/>
      <c r="G43" s="191">
        <f>ROUND(E43*F43,2)</f>
        <v>0</v>
      </c>
      <c r="H43" s="190">
        <v>0</v>
      </c>
      <c r="I43" s="191">
        <f>ROUND(E43*H43,2)</f>
        <v>0</v>
      </c>
      <c r="J43" s="190">
        <v>850</v>
      </c>
      <c r="K43" s="191">
        <f>ROUND(E43*J43,2)</f>
        <v>3470.34</v>
      </c>
      <c r="L43" s="191">
        <v>15</v>
      </c>
      <c r="M43" s="191">
        <f>G43*(1+L43/100)</f>
        <v>0</v>
      </c>
      <c r="N43" s="191">
        <v>0</v>
      </c>
      <c r="O43" s="191">
        <f>ROUND(E43*N43,2)</f>
        <v>0</v>
      </c>
      <c r="P43" s="191">
        <v>0</v>
      </c>
      <c r="Q43" s="191">
        <f>ROUND(E43*P43,2)</f>
        <v>0</v>
      </c>
      <c r="R43" s="191" t="s">
        <v>187</v>
      </c>
      <c r="S43" s="191" t="s">
        <v>172</v>
      </c>
      <c r="T43" s="192" t="s">
        <v>173</v>
      </c>
      <c r="U43" s="183">
        <v>2.1</v>
      </c>
      <c r="V43" s="183">
        <f>ROUND(E43*U43,2)</f>
        <v>8.57</v>
      </c>
      <c r="W43" s="183"/>
      <c r="X43" s="183" t="s">
        <v>188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241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ht="12.75" customHeight="1" outlineLevel="1" x14ac:dyDescent="0.2">
      <c r="A44" s="193"/>
      <c r="B44" s="194"/>
      <c r="C44" s="229" t="s">
        <v>242</v>
      </c>
      <c r="D44" s="229"/>
      <c r="E44" s="229"/>
      <c r="F44" s="229"/>
      <c r="G44" s="229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4"/>
      <c r="Z44" s="184"/>
      <c r="AA44" s="184"/>
      <c r="AB44" s="184"/>
      <c r="AC44" s="184"/>
      <c r="AD44" s="184"/>
      <c r="AE44" s="184"/>
      <c r="AF44" s="184"/>
      <c r="AG44" s="184" t="s">
        <v>191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x14ac:dyDescent="0.2">
      <c r="A45" s="167" t="s">
        <v>167</v>
      </c>
      <c r="B45" s="168" t="s">
        <v>108</v>
      </c>
      <c r="C45" s="169" t="s">
        <v>109</v>
      </c>
      <c r="D45" s="170"/>
      <c r="E45" s="171"/>
      <c r="F45" s="172"/>
      <c r="G45" s="172">
        <f>SUMIF(AG46:AG47,"&lt;&gt;NOR",G46:G47)</f>
        <v>0</v>
      </c>
      <c r="H45" s="172"/>
      <c r="I45" s="172">
        <f>SUM(I46:I47)</f>
        <v>7700.53</v>
      </c>
      <c r="J45" s="172"/>
      <c r="K45" s="172">
        <f>SUM(K46:K47)</f>
        <v>2497.81</v>
      </c>
      <c r="L45" s="172"/>
      <c r="M45" s="172">
        <f>SUM(M46:M47)</f>
        <v>0</v>
      </c>
      <c r="N45" s="172"/>
      <c r="O45" s="172">
        <f>SUM(O46:O47)</f>
        <v>0.34</v>
      </c>
      <c r="P45" s="172"/>
      <c r="Q45" s="172">
        <f>SUM(Q46:Q47)</f>
        <v>0</v>
      </c>
      <c r="R45" s="172"/>
      <c r="S45" s="172"/>
      <c r="T45" s="173"/>
      <c r="U45" s="174"/>
      <c r="V45" s="174">
        <f>SUM(V46:V47)</f>
        <v>6.36</v>
      </c>
      <c r="W45" s="174"/>
      <c r="X45" s="174"/>
      <c r="AG45" t="s">
        <v>168</v>
      </c>
    </row>
    <row r="46" spans="1:60" ht="22.5" outlineLevel="1" x14ac:dyDescent="0.2">
      <c r="A46" s="185">
        <v>14</v>
      </c>
      <c r="B46" s="186" t="s">
        <v>243</v>
      </c>
      <c r="C46" s="187" t="s">
        <v>244</v>
      </c>
      <c r="D46" s="188" t="s">
        <v>197</v>
      </c>
      <c r="E46" s="189">
        <v>24.45</v>
      </c>
      <c r="F46" s="190"/>
      <c r="G46" s="191">
        <f>ROUND(E46*F46,2)</f>
        <v>0</v>
      </c>
      <c r="H46" s="190">
        <v>314.95</v>
      </c>
      <c r="I46" s="191">
        <f>ROUND(E46*H46,2)</f>
        <v>7700.53</v>
      </c>
      <c r="J46" s="190">
        <v>102.16</v>
      </c>
      <c r="K46" s="191">
        <f>ROUND(E46*J46,2)</f>
        <v>2497.81</v>
      </c>
      <c r="L46" s="191">
        <v>15</v>
      </c>
      <c r="M46" s="191">
        <f>G46*(1+L46/100)</f>
        <v>0</v>
      </c>
      <c r="N46" s="191">
        <v>1.371E-2</v>
      </c>
      <c r="O46" s="191">
        <f>ROUND(E46*N46,2)</f>
        <v>0.34</v>
      </c>
      <c r="P46" s="191">
        <v>0</v>
      </c>
      <c r="Q46" s="191">
        <f>ROUND(E46*P46,2)</f>
        <v>0</v>
      </c>
      <c r="R46" s="191" t="s">
        <v>245</v>
      </c>
      <c r="S46" s="191" t="s">
        <v>172</v>
      </c>
      <c r="T46" s="192" t="s">
        <v>173</v>
      </c>
      <c r="U46" s="183">
        <v>0.26</v>
      </c>
      <c r="V46" s="183">
        <f>ROUND(E46*U46,2)</f>
        <v>6.36</v>
      </c>
      <c r="W46" s="183"/>
      <c r="X46" s="183" t="s">
        <v>188</v>
      </c>
      <c r="Y46" s="184"/>
      <c r="Z46" s="184"/>
      <c r="AA46" s="184"/>
      <c r="AB46" s="184"/>
      <c r="AC46" s="184"/>
      <c r="AD46" s="184"/>
      <c r="AE46" s="184"/>
      <c r="AF46" s="184"/>
      <c r="AG46" s="184" t="s">
        <v>189</v>
      </c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ht="12.75" customHeight="1" outlineLevel="1" x14ac:dyDescent="0.2">
      <c r="A47" s="193"/>
      <c r="B47" s="194"/>
      <c r="C47" s="229" t="s">
        <v>246</v>
      </c>
      <c r="D47" s="229"/>
      <c r="E47" s="229"/>
      <c r="F47" s="229"/>
      <c r="G47" s="229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4"/>
      <c r="Z47" s="184"/>
      <c r="AA47" s="184"/>
      <c r="AB47" s="184"/>
      <c r="AC47" s="184"/>
      <c r="AD47" s="184"/>
      <c r="AE47" s="184"/>
      <c r="AF47" s="184"/>
      <c r="AG47" s="184" t="s">
        <v>191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x14ac:dyDescent="0.2">
      <c r="A48" s="167" t="s">
        <v>167</v>
      </c>
      <c r="B48" s="168" t="s">
        <v>110</v>
      </c>
      <c r="C48" s="169" t="s">
        <v>111</v>
      </c>
      <c r="D48" s="170"/>
      <c r="E48" s="171"/>
      <c r="F48" s="172"/>
      <c r="G48" s="172">
        <f>SUMIF(AG49:AG58,"&lt;&gt;NOR",G49:G58)</f>
        <v>0</v>
      </c>
      <c r="H48" s="172"/>
      <c r="I48" s="172">
        <f>SUM(I49:I58)</f>
        <v>29281.31</v>
      </c>
      <c r="J48" s="172"/>
      <c r="K48" s="172">
        <f>SUM(K49:K58)</f>
        <v>101099.78</v>
      </c>
      <c r="L48" s="172"/>
      <c r="M48" s="172">
        <f>SUM(M49:M58)</f>
        <v>0</v>
      </c>
      <c r="N48" s="172"/>
      <c r="O48" s="172">
        <f>SUM(O49:O58)</f>
        <v>0.89999999999999991</v>
      </c>
      <c r="P48" s="172"/>
      <c r="Q48" s="172">
        <f>SUM(Q49:Q58)</f>
        <v>0</v>
      </c>
      <c r="R48" s="172"/>
      <c r="S48" s="172"/>
      <c r="T48" s="173"/>
      <c r="U48" s="174"/>
      <c r="V48" s="174">
        <f>SUM(V49:V58)</f>
        <v>2.44</v>
      </c>
      <c r="W48" s="174"/>
      <c r="X48" s="174"/>
      <c r="AG48" t="s">
        <v>168</v>
      </c>
    </row>
    <row r="49" spans="1:60" outlineLevel="1" x14ac:dyDescent="0.2">
      <c r="A49" s="175">
        <v>15</v>
      </c>
      <c r="B49" s="176" t="s">
        <v>247</v>
      </c>
      <c r="C49" s="177" t="s">
        <v>248</v>
      </c>
      <c r="D49" s="178" t="s">
        <v>249</v>
      </c>
      <c r="E49" s="179">
        <v>0.67</v>
      </c>
      <c r="F49" s="180"/>
      <c r="G49" s="181">
        <f t="shared" ref="G49:G55" si="0">ROUND(E49*F49,2)</f>
        <v>0</v>
      </c>
      <c r="H49" s="180">
        <v>31.5</v>
      </c>
      <c r="I49" s="181">
        <f t="shared" ref="I49:I55" si="1">ROUND(E49*H49,2)</f>
        <v>21.11</v>
      </c>
      <c r="J49" s="180">
        <v>0</v>
      </c>
      <c r="K49" s="181">
        <f t="shared" ref="K49:K55" si="2">ROUND(E49*J49,2)</f>
        <v>0</v>
      </c>
      <c r="L49" s="181">
        <v>15</v>
      </c>
      <c r="M49" s="181">
        <f t="shared" ref="M49:M55" si="3">G49*(1+L49/100)</f>
        <v>0</v>
      </c>
      <c r="N49" s="181">
        <v>1E-4</v>
      </c>
      <c r="O49" s="181">
        <f t="shared" ref="O49:O55" si="4">ROUND(E49*N49,2)</f>
        <v>0</v>
      </c>
      <c r="P49" s="181">
        <v>0</v>
      </c>
      <c r="Q49" s="181">
        <f t="shared" ref="Q49:Q55" si="5">ROUND(E49*P49,2)</f>
        <v>0</v>
      </c>
      <c r="R49" s="181" t="s">
        <v>250</v>
      </c>
      <c r="S49" s="181" t="s">
        <v>172</v>
      </c>
      <c r="T49" s="182" t="s">
        <v>173</v>
      </c>
      <c r="U49" s="183">
        <v>0</v>
      </c>
      <c r="V49" s="183">
        <f t="shared" ref="V49:V55" si="6">ROUND(E49*U49,2)</f>
        <v>0</v>
      </c>
      <c r="W49" s="183"/>
      <c r="X49" s="183" t="s">
        <v>211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212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ht="22.5" outlineLevel="1" x14ac:dyDescent="0.2">
      <c r="A50" s="175">
        <v>16</v>
      </c>
      <c r="B50" s="176" t="s">
        <v>251</v>
      </c>
      <c r="C50" s="177" t="s">
        <v>252</v>
      </c>
      <c r="D50" s="178" t="s">
        <v>215</v>
      </c>
      <c r="E50" s="179">
        <v>1</v>
      </c>
      <c r="F50" s="180"/>
      <c r="G50" s="181">
        <f t="shared" si="0"/>
        <v>0</v>
      </c>
      <c r="H50" s="180">
        <v>3880</v>
      </c>
      <c r="I50" s="181">
        <f t="shared" si="1"/>
        <v>3880</v>
      </c>
      <c r="J50" s="180">
        <v>0</v>
      </c>
      <c r="K50" s="181">
        <f t="shared" si="2"/>
        <v>0</v>
      </c>
      <c r="L50" s="181">
        <v>15</v>
      </c>
      <c r="M50" s="181">
        <f t="shared" si="3"/>
        <v>0</v>
      </c>
      <c r="N50" s="181">
        <v>0</v>
      </c>
      <c r="O50" s="181">
        <f t="shared" si="4"/>
        <v>0</v>
      </c>
      <c r="P50" s="181">
        <v>0</v>
      </c>
      <c r="Q50" s="181">
        <f t="shared" si="5"/>
        <v>0</v>
      </c>
      <c r="R50" s="181" t="s">
        <v>250</v>
      </c>
      <c r="S50" s="181" t="s">
        <v>172</v>
      </c>
      <c r="T50" s="182" t="s">
        <v>173</v>
      </c>
      <c r="U50" s="183">
        <v>0</v>
      </c>
      <c r="V50" s="183">
        <f t="shared" si="6"/>
        <v>0</v>
      </c>
      <c r="W50" s="183"/>
      <c r="X50" s="183" t="s">
        <v>211</v>
      </c>
      <c r="Y50" s="184"/>
      <c r="Z50" s="184"/>
      <c r="AA50" s="184"/>
      <c r="AB50" s="184"/>
      <c r="AC50" s="184"/>
      <c r="AD50" s="184"/>
      <c r="AE50" s="184"/>
      <c r="AF50" s="184"/>
      <c r="AG50" s="184" t="s">
        <v>212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outlineLevel="1" x14ac:dyDescent="0.2">
      <c r="A51" s="175">
        <v>17</v>
      </c>
      <c r="B51" s="176" t="s">
        <v>253</v>
      </c>
      <c r="C51" s="177" t="s">
        <v>254</v>
      </c>
      <c r="D51" s="178" t="s">
        <v>215</v>
      </c>
      <c r="E51" s="179">
        <v>1</v>
      </c>
      <c r="F51" s="180"/>
      <c r="G51" s="181">
        <f t="shared" si="0"/>
        <v>0</v>
      </c>
      <c r="H51" s="180">
        <v>378</v>
      </c>
      <c r="I51" s="181">
        <f t="shared" si="1"/>
        <v>378</v>
      </c>
      <c r="J51" s="180">
        <v>0</v>
      </c>
      <c r="K51" s="181">
        <f t="shared" si="2"/>
        <v>0</v>
      </c>
      <c r="L51" s="181">
        <v>15</v>
      </c>
      <c r="M51" s="181">
        <f t="shared" si="3"/>
        <v>0</v>
      </c>
      <c r="N51" s="181">
        <v>2.9099999999999998E-3</v>
      </c>
      <c r="O51" s="181">
        <f t="shared" si="4"/>
        <v>0</v>
      </c>
      <c r="P51" s="181">
        <v>0</v>
      </c>
      <c r="Q51" s="181">
        <f t="shared" si="5"/>
        <v>0</v>
      </c>
      <c r="R51" s="181" t="s">
        <v>250</v>
      </c>
      <c r="S51" s="181" t="s">
        <v>172</v>
      </c>
      <c r="T51" s="182" t="s">
        <v>173</v>
      </c>
      <c r="U51" s="183">
        <v>0</v>
      </c>
      <c r="V51" s="183">
        <f t="shared" si="6"/>
        <v>0</v>
      </c>
      <c r="W51" s="183"/>
      <c r="X51" s="183" t="s">
        <v>211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212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outlineLevel="1" x14ac:dyDescent="0.2">
      <c r="A52" s="175">
        <v>18</v>
      </c>
      <c r="B52" s="176" t="s">
        <v>255</v>
      </c>
      <c r="C52" s="177" t="s">
        <v>256</v>
      </c>
      <c r="D52" s="178" t="s">
        <v>257</v>
      </c>
      <c r="E52" s="179">
        <v>7</v>
      </c>
      <c r="F52" s="180"/>
      <c r="G52" s="181">
        <f t="shared" si="0"/>
        <v>0</v>
      </c>
      <c r="H52" s="180">
        <v>0</v>
      </c>
      <c r="I52" s="181">
        <f t="shared" si="1"/>
        <v>0</v>
      </c>
      <c r="J52" s="180">
        <v>600</v>
      </c>
      <c r="K52" s="181">
        <f t="shared" si="2"/>
        <v>4200</v>
      </c>
      <c r="L52" s="181">
        <v>15</v>
      </c>
      <c r="M52" s="181">
        <f t="shared" si="3"/>
        <v>0</v>
      </c>
      <c r="N52" s="181">
        <v>0.06</v>
      </c>
      <c r="O52" s="181">
        <f t="shared" si="4"/>
        <v>0.42</v>
      </c>
      <c r="P52" s="181">
        <v>0</v>
      </c>
      <c r="Q52" s="181">
        <f t="shared" si="5"/>
        <v>0</v>
      </c>
      <c r="R52" s="181"/>
      <c r="S52" s="181" t="s">
        <v>210</v>
      </c>
      <c r="T52" s="182" t="s">
        <v>173</v>
      </c>
      <c r="U52" s="183">
        <v>0</v>
      </c>
      <c r="V52" s="183">
        <f t="shared" si="6"/>
        <v>0</v>
      </c>
      <c r="W52" s="183"/>
      <c r="X52" s="183" t="s">
        <v>258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259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outlineLevel="1" x14ac:dyDescent="0.2">
      <c r="A53" s="175">
        <v>19</v>
      </c>
      <c r="B53" s="176" t="s">
        <v>260</v>
      </c>
      <c r="C53" s="177" t="s">
        <v>261</v>
      </c>
      <c r="D53" s="178" t="s">
        <v>209</v>
      </c>
      <c r="E53" s="179">
        <v>1</v>
      </c>
      <c r="F53" s="180"/>
      <c r="G53" s="181">
        <f t="shared" si="0"/>
        <v>0</v>
      </c>
      <c r="H53" s="180">
        <v>25000</v>
      </c>
      <c r="I53" s="181">
        <f t="shared" si="1"/>
        <v>25000</v>
      </c>
      <c r="J53" s="180">
        <v>0</v>
      </c>
      <c r="K53" s="181">
        <f t="shared" si="2"/>
        <v>0</v>
      </c>
      <c r="L53" s="181">
        <v>15</v>
      </c>
      <c r="M53" s="181">
        <f t="shared" si="3"/>
        <v>0</v>
      </c>
      <c r="N53" s="181">
        <v>0</v>
      </c>
      <c r="O53" s="181">
        <f t="shared" si="4"/>
        <v>0</v>
      </c>
      <c r="P53" s="181">
        <v>0</v>
      </c>
      <c r="Q53" s="181">
        <f t="shared" si="5"/>
        <v>0</v>
      </c>
      <c r="R53" s="181"/>
      <c r="S53" s="181" t="s">
        <v>210</v>
      </c>
      <c r="T53" s="182" t="s">
        <v>173</v>
      </c>
      <c r="U53" s="183">
        <v>0</v>
      </c>
      <c r="V53" s="183">
        <f t="shared" si="6"/>
        <v>0</v>
      </c>
      <c r="W53" s="183"/>
      <c r="X53" s="183" t="s">
        <v>211</v>
      </c>
      <c r="Y53" s="184"/>
      <c r="Z53" s="184"/>
      <c r="AA53" s="184"/>
      <c r="AB53" s="184"/>
      <c r="AC53" s="184"/>
      <c r="AD53" s="184"/>
      <c r="AE53" s="184"/>
      <c r="AF53" s="184"/>
      <c r="AG53" s="184" t="s">
        <v>212</v>
      </c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ht="22.5" outlineLevel="1" x14ac:dyDescent="0.2">
      <c r="A54" s="175">
        <v>20</v>
      </c>
      <c r="B54" s="176" t="s">
        <v>262</v>
      </c>
      <c r="C54" s="177" t="s">
        <v>263</v>
      </c>
      <c r="D54" s="178" t="s">
        <v>215</v>
      </c>
      <c r="E54" s="179">
        <v>1</v>
      </c>
      <c r="F54" s="180"/>
      <c r="G54" s="181">
        <f t="shared" si="0"/>
        <v>0</v>
      </c>
      <c r="H54" s="180">
        <v>2.2000000000000002</v>
      </c>
      <c r="I54" s="181">
        <f t="shared" si="1"/>
        <v>2.2000000000000002</v>
      </c>
      <c r="J54" s="180">
        <v>104.25</v>
      </c>
      <c r="K54" s="181">
        <f t="shared" si="2"/>
        <v>104.25</v>
      </c>
      <c r="L54" s="181">
        <v>15</v>
      </c>
      <c r="M54" s="181">
        <f t="shared" si="3"/>
        <v>0</v>
      </c>
      <c r="N54" s="181">
        <v>1.0000000000000001E-5</v>
      </c>
      <c r="O54" s="181">
        <f t="shared" si="4"/>
        <v>0</v>
      </c>
      <c r="P54" s="181">
        <v>0</v>
      </c>
      <c r="Q54" s="181">
        <f t="shared" si="5"/>
        <v>0</v>
      </c>
      <c r="R54" s="181" t="s">
        <v>264</v>
      </c>
      <c r="S54" s="181" t="s">
        <v>172</v>
      </c>
      <c r="T54" s="182" t="s">
        <v>173</v>
      </c>
      <c r="U54" s="183">
        <v>0.40488000000000002</v>
      </c>
      <c r="V54" s="183">
        <f t="shared" si="6"/>
        <v>0.4</v>
      </c>
      <c r="W54" s="183"/>
      <c r="X54" s="183" t="s">
        <v>188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189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outlineLevel="1" x14ac:dyDescent="0.2">
      <c r="A55" s="185">
        <v>21</v>
      </c>
      <c r="B55" s="186" t="s">
        <v>265</v>
      </c>
      <c r="C55" s="187" t="s">
        <v>266</v>
      </c>
      <c r="D55" s="188" t="s">
        <v>257</v>
      </c>
      <c r="E55" s="189">
        <v>8</v>
      </c>
      <c r="F55" s="190"/>
      <c r="G55" s="191">
        <f t="shared" si="0"/>
        <v>0</v>
      </c>
      <c r="H55" s="190">
        <v>0</v>
      </c>
      <c r="I55" s="191">
        <f t="shared" si="1"/>
        <v>0</v>
      </c>
      <c r="J55" s="190">
        <v>12000</v>
      </c>
      <c r="K55" s="191">
        <f t="shared" si="2"/>
        <v>96000</v>
      </c>
      <c r="L55" s="191">
        <v>15</v>
      </c>
      <c r="M55" s="191">
        <f t="shared" si="3"/>
        <v>0</v>
      </c>
      <c r="N55" s="191">
        <v>0.06</v>
      </c>
      <c r="O55" s="191">
        <f t="shared" si="4"/>
        <v>0.48</v>
      </c>
      <c r="P55" s="191">
        <v>0</v>
      </c>
      <c r="Q55" s="191">
        <f t="shared" si="5"/>
        <v>0</v>
      </c>
      <c r="R55" s="191"/>
      <c r="S55" s="191" t="s">
        <v>210</v>
      </c>
      <c r="T55" s="192" t="s">
        <v>173</v>
      </c>
      <c r="U55" s="183">
        <v>0</v>
      </c>
      <c r="V55" s="183">
        <f t="shared" si="6"/>
        <v>0</v>
      </c>
      <c r="W55" s="183"/>
      <c r="X55" s="183" t="s">
        <v>258</v>
      </c>
      <c r="Y55" s="184"/>
      <c r="Z55" s="184"/>
      <c r="AA55" s="184"/>
      <c r="AB55" s="184"/>
      <c r="AC55" s="184"/>
      <c r="AD55" s="184"/>
      <c r="AE55" s="184"/>
      <c r="AF55" s="184"/>
      <c r="AG55" s="184" t="s">
        <v>259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outlineLevel="1" x14ac:dyDescent="0.2">
      <c r="A56" s="193"/>
      <c r="B56" s="194"/>
      <c r="C56" s="203" t="s">
        <v>267</v>
      </c>
      <c r="D56" s="204"/>
      <c r="E56" s="205">
        <v>8</v>
      </c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4"/>
      <c r="Z56" s="184"/>
      <c r="AA56" s="184"/>
      <c r="AB56" s="184"/>
      <c r="AC56" s="184"/>
      <c r="AD56" s="184"/>
      <c r="AE56" s="184"/>
      <c r="AF56" s="184"/>
      <c r="AG56" s="184" t="s">
        <v>193</v>
      </c>
      <c r="AH56" s="184">
        <v>0</v>
      </c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outlineLevel="1" x14ac:dyDescent="0.2">
      <c r="A57" s="185">
        <v>22</v>
      </c>
      <c r="B57" s="186" t="s">
        <v>268</v>
      </c>
      <c r="C57" s="187" t="s">
        <v>269</v>
      </c>
      <c r="D57" s="188" t="s">
        <v>240</v>
      </c>
      <c r="E57" s="189">
        <v>0.90298999999999996</v>
      </c>
      <c r="F57" s="190"/>
      <c r="G57" s="191">
        <f>ROUND(E57*F57,2)</f>
        <v>0</v>
      </c>
      <c r="H57" s="190">
        <v>0</v>
      </c>
      <c r="I57" s="191">
        <f>ROUND(E57*H57,2)</f>
        <v>0</v>
      </c>
      <c r="J57" s="190">
        <v>881</v>
      </c>
      <c r="K57" s="191">
        <f>ROUND(E57*J57,2)</f>
        <v>795.53</v>
      </c>
      <c r="L57" s="191">
        <v>15</v>
      </c>
      <c r="M57" s="191">
        <f>G57*(1+L57/100)</f>
        <v>0</v>
      </c>
      <c r="N57" s="191">
        <v>0</v>
      </c>
      <c r="O57" s="191">
        <f>ROUND(E57*N57,2)</f>
        <v>0</v>
      </c>
      <c r="P57" s="191">
        <v>0</v>
      </c>
      <c r="Q57" s="191">
        <f>ROUND(E57*P57,2)</f>
        <v>0</v>
      </c>
      <c r="R57" s="191" t="s">
        <v>264</v>
      </c>
      <c r="S57" s="191" t="s">
        <v>172</v>
      </c>
      <c r="T57" s="192" t="s">
        <v>172</v>
      </c>
      <c r="U57" s="183">
        <v>2.2549999999999999</v>
      </c>
      <c r="V57" s="183">
        <f>ROUND(E57*U57,2)</f>
        <v>2.04</v>
      </c>
      <c r="W57" s="183"/>
      <c r="X57" s="183" t="s">
        <v>270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271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ht="12.75" customHeight="1" outlineLevel="1" x14ac:dyDescent="0.2">
      <c r="A58" s="193"/>
      <c r="B58" s="194"/>
      <c r="C58" s="229" t="s">
        <v>272</v>
      </c>
      <c r="D58" s="229"/>
      <c r="E58" s="229"/>
      <c r="F58" s="229"/>
      <c r="G58" s="229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4"/>
      <c r="Z58" s="184"/>
      <c r="AA58" s="184"/>
      <c r="AB58" s="184"/>
      <c r="AC58" s="184"/>
      <c r="AD58" s="184"/>
      <c r="AE58" s="184"/>
      <c r="AF58" s="184"/>
      <c r="AG58" s="184" t="s">
        <v>191</v>
      </c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x14ac:dyDescent="0.2">
      <c r="A59" s="167" t="s">
        <v>167</v>
      </c>
      <c r="B59" s="168" t="s">
        <v>112</v>
      </c>
      <c r="C59" s="169" t="s">
        <v>113</v>
      </c>
      <c r="D59" s="170"/>
      <c r="E59" s="171"/>
      <c r="F59" s="172"/>
      <c r="G59" s="172">
        <f>SUMIF(AG60:AG69,"&lt;&gt;NOR",G60:G69)</f>
        <v>0</v>
      </c>
      <c r="H59" s="172"/>
      <c r="I59" s="172">
        <f>SUM(I60:I69)</f>
        <v>3393.0099999999998</v>
      </c>
      <c r="J59" s="172"/>
      <c r="K59" s="172">
        <f>SUM(K60:K69)</f>
        <v>4763.21</v>
      </c>
      <c r="L59" s="172"/>
      <c r="M59" s="172">
        <f>SUM(M60:M69)</f>
        <v>0</v>
      </c>
      <c r="N59" s="172"/>
      <c r="O59" s="172">
        <f>SUM(O60:O69)</f>
        <v>0.16</v>
      </c>
      <c r="P59" s="172"/>
      <c r="Q59" s="172">
        <f>SUM(Q60:Q69)</f>
        <v>0</v>
      </c>
      <c r="R59" s="172"/>
      <c r="S59" s="172"/>
      <c r="T59" s="173"/>
      <c r="U59" s="174"/>
      <c r="V59" s="174">
        <f>SUM(V60:V69)</f>
        <v>9.73</v>
      </c>
      <c r="W59" s="174"/>
      <c r="X59" s="174"/>
      <c r="AG59" t="s">
        <v>168</v>
      </c>
    </row>
    <row r="60" spans="1:60" ht="22.5" outlineLevel="1" x14ac:dyDescent="0.2">
      <c r="A60" s="185">
        <v>23</v>
      </c>
      <c r="B60" s="186" t="s">
        <v>273</v>
      </c>
      <c r="C60" s="187" t="s">
        <v>274</v>
      </c>
      <c r="D60" s="188" t="s">
        <v>197</v>
      </c>
      <c r="E60" s="189">
        <v>6.71</v>
      </c>
      <c r="F60" s="190"/>
      <c r="G60" s="191">
        <f>ROUND(E60*F60,2)</f>
        <v>0</v>
      </c>
      <c r="H60" s="190">
        <v>392.5</v>
      </c>
      <c r="I60" s="191">
        <f>ROUND(E60*H60,2)</f>
        <v>2633.68</v>
      </c>
      <c r="J60" s="190">
        <v>0</v>
      </c>
      <c r="K60" s="191">
        <f>ROUND(E60*J60,2)</f>
        <v>0</v>
      </c>
      <c r="L60" s="191">
        <v>15</v>
      </c>
      <c r="M60" s="191">
        <f>G60*(1+L60/100)</f>
        <v>0</v>
      </c>
      <c r="N60" s="191">
        <v>1.9199999999999998E-2</v>
      </c>
      <c r="O60" s="191">
        <f>ROUND(E60*N60,2)</f>
        <v>0.13</v>
      </c>
      <c r="P60" s="191">
        <v>0</v>
      </c>
      <c r="Q60" s="191">
        <f>ROUND(E60*P60,2)</f>
        <v>0</v>
      </c>
      <c r="R60" s="191" t="s">
        <v>250</v>
      </c>
      <c r="S60" s="191" t="s">
        <v>172</v>
      </c>
      <c r="T60" s="192" t="s">
        <v>173</v>
      </c>
      <c r="U60" s="183">
        <v>0</v>
      </c>
      <c r="V60" s="183">
        <f>ROUND(E60*U60,2)</f>
        <v>0</v>
      </c>
      <c r="W60" s="183"/>
      <c r="X60" s="183" t="s">
        <v>211</v>
      </c>
      <c r="Y60" s="184"/>
      <c r="Z60" s="184"/>
      <c r="AA60" s="184"/>
      <c r="AB60" s="184"/>
      <c r="AC60" s="184"/>
      <c r="AD60" s="184"/>
      <c r="AE60" s="184"/>
      <c r="AF60" s="184"/>
      <c r="AG60" s="184" t="s">
        <v>212</v>
      </c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outlineLevel="1" x14ac:dyDescent="0.2">
      <c r="A61" s="193"/>
      <c r="B61" s="194"/>
      <c r="C61" s="203" t="s">
        <v>275</v>
      </c>
      <c r="D61" s="204"/>
      <c r="E61" s="205">
        <v>6.71</v>
      </c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4"/>
      <c r="Z61" s="184"/>
      <c r="AA61" s="184"/>
      <c r="AB61" s="184"/>
      <c r="AC61" s="184"/>
      <c r="AD61" s="184"/>
      <c r="AE61" s="184"/>
      <c r="AF61" s="184"/>
      <c r="AG61" s="184" t="s">
        <v>193</v>
      </c>
      <c r="AH61" s="184">
        <v>0</v>
      </c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ht="22.5" outlineLevel="1" x14ac:dyDescent="0.2">
      <c r="A62" s="175">
        <v>24</v>
      </c>
      <c r="B62" s="176" t="s">
        <v>276</v>
      </c>
      <c r="C62" s="177" t="s">
        <v>277</v>
      </c>
      <c r="D62" s="178" t="s">
        <v>197</v>
      </c>
      <c r="E62" s="179">
        <v>6.1</v>
      </c>
      <c r="F62" s="180"/>
      <c r="G62" s="181">
        <f>ROUND(E62*F62,2)</f>
        <v>0</v>
      </c>
      <c r="H62" s="180">
        <v>0</v>
      </c>
      <c r="I62" s="181">
        <f>ROUND(E62*H62,2)</f>
        <v>0</v>
      </c>
      <c r="J62" s="180">
        <v>6.8</v>
      </c>
      <c r="K62" s="181">
        <f>ROUND(E62*J62,2)</f>
        <v>41.48</v>
      </c>
      <c r="L62" s="181">
        <v>15</v>
      </c>
      <c r="M62" s="181">
        <f>G62*(1+L62/100)</f>
        <v>0</v>
      </c>
      <c r="N62" s="181">
        <v>0</v>
      </c>
      <c r="O62" s="181">
        <f>ROUND(E62*N62,2)</f>
        <v>0</v>
      </c>
      <c r="P62" s="181">
        <v>0</v>
      </c>
      <c r="Q62" s="181">
        <f>ROUND(E62*P62,2)</f>
        <v>0</v>
      </c>
      <c r="R62" s="181" t="s">
        <v>278</v>
      </c>
      <c r="S62" s="181" t="s">
        <v>172</v>
      </c>
      <c r="T62" s="182" t="s">
        <v>173</v>
      </c>
      <c r="U62" s="183">
        <v>1.6E-2</v>
      </c>
      <c r="V62" s="183">
        <f>ROUND(E62*U62,2)</f>
        <v>0.1</v>
      </c>
      <c r="W62" s="183"/>
      <c r="X62" s="183" t="s">
        <v>188</v>
      </c>
      <c r="Y62" s="184"/>
      <c r="Z62" s="184"/>
      <c r="AA62" s="184"/>
      <c r="AB62" s="184"/>
      <c r="AC62" s="184"/>
      <c r="AD62" s="184"/>
      <c r="AE62" s="184"/>
      <c r="AF62" s="184"/>
      <c r="AG62" s="184" t="s">
        <v>189</v>
      </c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ht="22.5" outlineLevel="1" x14ac:dyDescent="0.2">
      <c r="A63" s="185">
        <v>25</v>
      </c>
      <c r="B63" s="186" t="s">
        <v>279</v>
      </c>
      <c r="C63" s="187" t="s">
        <v>280</v>
      </c>
      <c r="D63" s="188" t="s">
        <v>197</v>
      </c>
      <c r="E63" s="189">
        <v>6.1</v>
      </c>
      <c r="F63" s="190"/>
      <c r="G63" s="191">
        <f>ROUND(E63*F63,2)</f>
        <v>0</v>
      </c>
      <c r="H63" s="190">
        <v>0</v>
      </c>
      <c r="I63" s="191">
        <f>ROUND(E63*H63,2)</f>
        <v>0</v>
      </c>
      <c r="J63" s="190">
        <v>125</v>
      </c>
      <c r="K63" s="191">
        <f>ROUND(E63*J63,2)</f>
        <v>762.5</v>
      </c>
      <c r="L63" s="191">
        <v>15</v>
      </c>
      <c r="M63" s="191">
        <f>G63*(1+L63/100)</f>
        <v>0</v>
      </c>
      <c r="N63" s="191">
        <v>0</v>
      </c>
      <c r="O63" s="191">
        <f>ROUND(E63*N63,2)</f>
        <v>0</v>
      </c>
      <c r="P63" s="191">
        <v>0</v>
      </c>
      <c r="Q63" s="191">
        <f>ROUND(E63*P63,2)</f>
        <v>0</v>
      </c>
      <c r="R63" s="191" t="s">
        <v>278</v>
      </c>
      <c r="S63" s="191" t="s">
        <v>172</v>
      </c>
      <c r="T63" s="192" t="s">
        <v>173</v>
      </c>
      <c r="U63" s="183">
        <v>0.255</v>
      </c>
      <c r="V63" s="183">
        <f>ROUND(E63*U63,2)</f>
        <v>1.56</v>
      </c>
      <c r="W63" s="183"/>
      <c r="X63" s="183" t="s">
        <v>188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189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outlineLevel="1" x14ac:dyDescent="0.2">
      <c r="A64" s="193"/>
      <c r="B64" s="194"/>
      <c r="C64" s="203" t="s">
        <v>281</v>
      </c>
      <c r="D64" s="204"/>
      <c r="E64" s="205">
        <v>6.1</v>
      </c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4"/>
      <c r="Z64" s="184"/>
      <c r="AA64" s="184"/>
      <c r="AB64" s="184"/>
      <c r="AC64" s="184"/>
      <c r="AD64" s="184"/>
      <c r="AE64" s="184"/>
      <c r="AF64" s="184"/>
      <c r="AG64" s="184" t="s">
        <v>193</v>
      </c>
      <c r="AH64" s="184">
        <v>0</v>
      </c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26</v>
      </c>
      <c r="B65" s="176" t="s">
        <v>282</v>
      </c>
      <c r="C65" s="177" t="s">
        <v>283</v>
      </c>
      <c r="D65" s="178" t="s">
        <v>197</v>
      </c>
      <c r="E65" s="179">
        <v>6.1</v>
      </c>
      <c r="F65" s="180"/>
      <c r="G65" s="181">
        <f>ROUND(E65*F65,2)</f>
        <v>0</v>
      </c>
      <c r="H65" s="180">
        <v>0</v>
      </c>
      <c r="I65" s="181">
        <f>ROUND(E65*H65,2)</f>
        <v>0</v>
      </c>
      <c r="J65" s="180">
        <v>123</v>
      </c>
      <c r="K65" s="181">
        <f>ROUND(E65*J65,2)</f>
        <v>750.3</v>
      </c>
      <c r="L65" s="181">
        <v>15</v>
      </c>
      <c r="M65" s="181">
        <f>G65*(1+L65/100)</f>
        <v>0</v>
      </c>
      <c r="N65" s="181">
        <v>0</v>
      </c>
      <c r="O65" s="181">
        <f>ROUND(E65*N65,2)</f>
        <v>0</v>
      </c>
      <c r="P65" s="181">
        <v>0</v>
      </c>
      <c r="Q65" s="181">
        <f>ROUND(E65*P65,2)</f>
        <v>0</v>
      </c>
      <c r="R65" s="181" t="s">
        <v>278</v>
      </c>
      <c r="S65" s="181" t="s">
        <v>172</v>
      </c>
      <c r="T65" s="182" t="s">
        <v>173</v>
      </c>
      <c r="U65" s="183">
        <v>0.25</v>
      </c>
      <c r="V65" s="183">
        <f>ROUND(E65*U65,2)</f>
        <v>1.53</v>
      </c>
      <c r="W65" s="183"/>
      <c r="X65" s="183" t="s">
        <v>188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189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outlineLevel="1" x14ac:dyDescent="0.2">
      <c r="A66" s="175">
        <v>27</v>
      </c>
      <c r="B66" s="176" t="s">
        <v>284</v>
      </c>
      <c r="C66" s="177" t="s">
        <v>285</v>
      </c>
      <c r="D66" s="178" t="s">
        <v>197</v>
      </c>
      <c r="E66" s="179">
        <v>6.1</v>
      </c>
      <c r="F66" s="180"/>
      <c r="G66" s="181">
        <f>ROUND(E66*F66,2)</f>
        <v>0</v>
      </c>
      <c r="H66" s="180">
        <v>23.03</v>
      </c>
      <c r="I66" s="181">
        <f>ROUND(E66*H66,2)</f>
        <v>140.47999999999999</v>
      </c>
      <c r="J66" s="180">
        <v>25.47</v>
      </c>
      <c r="K66" s="181">
        <f>ROUND(E66*J66,2)</f>
        <v>155.37</v>
      </c>
      <c r="L66" s="181">
        <v>15</v>
      </c>
      <c r="M66" s="181">
        <f>G66*(1+L66/100)</f>
        <v>0</v>
      </c>
      <c r="N66" s="181">
        <v>2.1000000000000001E-4</v>
      </c>
      <c r="O66" s="181">
        <f>ROUND(E66*N66,2)</f>
        <v>0</v>
      </c>
      <c r="P66" s="181">
        <v>0</v>
      </c>
      <c r="Q66" s="181">
        <f>ROUND(E66*P66,2)</f>
        <v>0</v>
      </c>
      <c r="R66" s="181" t="s">
        <v>278</v>
      </c>
      <c r="S66" s="181" t="s">
        <v>172</v>
      </c>
      <c r="T66" s="182" t="s">
        <v>173</v>
      </c>
      <c r="U66" s="183">
        <v>0.05</v>
      </c>
      <c r="V66" s="183">
        <f>ROUND(E66*U66,2)</f>
        <v>0.31</v>
      </c>
      <c r="W66" s="183"/>
      <c r="X66" s="183" t="s">
        <v>188</v>
      </c>
      <c r="Y66" s="184"/>
      <c r="Z66" s="184"/>
      <c r="AA66" s="184"/>
      <c r="AB66" s="184"/>
      <c r="AC66" s="184"/>
      <c r="AD66" s="184"/>
      <c r="AE66" s="184"/>
      <c r="AF66" s="184"/>
      <c r="AG66" s="184" t="s">
        <v>189</v>
      </c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ht="22.5" outlineLevel="1" x14ac:dyDescent="0.2">
      <c r="A67" s="175">
        <v>28</v>
      </c>
      <c r="B67" s="176" t="s">
        <v>286</v>
      </c>
      <c r="C67" s="177" t="s">
        <v>287</v>
      </c>
      <c r="D67" s="178" t="s">
        <v>197</v>
      </c>
      <c r="E67" s="179">
        <v>6.1</v>
      </c>
      <c r="F67" s="180"/>
      <c r="G67" s="181">
        <f>ROUND(E67*F67,2)</f>
        <v>0</v>
      </c>
      <c r="H67" s="180">
        <v>101.45</v>
      </c>
      <c r="I67" s="181">
        <f>ROUND(E67*H67,2)</f>
        <v>618.85</v>
      </c>
      <c r="J67" s="180">
        <v>484.55</v>
      </c>
      <c r="K67" s="181">
        <f>ROUND(E67*J67,2)</f>
        <v>2955.76</v>
      </c>
      <c r="L67" s="181">
        <v>15</v>
      </c>
      <c r="M67" s="181">
        <f>G67*(1+L67/100)</f>
        <v>0</v>
      </c>
      <c r="N67" s="181">
        <v>5.0400000000000002E-3</v>
      </c>
      <c r="O67" s="181">
        <f>ROUND(E67*N67,2)</f>
        <v>0.03</v>
      </c>
      <c r="P67" s="181">
        <v>0</v>
      </c>
      <c r="Q67" s="181">
        <f>ROUND(E67*P67,2)</f>
        <v>0</v>
      </c>
      <c r="R67" s="181" t="s">
        <v>278</v>
      </c>
      <c r="S67" s="181" t="s">
        <v>172</v>
      </c>
      <c r="T67" s="182" t="s">
        <v>173</v>
      </c>
      <c r="U67" s="183">
        <v>0.97799999999999998</v>
      </c>
      <c r="V67" s="183">
        <f>ROUND(E67*U67,2)</f>
        <v>5.97</v>
      </c>
      <c r="W67" s="183"/>
      <c r="X67" s="183" t="s">
        <v>188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189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outlineLevel="1" x14ac:dyDescent="0.2">
      <c r="A68" s="185">
        <v>29</v>
      </c>
      <c r="B68" s="186" t="s">
        <v>288</v>
      </c>
      <c r="C68" s="187" t="s">
        <v>289</v>
      </c>
      <c r="D68" s="188" t="s">
        <v>240</v>
      </c>
      <c r="E68" s="189">
        <v>0.16086</v>
      </c>
      <c r="F68" s="190"/>
      <c r="G68" s="191">
        <f>ROUND(E68*F68,2)</f>
        <v>0</v>
      </c>
      <c r="H68" s="190">
        <v>0</v>
      </c>
      <c r="I68" s="191">
        <f>ROUND(E68*H68,2)</f>
        <v>0</v>
      </c>
      <c r="J68" s="190">
        <v>608</v>
      </c>
      <c r="K68" s="191">
        <f>ROUND(E68*J68,2)</f>
        <v>97.8</v>
      </c>
      <c r="L68" s="191">
        <v>15</v>
      </c>
      <c r="M68" s="191">
        <f>G68*(1+L68/100)</f>
        <v>0</v>
      </c>
      <c r="N68" s="191">
        <v>0</v>
      </c>
      <c r="O68" s="191">
        <f>ROUND(E68*N68,2)</f>
        <v>0</v>
      </c>
      <c r="P68" s="191">
        <v>0</v>
      </c>
      <c r="Q68" s="191">
        <f>ROUND(E68*P68,2)</f>
        <v>0</v>
      </c>
      <c r="R68" s="191" t="s">
        <v>278</v>
      </c>
      <c r="S68" s="191" t="s">
        <v>172</v>
      </c>
      <c r="T68" s="192" t="s">
        <v>172</v>
      </c>
      <c r="U68" s="183">
        <v>1.5980000000000001</v>
      </c>
      <c r="V68" s="183">
        <f>ROUND(E68*U68,2)</f>
        <v>0.26</v>
      </c>
      <c r="W68" s="183"/>
      <c r="X68" s="183" t="s">
        <v>270</v>
      </c>
      <c r="Y68" s="184"/>
      <c r="Z68" s="184"/>
      <c r="AA68" s="184"/>
      <c r="AB68" s="184"/>
      <c r="AC68" s="184"/>
      <c r="AD68" s="184"/>
      <c r="AE68" s="184"/>
      <c r="AF68" s="184"/>
      <c r="AG68" s="184" t="s">
        <v>271</v>
      </c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ht="12.75" customHeight="1" outlineLevel="1" x14ac:dyDescent="0.2">
      <c r="A69" s="193"/>
      <c r="B69" s="194"/>
      <c r="C69" s="229" t="s">
        <v>272</v>
      </c>
      <c r="D69" s="229"/>
      <c r="E69" s="229"/>
      <c r="F69" s="229"/>
      <c r="G69" s="229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4"/>
      <c r="Z69" s="184"/>
      <c r="AA69" s="184"/>
      <c r="AB69" s="184"/>
      <c r="AC69" s="184"/>
      <c r="AD69" s="184"/>
      <c r="AE69" s="184"/>
      <c r="AF69" s="184"/>
      <c r="AG69" s="184" t="s">
        <v>191</v>
      </c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x14ac:dyDescent="0.2">
      <c r="A70" s="167" t="s">
        <v>167</v>
      </c>
      <c r="B70" s="168" t="s">
        <v>114</v>
      </c>
      <c r="C70" s="169" t="s">
        <v>115</v>
      </c>
      <c r="D70" s="170"/>
      <c r="E70" s="171"/>
      <c r="F70" s="172"/>
      <c r="G70" s="172">
        <f>SUMIF(AG71:AG86,"&lt;&gt;NOR",G71:G86)</f>
        <v>0</v>
      </c>
      <c r="H70" s="172"/>
      <c r="I70" s="172">
        <f>SUM(I71:I86)</f>
        <v>25596.45</v>
      </c>
      <c r="J70" s="172"/>
      <c r="K70" s="172">
        <f>SUM(K71:K86)</f>
        <v>38886.879999999997</v>
      </c>
      <c r="L70" s="172"/>
      <c r="M70" s="172">
        <f>SUM(M71:M86)</f>
        <v>0</v>
      </c>
      <c r="N70" s="172"/>
      <c r="O70" s="172">
        <f>SUM(O71:O86)</f>
        <v>0.06</v>
      </c>
      <c r="P70" s="172"/>
      <c r="Q70" s="172">
        <f>SUM(Q71:Q86)</f>
        <v>0.34</v>
      </c>
      <c r="R70" s="172"/>
      <c r="S70" s="172"/>
      <c r="T70" s="173"/>
      <c r="U70" s="174"/>
      <c r="V70" s="174">
        <f>SUM(V71:V86)</f>
        <v>76.16</v>
      </c>
      <c r="W70" s="174"/>
      <c r="X70" s="174"/>
      <c r="AG70" t="s">
        <v>168</v>
      </c>
    </row>
    <row r="71" spans="1:60" outlineLevel="1" x14ac:dyDescent="0.2">
      <c r="A71" s="185">
        <v>30</v>
      </c>
      <c r="B71" s="186" t="s">
        <v>290</v>
      </c>
      <c r="C71" s="187" t="s">
        <v>291</v>
      </c>
      <c r="D71" s="188" t="s">
        <v>249</v>
      </c>
      <c r="E71" s="189">
        <v>58.311</v>
      </c>
      <c r="F71" s="190"/>
      <c r="G71" s="191">
        <f>ROUND(E71*F71,2)</f>
        <v>0</v>
      </c>
      <c r="H71" s="190">
        <v>61.5</v>
      </c>
      <c r="I71" s="191">
        <f>ROUND(E71*H71,2)</f>
        <v>3586.13</v>
      </c>
      <c r="J71" s="190">
        <v>0</v>
      </c>
      <c r="K71" s="191">
        <f>ROUND(E71*J71,2)</f>
        <v>0</v>
      </c>
      <c r="L71" s="191">
        <v>15</v>
      </c>
      <c r="M71" s="191">
        <f>G71*(1+L71/100)</f>
        <v>0</v>
      </c>
      <c r="N71" s="191">
        <v>1.4999999999999999E-4</v>
      </c>
      <c r="O71" s="191">
        <f>ROUND(E71*N71,2)</f>
        <v>0.01</v>
      </c>
      <c r="P71" s="191">
        <v>0</v>
      </c>
      <c r="Q71" s="191">
        <f>ROUND(E71*P71,2)</f>
        <v>0</v>
      </c>
      <c r="R71" s="191" t="s">
        <v>250</v>
      </c>
      <c r="S71" s="191" t="s">
        <v>172</v>
      </c>
      <c r="T71" s="192" t="s">
        <v>173</v>
      </c>
      <c r="U71" s="183">
        <v>0</v>
      </c>
      <c r="V71" s="183">
        <f>ROUND(E71*U71,2)</f>
        <v>0</v>
      </c>
      <c r="W71" s="183"/>
      <c r="X71" s="183" t="s">
        <v>211</v>
      </c>
      <c r="Y71" s="184"/>
      <c r="Z71" s="184"/>
      <c r="AA71" s="184"/>
      <c r="AB71" s="184"/>
      <c r="AC71" s="184"/>
      <c r="AD71" s="184"/>
      <c r="AE71" s="184"/>
      <c r="AF71" s="184"/>
      <c r="AG71" s="184" t="s">
        <v>212</v>
      </c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outlineLevel="1" x14ac:dyDescent="0.2">
      <c r="A72" s="193"/>
      <c r="B72" s="194"/>
      <c r="C72" s="203" t="s">
        <v>292</v>
      </c>
      <c r="D72" s="204"/>
      <c r="E72" s="205">
        <v>58.31</v>
      </c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4"/>
      <c r="Z72" s="184"/>
      <c r="AA72" s="184"/>
      <c r="AB72" s="184"/>
      <c r="AC72" s="184"/>
      <c r="AD72" s="184"/>
      <c r="AE72" s="184"/>
      <c r="AF72" s="184"/>
      <c r="AG72" s="184" t="s">
        <v>193</v>
      </c>
      <c r="AH72" s="184">
        <v>0</v>
      </c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ht="22.5" outlineLevel="1" x14ac:dyDescent="0.2">
      <c r="A73" s="185">
        <v>31</v>
      </c>
      <c r="B73" s="186" t="s">
        <v>293</v>
      </c>
      <c r="C73" s="187" t="s">
        <v>294</v>
      </c>
      <c r="D73" s="188" t="s">
        <v>249</v>
      </c>
      <c r="E73" s="189">
        <v>53.01</v>
      </c>
      <c r="F73" s="190"/>
      <c r="G73" s="191">
        <f>ROUND(E73*F73,2)</f>
        <v>0</v>
      </c>
      <c r="H73" s="190">
        <v>0.44</v>
      </c>
      <c r="I73" s="191">
        <f>ROUND(E73*H73,2)</f>
        <v>23.32</v>
      </c>
      <c r="J73" s="190">
        <v>88.16</v>
      </c>
      <c r="K73" s="191">
        <f>ROUND(E73*J73,2)</f>
        <v>4673.3599999999997</v>
      </c>
      <c r="L73" s="191">
        <v>15</v>
      </c>
      <c r="M73" s="191">
        <f>G73*(1+L73/100)</f>
        <v>0</v>
      </c>
      <c r="N73" s="191">
        <v>0</v>
      </c>
      <c r="O73" s="191">
        <f>ROUND(E73*N73,2)</f>
        <v>0</v>
      </c>
      <c r="P73" s="191">
        <v>0</v>
      </c>
      <c r="Q73" s="191">
        <f>ROUND(E73*P73,2)</f>
        <v>0</v>
      </c>
      <c r="R73" s="191" t="s">
        <v>295</v>
      </c>
      <c r="S73" s="191" t="s">
        <v>172</v>
      </c>
      <c r="T73" s="192" t="s">
        <v>173</v>
      </c>
      <c r="U73" s="183">
        <v>0.18099999999999999</v>
      </c>
      <c r="V73" s="183">
        <f>ROUND(E73*U73,2)</f>
        <v>9.59</v>
      </c>
      <c r="W73" s="183"/>
      <c r="X73" s="183" t="s">
        <v>188</v>
      </c>
      <c r="Y73" s="184"/>
      <c r="Z73" s="184"/>
      <c r="AA73" s="184"/>
      <c r="AB73" s="184"/>
      <c r="AC73" s="184"/>
      <c r="AD73" s="184"/>
      <c r="AE73" s="184"/>
      <c r="AF73" s="184"/>
      <c r="AG73" s="184" t="s">
        <v>189</v>
      </c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ht="12.75" customHeight="1" outlineLevel="1" x14ac:dyDescent="0.2">
      <c r="A74" s="193"/>
      <c r="B74" s="194"/>
      <c r="C74" s="229" t="s">
        <v>296</v>
      </c>
      <c r="D74" s="229"/>
      <c r="E74" s="229"/>
      <c r="F74" s="229"/>
      <c r="G74" s="229"/>
      <c r="H74" s="183"/>
      <c r="I74" s="183"/>
      <c r="J74" s="183"/>
      <c r="K74" s="183"/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4"/>
      <c r="Z74" s="184"/>
      <c r="AA74" s="184"/>
      <c r="AB74" s="184"/>
      <c r="AC74" s="184"/>
      <c r="AD74" s="184"/>
      <c r="AE74" s="184"/>
      <c r="AF74" s="184"/>
      <c r="AG74" s="184" t="s">
        <v>191</v>
      </c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</row>
    <row r="75" spans="1:60" outlineLevel="1" x14ac:dyDescent="0.2">
      <c r="A75" s="193"/>
      <c r="B75" s="194"/>
      <c r="C75" s="203" t="s">
        <v>297</v>
      </c>
      <c r="D75" s="204"/>
      <c r="E75" s="205">
        <v>4.62</v>
      </c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4"/>
      <c r="Z75" s="184"/>
      <c r="AA75" s="184"/>
      <c r="AB75" s="184"/>
      <c r="AC75" s="184"/>
      <c r="AD75" s="184"/>
      <c r="AE75" s="184"/>
      <c r="AF75" s="184"/>
      <c r="AG75" s="184" t="s">
        <v>193</v>
      </c>
      <c r="AH75" s="184">
        <v>0</v>
      </c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</row>
    <row r="76" spans="1:60" outlineLevel="1" x14ac:dyDescent="0.2">
      <c r="A76" s="193"/>
      <c r="B76" s="194"/>
      <c r="C76" s="203" t="s">
        <v>298</v>
      </c>
      <c r="D76" s="204"/>
      <c r="E76" s="205">
        <v>16.22</v>
      </c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4"/>
      <c r="Z76" s="184"/>
      <c r="AA76" s="184"/>
      <c r="AB76" s="184"/>
      <c r="AC76" s="184"/>
      <c r="AD76" s="184"/>
      <c r="AE76" s="184"/>
      <c r="AF76" s="184"/>
      <c r="AG76" s="184" t="s">
        <v>193</v>
      </c>
      <c r="AH76" s="184">
        <v>0</v>
      </c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184"/>
      <c r="AT76" s="184"/>
      <c r="AU76" s="184"/>
      <c r="AV76" s="184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</row>
    <row r="77" spans="1:60" outlineLevel="1" x14ac:dyDescent="0.2">
      <c r="A77" s="193"/>
      <c r="B77" s="194"/>
      <c r="C77" s="203" t="s">
        <v>299</v>
      </c>
      <c r="D77" s="204"/>
      <c r="E77" s="205">
        <v>14.85</v>
      </c>
      <c r="F77" s="183"/>
      <c r="G77" s="183"/>
      <c r="H77" s="183"/>
      <c r="I77" s="183"/>
      <c r="J77" s="183"/>
      <c r="K77" s="183"/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4"/>
      <c r="Z77" s="184"/>
      <c r="AA77" s="184"/>
      <c r="AB77" s="184"/>
      <c r="AC77" s="184"/>
      <c r="AD77" s="184"/>
      <c r="AE77" s="184"/>
      <c r="AF77" s="184"/>
      <c r="AG77" s="184" t="s">
        <v>193</v>
      </c>
      <c r="AH77" s="184">
        <v>0</v>
      </c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</row>
    <row r="78" spans="1:60" outlineLevel="1" x14ac:dyDescent="0.2">
      <c r="A78" s="193"/>
      <c r="B78" s="194"/>
      <c r="C78" s="203" t="s">
        <v>300</v>
      </c>
      <c r="D78" s="204"/>
      <c r="E78" s="205">
        <v>17.32</v>
      </c>
      <c r="F78" s="183"/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4"/>
      <c r="Z78" s="184"/>
      <c r="AA78" s="184"/>
      <c r="AB78" s="184"/>
      <c r="AC78" s="184"/>
      <c r="AD78" s="184"/>
      <c r="AE78" s="184"/>
      <c r="AF78" s="184"/>
      <c r="AG78" s="184" t="s">
        <v>193</v>
      </c>
      <c r="AH78" s="184">
        <v>0</v>
      </c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</row>
    <row r="79" spans="1:60" outlineLevel="1" x14ac:dyDescent="0.2">
      <c r="A79" s="185">
        <v>32</v>
      </c>
      <c r="B79" s="186" t="s">
        <v>301</v>
      </c>
      <c r="C79" s="187" t="s">
        <v>302</v>
      </c>
      <c r="D79" s="188" t="s">
        <v>197</v>
      </c>
      <c r="E79" s="189">
        <v>16.8</v>
      </c>
      <c r="F79" s="190"/>
      <c r="G79" s="191">
        <f>ROUND(E79*F79,2)</f>
        <v>0</v>
      </c>
      <c r="H79" s="190">
        <v>0</v>
      </c>
      <c r="I79" s="191">
        <f>ROUND(E79*H79,2)</f>
        <v>0</v>
      </c>
      <c r="J79" s="190">
        <v>91.3</v>
      </c>
      <c r="K79" s="191">
        <f>ROUND(E79*J79,2)</f>
        <v>1533.84</v>
      </c>
      <c r="L79" s="191">
        <v>15</v>
      </c>
      <c r="M79" s="191">
        <f>G79*(1+L79/100)</f>
        <v>0</v>
      </c>
      <c r="N79" s="191">
        <v>0</v>
      </c>
      <c r="O79" s="191">
        <f>ROUND(E79*N79,2)</f>
        <v>0</v>
      </c>
      <c r="P79" s="191">
        <v>0.02</v>
      </c>
      <c r="Q79" s="191">
        <f>ROUND(E79*P79,2)</f>
        <v>0.34</v>
      </c>
      <c r="R79" s="191" t="s">
        <v>295</v>
      </c>
      <c r="S79" s="191" t="s">
        <v>172</v>
      </c>
      <c r="T79" s="192" t="s">
        <v>173</v>
      </c>
      <c r="U79" s="183">
        <v>0.24</v>
      </c>
      <c r="V79" s="183">
        <f>ROUND(E79*U79,2)</f>
        <v>4.03</v>
      </c>
      <c r="W79" s="183"/>
      <c r="X79" s="183" t="s">
        <v>188</v>
      </c>
      <c r="Y79" s="184"/>
      <c r="Z79" s="184"/>
      <c r="AA79" s="184"/>
      <c r="AB79" s="184"/>
      <c r="AC79" s="184"/>
      <c r="AD79" s="184"/>
      <c r="AE79" s="184"/>
      <c r="AF79" s="184"/>
      <c r="AG79" s="184" t="s">
        <v>189</v>
      </c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</row>
    <row r="80" spans="1:60" outlineLevel="1" x14ac:dyDescent="0.2">
      <c r="A80" s="193"/>
      <c r="B80" s="194"/>
      <c r="C80" s="203" t="s">
        <v>303</v>
      </c>
      <c r="D80" s="204"/>
      <c r="E80" s="205">
        <v>16.8</v>
      </c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4"/>
      <c r="Z80" s="184"/>
      <c r="AA80" s="184"/>
      <c r="AB80" s="184"/>
      <c r="AC80" s="184"/>
      <c r="AD80" s="184"/>
      <c r="AE80" s="184"/>
      <c r="AF80" s="184"/>
      <c r="AG80" s="184" t="s">
        <v>193</v>
      </c>
      <c r="AH80" s="184">
        <v>0</v>
      </c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</row>
    <row r="81" spans="1:60" outlineLevel="1" x14ac:dyDescent="0.2">
      <c r="A81" s="175">
        <v>33</v>
      </c>
      <c r="B81" s="176" t="s">
        <v>304</v>
      </c>
      <c r="C81" s="177" t="s">
        <v>305</v>
      </c>
      <c r="D81" s="178" t="s">
        <v>197</v>
      </c>
      <c r="E81" s="179">
        <v>60</v>
      </c>
      <c r="F81" s="180"/>
      <c r="G81" s="181">
        <f>ROUND(E81*F81,2)</f>
        <v>0</v>
      </c>
      <c r="H81" s="180">
        <v>18.21</v>
      </c>
      <c r="I81" s="181">
        <f>ROUND(E81*H81,2)</f>
        <v>1092.5999999999999</v>
      </c>
      <c r="J81" s="180">
        <v>199.79</v>
      </c>
      <c r="K81" s="181">
        <f>ROUND(E81*J81,2)</f>
        <v>11987.4</v>
      </c>
      <c r="L81" s="181">
        <v>15</v>
      </c>
      <c r="M81" s="181">
        <f>G81*(1+L81/100)</f>
        <v>0</v>
      </c>
      <c r="N81" s="181">
        <v>1.0000000000000001E-5</v>
      </c>
      <c r="O81" s="181">
        <f>ROUND(E81*N81,2)</f>
        <v>0</v>
      </c>
      <c r="P81" s="181">
        <v>0</v>
      </c>
      <c r="Q81" s="181">
        <f>ROUND(E81*P81,2)</f>
        <v>0</v>
      </c>
      <c r="R81" s="181" t="s">
        <v>295</v>
      </c>
      <c r="S81" s="181" t="s">
        <v>172</v>
      </c>
      <c r="T81" s="182" t="s">
        <v>173</v>
      </c>
      <c r="U81" s="183">
        <v>0.34</v>
      </c>
      <c r="V81" s="183">
        <f>ROUND(E81*U81,2)</f>
        <v>20.399999999999999</v>
      </c>
      <c r="W81" s="183"/>
      <c r="X81" s="183" t="s">
        <v>188</v>
      </c>
      <c r="Y81" s="184"/>
      <c r="Z81" s="184"/>
      <c r="AA81" s="184"/>
      <c r="AB81" s="184"/>
      <c r="AC81" s="184"/>
      <c r="AD81" s="184"/>
      <c r="AE81" s="184"/>
      <c r="AF81" s="184"/>
      <c r="AG81" s="184" t="s">
        <v>189</v>
      </c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</row>
    <row r="82" spans="1:60" outlineLevel="1" x14ac:dyDescent="0.2">
      <c r="A82" s="185">
        <v>34</v>
      </c>
      <c r="B82" s="186" t="s">
        <v>306</v>
      </c>
      <c r="C82" s="187" t="s">
        <v>307</v>
      </c>
      <c r="D82" s="188" t="s">
        <v>197</v>
      </c>
      <c r="E82" s="189">
        <v>60</v>
      </c>
      <c r="F82" s="190"/>
      <c r="G82" s="191">
        <f>ROUND(E82*F82,2)</f>
        <v>0</v>
      </c>
      <c r="H82" s="190">
        <v>177.67</v>
      </c>
      <c r="I82" s="191">
        <f>ROUND(E82*H82,2)</f>
        <v>10660.2</v>
      </c>
      <c r="J82" s="190">
        <v>66.83</v>
      </c>
      <c r="K82" s="191">
        <f>ROUND(E82*J82,2)</f>
        <v>4009.8</v>
      </c>
      <c r="L82" s="191">
        <v>15</v>
      </c>
      <c r="M82" s="191">
        <f>G82*(1+L82/100)</f>
        <v>0</v>
      </c>
      <c r="N82" s="191">
        <v>4.8999999999999998E-4</v>
      </c>
      <c r="O82" s="191">
        <f>ROUND(E82*N82,2)</f>
        <v>0.03</v>
      </c>
      <c r="P82" s="191">
        <v>0</v>
      </c>
      <c r="Q82" s="191">
        <f>ROUND(E82*P82,2)</f>
        <v>0</v>
      </c>
      <c r="R82" s="191" t="s">
        <v>295</v>
      </c>
      <c r="S82" s="191" t="s">
        <v>172</v>
      </c>
      <c r="T82" s="192" t="s">
        <v>173</v>
      </c>
      <c r="U82" s="183">
        <v>0.13</v>
      </c>
      <c r="V82" s="183">
        <f>ROUND(E82*U82,2)</f>
        <v>7.8</v>
      </c>
      <c r="W82" s="183"/>
      <c r="X82" s="183" t="s">
        <v>188</v>
      </c>
      <c r="Y82" s="184"/>
      <c r="Z82" s="184"/>
      <c r="AA82" s="184"/>
      <c r="AB82" s="184"/>
      <c r="AC82" s="184"/>
      <c r="AD82" s="184"/>
      <c r="AE82" s="184"/>
      <c r="AF82" s="184"/>
      <c r="AG82" s="184" t="s">
        <v>189</v>
      </c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</row>
    <row r="83" spans="1:60" outlineLevel="1" x14ac:dyDescent="0.2">
      <c r="A83" s="193"/>
      <c r="B83" s="194"/>
      <c r="C83" s="203" t="s">
        <v>308</v>
      </c>
      <c r="D83" s="204"/>
      <c r="E83" s="205">
        <v>60</v>
      </c>
      <c r="F83" s="183"/>
      <c r="G83" s="183"/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4"/>
      <c r="Z83" s="184"/>
      <c r="AA83" s="184"/>
      <c r="AB83" s="184"/>
      <c r="AC83" s="184"/>
      <c r="AD83" s="184"/>
      <c r="AE83" s="184"/>
      <c r="AF83" s="184"/>
      <c r="AG83" s="184" t="s">
        <v>193</v>
      </c>
      <c r="AH83" s="184">
        <v>0</v>
      </c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</row>
    <row r="84" spans="1:60" outlineLevel="1" x14ac:dyDescent="0.2">
      <c r="A84" s="175">
        <v>35</v>
      </c>
      <c r="B84" s="176" t="s">
        <v>309</v>
      </c>
      <c r="C84" s="177" t="s">
        <v>310</v>
      </c>
      <c r="D84" s="178" t="s">
        <v>197</v>
      </c>
      <c r="E84" s="179">
        <v>60</v>
      </c>
      <c r="F84" s="180"/>
      <c r="G84" s="181">
        <f>ROUND(E84*F84,2)</f>
        <v>0</v>
      </c>
      <c r="H84" s="180">
        <v>170.57</v>
      </c>
      <c r="I84" s="181">
        <f>ROUND(E84*H84,2)</f>
        <v>10234.200000000001</v>
      </c>
      <c r="J84" s="180">
        <v>276.93</v>
      </c>
      <c r="K84" s="181">
        <f>ROUND(E84*J84,2)</f>
        <v>16615.8</v>
      </c>
      <c r="L84" s="181">
        <v>15</v>
      </c>
      <c r="M84" s="181">
        <f>G84*(1+L84/100)</f>
        <v>0</v>
      </c>
      <c r="N84" s="181">
        <v>3.5E-4</v>
      </c>
      <c r="O84" s="181">
        <f>ROUND(E84*N84,2)</f>
        <v>0.02</v>
      </c>
      <c r="P84" s="181">
        <v>0</v>
      </c>
      <c r="Q84" s="181">
        <f>ROUND(E84*P84,2)</f>
        <v>0</v>
      </c>
      <c r="R84" s="181" t="s">
        <v>295</v>
      </c>
      <c r="S84" s="181" t="s">
        <v>172</v>
      </c>
      <c r="T84" s="182" t="s">
        <v>173</v>
      </c>
      <c r="U84" s="183">
        <v>0.56999999999999995</v>
      </c>
      <c r="V84" s="183">
        <f>ROUND(E84*U84,2)</f>
        <v>34.200000000000003</v>
      </c>
      <c r="W84" s="183"/>
      <c r="X84" s="183" t="s">
        <v>188</v>
      </c>
      <c r="Y84" s="184"/>
      <c r="Z84" s="184"/>
      <c r="AA84" s="184"/>
      <c r="AB84" s="184"/>
      <c r="AC84" s="184"/>
      <c r="AD84" s="184"/>
      <c r="AE84" s="184"/>
      <c r="AF84" s="184"/>
      <c r="AG84" s="184" t="s">
        <v>189</v>
      </c>
      <c r="AH84" s="184"/>
      <c r="AI84" s="184"/>
      <c r="AJ84" s="184"/>
      <c r="AK84" s="184"/>
      <c r="AL84" s="184"/>
      <c r="AM84" s="184"/>
      <c r="AN84" s="184"/>
      <c r="AO84" s="184"/>
      <c r="AP84" s="184"/>
      <c r="AQ84" s="184"/>
      <c r="AR84" s="184"/>
      <c r="AS84" s="184"/>
      <c r="AT84" s="184"/>
      <c r="AU84" s="184"/>
      <c r="AV84" s="184"/>
      <c r="AW84" s="184"/>
      <c r="AX84" s="184"/>
      <c r="AY84" s="184"/>
      <c r="AZ84" s="184"/>
      <c r="BA84" s="184"/>
      <c r="BB84" s="184"/>
      <c r="BC84" s="184"/>
      <c r="BD84" s="184"/>
      <c r="BE84" s="184"/>
      <c r="BF84" s="184"/>
      <c r="BG84" s="184"/>
      <c r="BH84" s="184"/>
    </row>
    <row r="85" spans="1:60" outlineLevel="1" x14ac:dyDescent="0.2">
      <c r="A85" s="185">
        <v>36</v>
      </c>
      <c r="B85" s="186" t="s">
        <v>311</v>
      </c>
      <c r="C85" s="187" t="s">
        <v>312</v>
      </c>
      <c r="D85" s="188" t="s">
        <v>240</v>
      </c>
      <c r="E85" s="189">
        <v>5.9749999999999998E-2</v>
      </c>
      <c r="F85" s="190"/>
      <c r="G85" s="191">
        <f>ROUND(E85*F85,2)</f>
        <v>0</v>
      </c>
      <c r="H85" s="190">
        <v>0</v>
      </c>
      <c r="I85" s="191">
        <f>ROUND(E85*H85,2)</f>
        <v>0</v>
      </c>
      <c r="J85" s="190">
        <v>1116</v>
      </c>
      <c r="K85" s="191">
        <f>ROUND(E85*J85,2)</f>
        <v>66.680000000000007</v>
      </c>
      <c r="L85" s="191">
        <v>15</v>
      </c>
      <c r="M85" s="191">
        <f>G85*(1+L85/100)</f>
        <v>0</v>
      </c>
      <c r="N85" s="191">
        <v>0</v>
      </c>
      <c r="O85" s="191">
        <f>ROUND(E85*N85,2)</f>
        <v>0</v>
      </c>
      <c r="P85" s="191">
        <v>0</v>
      </c>
      <c r="Q85" s="191">
        <f>ROUND(E85*P85,2)</f>
        <v>0</v>
      </c>
      <c r="R85" s="191" t="s">
        <v>295</v>
      </c>
      <c r="S85" s="191" t="s">
        <v>172</v>
      </c>
      <c r="T85" s="192" t="s">
        <v>172</v>
      </c>
      <c r="U85" s="183">
        <v>2.4009999999999998</v>
      </c>
      <c r="V85" s="183">
        <f>ROUND(E85*U85,2)</f>
        <v>0.14000000000000001</v>
      </c>
      <c r="W85" s="183"/>
      <c r="X85" s="183" t="s">
        <v>270</v>
      </c>
      <c r="Y85" s="184"/>
      <c r="Z85" s="184"/>
      <c r="AA85" s="184"/>
      <c r="AB85" s="184"/>
      <c r="AC85" s="184"/>
      <c r="AD85" s="184"/>
      <c r="AE85" s="184"/>
      <c r="AF85" s="184"/>
      <c r="AG85" s="184" t="s">
        <v>271</v>
      </c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</row>
    <row r="86" spans="1:60" ht="12.75" customHeight="1" outlineLevel="1" x14ac:dyDescent="0.2">
      <c r="A86" s="193"/>
      <c r="B86" s="194"/>
      <c r="C86" s="229" t="s">
        <v>272</v>
      </c>
      <c r="D86" s="229"/>
      <c r="E86" s="229"/>
      <c r="F86" s="229"/>
      <c r="G86" s="229"/>
      <c r="H86" s="183"/>
      <c r="I86" s="183"/>
      <c r="J86" s="183"/>
      <c r="K86" s="183"/>
      <c r="L86" s="183"/>
      <c r="M86" s="183"/>
      <c r="N86" s="183"/>
      <c r="O86" s="183"/>
      <c r="P86" s="183"/>
      <c r="Q86" s="183"/>
      <c r="R86" s="183"/>
      <c r="S86" s="183"/>
      <c r="T86" s="183"/>
      <c r="U86" s="183"/>
      <c r="V86" s="183"/>
      <c r="W86" s="183"/>
      <c r="X86" s="183"/>
      <c r="Y86" s="184"/>
      <c r="Z86" s="184"/>
      <c r="AA86" s="184"/>
      <c r="AB86" s="184"/>
      <c r="AC86" s="184"/>
      <c r="AD86" s="184"/>
      <c r="AE86" s="184"/>
      <c r="AF86" s="184"/>
      <c r="AG86" s="184" t="s">
        <v>191</v>
      </c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</row>
    <row r="87" spans="1:60" x14ac:dyDescent="0.2">
      <c r="A87" s="167" t="s">
        <v>167</v>
      </c>
      <c r="B87" s="168" t="s">
        <v>116</v>
      </c>
      <c r="C87" s="169" t="s">
        <v>117</v>
      </c>
      <c r="D87" s="170"/>
      <c r="E87" s="171"/>
      <c r="F87" s="172"/>
      <c r="G87" s="172">
        <f>SUMIF(AG88:AG108,"&lt;&gt;NOR",G88:G108)</f>
        <v>0</v>
      </c>
      <c r="H87" s="172"/>
      <c r="I87" s="172">
        <f>SUM(I88:I108)</f>
        <v>12219.460000000001</v>
      </c>
      <c r="J87" s="172"/>
      <c r="K87" s="172">
        <f>SUM(K88:K108)</f>
        <v>9989.98</v>
      </c>
      <c r="L87" s="172"/>
      <c r="M87" s="172">
        <f>SUM(M88:M108)</f>
        <v>0</v>
      </c>
      <c r="N87" s="172"/>
      <c r="O87" s="172">
        <f>SUM(O88:O108)</f>
        <v>0.1</v>
      </c>
      <c r="P87" s="172"/>
      <c r="Q87" s="172">
        <f>SUM(Q88:Q108)</f>
        <v>0.02</v>
      </c>
      <c r="R87" s="172"/>
      <c r="S87" s="172"/>
      <c r="T87" s="173"/>
      <c r="U87" s="174"/>
      <c r="V87" s="174">
        <f>SUM(V88:V108)</f>
        <v>20.759999999999998</v>
      </c>
      <c r="W87" s="174"/>
      <c r="X87" s="174"/>
      <c r="AG87" t="s">
        <v>168</v>
      </c>
    </row>
    <row r="88" spans="1:60" outlineLevel="1" x14ac:dyDescent="0.2">
      <c r="A88" s="185">
        <v>37</v>
      </c>
      <c r="B88" s="186" t="s">
        <v>313</v>
      </c>
      <c r="C88" s="187" t="s">
        <v>314</v>
      </c>
      <c r="D88" s="188" t="s">
        <v>249</v>
      </c>
      <c r="E88" s="189">
        <v>30.448</v>
      </c>
      <c r="F88" s="190"/>
      <c r="G88" s="191">
        <f>ROUND(E88*F88,2)</f>
        <v>0</v>
      </c>
      <c r="H88" s="190">
        <v>47.1</v>
      </c>
      <c r="I88" s="191">
        <f>ROUND(E88*H88,2)</f>
        <v>1434.1</v>
      </c>
      <c r="J88" s="190">
        <v>0</v>
      </c>
      <c r="K88" s="191">
        <f>ROUND(E88*J88,2)</f>
        <v>0</v>
      </c>
      <c r="L88" s="191">
        <v>15</v>
      </c>
      <c r="M88" s="191">
        <f>G88*(1+L88/100)</f>
        <v>0</v>
      </c>
      <c r="N88" s="191">
        <v>5.0000000000000001E-4</v>
      </c>
      <c r="O88" s="191">
        <f>ROUND(E88*N88,2)</f>
        <v>0.02</v>
      </c>
      <c r="P88" s="191">
        <v>0</v>
      </c>
      <c r="Q88" s="191">
        <f>ROUND(E88*P88,2)</f>
        <v>0</v>
      </c>
      <c r="R88" s="191" t="s">
        <v>250</v>
      </c>
      <c r="S88" s="191" t="s">
        <v>172</v>
      </c>
      <c r="T88" s="192" t="s">
        <v>173</v>
      </c>
      <c r="U88" s="183">
        <v>0</v>
      </c>
      <c r="V88" s="183">
        <f>ROUND(E88*U88,2)</f>
        <v>0</v>
      </c>
      <c r="W88" s="183"/>
      <c r="X88" s="183" t="s">
        <v>211</v>
      </c>
      <c r="Y88" s="184"/>
      <c r="Z88" s="184"/>
      <c r="AA88" s="184"/>
      <c r="AB88" s="184"/>
      <c r="AC88" s="184"/>
      <c r="AD88" s="184"/>
      <c r="AE88" s="184"/>
      <c r="AF88" s="184"/>
      <c r="AG88" s="184" t="s">
        <v>212</v>
      </c>
      <c r="AH88" s="184"/>
      <c r="AI88" s="184"/>
      <c r="AJ88" s="184"/>
      <c r="AK88" s="184"/>
      <c r="AL88" s="184"/>
      <c r="AM88" s="184"/>
      <c r="AN88" s="184"/>
      <c r="AO88" s="184"/>
      <c r="AP88" s="184"/>
      <c r="AQ88" s="184"/>
      <c r="AR88" s="184"/>
      <c r="AS88" s="184"/>
      <c r="AT88" s="184"/>
      <c r="AU88" s="184"/>
      <c r="AV88" s="184"/>
      <c r="AW88" s="184"/>
      <c r="AX88" s="184"/>
      <c r="AY88" s="184"/>
      <c r="AZ88" s="184"/>
      <c r="BA88" s="184"/>
      <c r="BB88" s="184"/>
      <c r="BC88" s="184"/>
      <c r="BD88" s="184"/>
      <c r="BE88" s="184"/>
      <c r="BF88" s="184"/>
      <c r="BG88" s="184"/>
      <c r="BH88" s="184"/>
    </row>
    <row r="89" spans="1:60" outlineLevel="1" x14ac:dyDescent="0.2">
      <c r="A89" s="193"/>
      <c r="B89" s="194"/>
      <c r="C89" s="203" t="s">
        <v>315</v>
      </c>
      <c r="D89" s="204"/>
      <c r="E89" s="205">
        <v>30.45</v>
      </c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3"/>
      <c r="Q89" s="183"/>
      <c r="R89" s="183"/>
      <c r="S89" s="183"/>
      <c r="T89" s="183"/>
      <c r="U89" s="183"/>
      <c r="V89" s="183"/>
      <c r="W89" s="183"/>
      <c r="X89" s="183"/>
      <c r="Y89" s="184"/>
      <c r="Z89" s="184"/>
      <c r="AA89" s="184"/>
      <c r="AB89" s="184"/>
      <c r="AC89" s="184"/>
      <c r="AD89" s="184"/>
      <c r="AE89" s="184"/>
      <c r="AF89" s="184"/>
      <c r="AG89" s="184" t="s">
        <v>193</v>
      </c>
      <c r="AH89" s="184">
        <v>0</v>
      </c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</row>
    <row r="90" spans="1:60" ht="22.5" outlineLevel="1" x14ac:dyDescent="0.2">
      <c r="A90" s="185">
        <v>38</v>
      </c>
      <c r="B90" s="186" t="s">
        <v>316</v>
      </c>
      <c r="C90" s="187" t="s">
        <v>317</v>
      </c>
      <c r="D90" s="188" t="s">
        <v>197</v>
      </c>
      <c r="E90" s="189">
        <v>26.895</v>
      </c>
      <c r="F90" s="190"/>
      <c r="G90" s="191">
        <f>ROUND(E90*F90,2)</f>
        <v>0</v>
      </c>
      <c r="H90" s="190">
        <v>330.5</v>
      </c>
      <c r="I90" s="191">
        <f>ROUND(E90*H90,2)</f>
        <v>8888.7999999999993</v>
      </c>
      <c r="J90" s="190">
        <v>0</v>
      </c>
      <c r="K90" s="191">
        <f>ROUND(E90*J90,2)</f>
        <v>0</v>
      </c>
      <c r="L90" s="191">
        <v>15</v>
      </c>
      <c r="M90" s="191">
        <f>G90*(1+L90/100)</f>
        <v>0</v>
      </c>
      <c r="N90" s="191">
        <v>2.7599999999999999E-3</v>
      </c>
      <c r="O90" s="191">
        <f>ROUND(E90*N90,2)</f>
        <v>7.0000000000000007E-2</v>
      </c>
      <c r="P90" s="191">
        <v>0</v>
      </c>
      <c r="Q90" s="191">
        <f>ROUND(E90*P90,2)</f>
        <v>0</v>
      </c>
      <c r="R90" s="191" t="s">
        <v>250</v>
      </c>
      <c r="S90" s="191" t="s">
        <v>172</v>
      </c>
      <c r="T90" s="192" t="s">
        <v>173</v>
      </c>
      <c r="U90" s="183">
        <v>0</v>
      </c>
      <c r="V90" s="183">
        <f>ROUND(E90*U90,2)</f>
        <v>0</v>
      </c>
      <c r="W90" s="183"/>
      <c r="X90" s="183" t="s">
        <v>211</v>
      </c>
      <c r="Y90" s="184"/>
      <c r="Z90" s="184"/>
      <c r="AA90" s="184"/>
      <c r="AB90" s="184"/>
      <c r="AC90" s="184"/>
      <c r="AD90" s="184"/>
      <c r="AE90" s="184"/>
      <c r="AF90" s="184"/>
      <c r="AG90" s="184" t="s">
        <v>212</v>
      </c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</row>
    <row r="91" spans="1:60" outlineLevel="1" x14ac:dyDescent="0.2">
      <c r="A91" s="193"/>
      <c r="B91" s="194"/>
      <c r="C91" s="203" t="s">
        <v>318</v>
      </c>
      <c r="D91" s="204"/>
      <c r="E91" s="205">
        <v>26.89</v>
      </c>
      <c r="F91" s="183"/>
      <c r="G91" s="183"/>
      <c r="H91" s="183"/>
      <c r="I91" s="183"/>
      <c r="J91" s="183"/>
      <c r="K91" s="183"/>
      <c r="L91" s="183"/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4"/>
      <c r="Z91" s="184"/>
      <c r="AA91" s="184"/>
      <c r="AB91" s="184"/>
      <c r="AC91" s="184"/>
      <c r="AD91" s="184"/>
      <c r="AE91" s="184"/>
      <c r="AF91" s="184"/>
      <c r="AG91" s="184" t="s">
        <v>193</v>
      </c>
      <c r="AH91" s="184">
        <v>0</v>
      </c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</row>
    <row r="92" spans="1:60" outlineLevel="1" x14ac:dyDescent="0.2">
      <c r="A92" s="185">
        <v>39</v>
      </c>
      <c r="B92" s="186" t="s">
        <v>319</v>
      </c>
      <c r="C92" s="187" t="s">
        <v>320</v>
      </c>
      <c r="D92" s="188" t="s">
        <v>197</v>
      </c>
      <c r="E92" s="189">
        <v>17.579999999999998</v>
      </c>
      <c r="F92" s="190"/>
      <c r="G92" s="191">
        <f>ROUND(E92*F92,2)</f>
        <v>0</v>
      </c>
      <c r="H92" s="190">
        <v>0</v>
      </c>
      <c r="I92" s="191">
        <f>ROUND(E92*H92,2)</f>
        <v>0</v>
      </c>
      <c r="J92" s="190">
        <v>6.9</v>
      </c>
      <c r="K92" s="191">
        <f>ROUND(E92*J92,2)</f>
        <v>121.3</v>
      </c>
      <c r="L92" s="191">
        <v>15</v>
      </c>
      <c r="M92" s="191">
        <f>G92*(1+L92/100)</f>
        <v>0</v>
      </c>
      <c r="N92" s="191">
        <v>0</v>
      </c>
      <c r="O92" s="191">
        <f>ROUND(E92*N92,2)</f>
        <v>0</v>
      </c>
      <c r="P92" s="191">
        <v>0</v>
      </c>
      <c r="Q92" s="191">
        <f>ROUND(E92*P92,2)</f>
        <v>0</v>
      </c>
      <c r="R92" s="191" t="s">
        <v>295</v>
      </c>
      <c r="S92" s="191" t="s">
        <v>172</v>
      </c>
      <c r="T92" s="192" t="s">
        <v>173</v>
      </c>
      <c r="U92" s="183">
        <v>1.6E-2</v>
      </c>
      <c r="V92" s="183">
        <f>ROUND(E92*U92,2)</f>
        <v>0.28000000000000003</v>
      </c>
      <c r="W92" s="183"/>
      <c r="X92" s="183" t="s">
        <v>188</v>
      </c>
      <c r="Y92" s="184"/>
      <c r="Z92" s="184"/>
      <c r="AA92" s="184"/>
      <c r="AB92" s="184"/>
      <c r="AC92" s="184"/>
      <c r="AD92" s="184"/>
      <c r="AE92" s="184"/>
      <c r="AF92" s="184"/>
      <c r="AG92" s="184" t="s">
        <v>189</v>
      </c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184"/>
      <c r="AT92" s="184"/>
      <c r="AU92" s="184"/>
      <c r="AV92" s="184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</row>
    <row r="93" spans="1:60" ht="12.75" customHeight="1" outlineLevel="1" x14ac:dyDescent="0.2">
      <c r="A93" s="193"/>
      <c r="B93" s="194"/>
      <c r="C93" s="229" t="s">
        <v>321</v>
      </c>
      <c r="D93" s="229"/>
      <c r="E93" s="229"/>
      <c r="F93" s="229"/>
      <c r="G93" s="229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3"/>
      <c r="Y93" s="184"/>
      <c r="Z93" s="184"/>
      <c r="AA93" s="184"/>
      <c r="AB93" s="184"/>
      <c r="AC93" s="184"/>
      <c r="AD93" s="184"/>
      <c r="AE93" s="184"/>
      <c r="AF93" s="184"/>
      <c r="AG93" s="184" t="s">
        <v>191</v>
      </c>
      <c r="AH93" s="184"/>
      <c r="AI93" s="184"/>
      <c r="AJ93" s="184"/>
      <c r="AK93" s="184"/>
      <c r="AL93" s="184"/>
      <c r="AM93" s="184"/>
      <c r="AN93" s="184"/>
      <c r="AO93" s="184"/>
      <c r="AP93" s="184"/>
      <c r="AQ93" s="184"/>
      <c r="AR93" s="184"/>
      <c r="AS93" s="184"/>
      <c r="AT93" s="184"/>
      <c r="AU93" s="184"/>
      <c r="AV93" s="184"/>
      <c r="AW93" s="184"/>
      <c r="AX93" s="184"/>
      <c r="AY93" s="184"/>
      <c r="AZ93" s="184"/>
      <c r="BA93" s="184"/>
      <c r="BB93" s="184"/>
      <c r="BC93" s="184"/>
      <c r="BD93" s="184"/>
      <c r="BE93" s="184"/>
      <c r="BF93" s="184"/>
      <c r="BG93" s="184"/>
      <c r="BH93" s="184"/>
    </row>
    <row r="94" spans="1:60" outlineLevel="1" x14ac:dyDescent="0.2">
      <c r="A94" s="193"/>
      <c r="B94" s="194"/>
      <c r="C94" s="203" t="s">
        <v>322</v>
      </c>
      <c r="D94" s="204"/>
      <c r="E94" s="205">
        <v>17.579999999999998</v>
      </c>
      <c r="F94" s="183"/>
      <c r="G94" s="183"/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4"/>
      <c r="Z94" s="184"/>
      <c r="AA94" s="184"/>
      <c r="AB94" s="184"/>
      <c r="AC94" s="184"/>
      <c r="AD94" s="184"/>
      <c r="AE94" s="184"/>
      <c r="AF94" s="184"/>
      <c r="AG94" s="184" t="s">
        <v>193</v>
      </c>
      <c r="AH94" s="184">
        <v>0</v>
      </c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4"/>
      <c r="AZ94" s="184"/>
      <c r="BA94" s="184"/>
      <c r="BB94" s="184"/>
      <c r="BC94" s="184"/>
      <c r="BD94" s="184"/>
      <c r="BE94" s="184"/>
      <c r="BF94" s="184"/>
      <c r="BG94" s="184"/>
      <c r="BH94" s="184"/>
    </row>
    <row r="95" spans="1:60" outlineLevel="1" x14ac:dyDescent="0.2">
      <c r="A95" s="185">
        <v>40</v>
      </c>
      <c r="B95" s="186" t="s">
        <v>323</v>
      </c>
      <c r="C95" s="187" t="s">
        <v>324</v>
      </c>
      <c r="D95" s="188" t="s">
        <v>197</v>
      </c>
      <c r="E95" s="189">
        <v>24.45</v>
      </c>
      <c r="F95" s="190"/>
      <c r="G95" s="191">
        <f>ROUND(E95*F95,2)</f>
        <v>0</v>
      </c>
      <c r="H95" s="190">
        <v>0</v>
      </c>
      <c r="I95" s="191">
        <f>ROUND(E95*H95,2)</f>
        <v>0</v>
      </c>
      <c r="J95" s="190">
        <v>72.2</v>
      </c>
      <c r="K95" s="191">
        <f>ROUND(E95*J95,2)</f>
        <v>1765.29</v>
      </c>
      <c r="L95" s="191">
        <v>15</v>
      </c>
      <c r="M95" s="191">
        <f>G95*(1+L95/100)</f>
        <v>0</v>
      </c>
      <c r="N95" s="191">
        <v>0</v>
      </c>
      <c r="O95" s="191">
        <f>ROUND(E95*N95,2)</f>
        <v>0</v>
      </c>
      <c r="P95" s="191">
        <v>0</v>
      </c>
      <c r="Q95" s="191">
        <f>ROUND(E95*P95,2)</f>
        <v>0</v>
      </c>
      <c r="R95" s="191" t="s">
        <v>295</v>
      </c>
      <c r="S95" s="191" t="s">
        <v>172</v>
      </c>
      <c r="T95" s="192" t="s">
        <v>173</v>
      </c>
      <c r="U95" s="183">
        <v>0.14699999999999999</v>
      </c>
      <c r="V95" s="183">
        <f>ROUND(E95*U95,2)</f>
        <v>3.59</v>
      </c>
      <c r="W95" s="183"/>
      <c r="X95" s="183" t="s">
        <v>188</v>
      </c>
      <c r="Y95" s="184"/>
      <c r="Z95" s="184"/>
      <c r="AA95" s="184"/>
      <c r="AB95" s="184"/>
      <c r="AC95" s="184"/>
      <c r="AD95" s="184"/>
      <c r="AE95" s="184"/>
      <c r="AF95" s="184"/>
      <c r="AG95" s="184" t="s">
        <v>189</v>
      </c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4"/>
      <c r="AZ95" s="184"/>
      <c r="BA95" s="184"/>
      <c r="BB95" s="184"/>
      <c r="BC95" s="184"/>
      <c r="BD95" s="184"/>
      <c r="BE95" s="184"/>
      <c r="BF95" s="184"/>
      <c r="BG95" s="184"/>
      <c r="BH95" s="184"/>
    </row>
    <row r="96" spans="1:60" ht="12.75" customHeight="1" outlineLevel="1" x14ac:dyDescent="0.2">
      <c r="A96" s="193"/>
      <c r="B96" s="194"/>
      <c r="C96" s="229" t="s">
        <v>321</v>
      </c>
      <c r="D96" s="229"/>
      <c r="E96" s="229"/>
      <c r="F96" s="229"/>
      <c r="G96" s="229"/>
      <c r="H96" s="183"/>
      <c r="I96" s="183"/>
      <c r="J96" s="183"/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4"/>
      <c r="Z96" s="184"/>
      <c r="AA96" s="184"/>
      <c r="AB96" s="184"/>
      <c r="AC96" s="184"/>
      <c r="AD96" s="184"/>
      <c r="AE96" s="184"/>
      <c r="AF96" s="184"/>
      <c r="AG96" s="184" t="s">
        <v>191</v>
      </c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4"/>
      <c r="AZ96" s="184"/>
      <c r="BA96" s="184"/>
      <c r="BB96" s="184"/>
      <c r="BC96" s="184"/>
      <c r="BD96" s="184"/>
      <c r="BE96" s="184"/>
      <c r="BF96" s="184"/>
      <c r="BG96" s="184"/>
      <c r="BH96" s="184"/>
    </row>
    <row r="97" spans="1:60" outlineLevel="1" x14ac:dyDescent="0.2">
      <c r="A97" s="185">
        <v>41</v>
      </c>
      <c r="B97" s="186" t="s">
        <v>325</v>
      </c>
      <c r="C97" s="187" t="s">
        <v>326</v>
      </c>
      <c r="D97" s="188" t="s">
        <v>197</v>
      </c>
      <c r="E97" s="189">
        <v>24.45</v>
      </c>
      <c r="F97" s="190"/>
      <c r="G97" s="191">
        <f>ROUND(E97*F97,2)</f>
        <v>0</v>
      </c>
      <c r="H97" s="190">
        <v>0</v>
      </c>
      <c r="I97" s="191">
        <f>ROUND(E97*H97,2)</f>
        <v>0</v>
      </c>
      <c r="J97" s="190">
        <v>22.6</v>
      </c>
      <c r="K97" s="191">
        <f>ROUND(E97*J97,2)</f>
        <v>552.57000000000005</v>
      </c>
      <c r="L97" s="191">
        <v>15</v>
      </c>
      <c r="M97" s="191">
        <f>G97*(1+L97/100)</f>
        <v>0</v>
      </c>
      <c r="N97" s="191">
        <v>0</v>
      </c>
      <c r="O97" s="191">
        <f>ROUND(E97*N97,2)</f>
        <v>0</v>
      </c>
      <c r="P97" s="191">
        <v>0</v>
      </c>
      <c r="Q97" s="191">
        <f>ROUND(E97*P97,2)</f>
        <v>0</v>
      </c>
      <c r="R97" s="191" t="s">
        <v>295</v>
      </c>
      <c r="S97" s="191" t="s">
        <v>172</v>
      </c>
      <c r="T97" s="192" t="s">
        <v>173</v>
      </c>
      <c r="U97" s="183">
        <v>4.5999999999999999E-2</v>
      </c>
      <c r="V97" s="183">
        <f>ROUND(E97*U97,2)</f>
        <v>1.1200000000000001</v>
      </c>
      <c r="W97" s="183"/>
      <c r="X97" s="183" t="s">
        <v>188</v>
      </c>
      <c r="Y97" s="184"/>
      <c r="Z97" s="184"/>
      <c r="AA97" s="184"/>
      <c r="AB97" s="184"/>
      <c r="AC97" s="184"/>
      <c r="AD97" s="184"/>
      <c r="AE97" s="184"/>
      <c r="AF97" s="184"/>
      <c r="AG97" s="184" t="s">
        <v>189</v>
      </c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4"/>
      <c r="AZ97" s="184"/>
      <c r="BA97" s="184"/>
      <c r="BB97" s="184"/>
      <c r="BC97" s="184"/>
      <c r="BD97" s="184"/>
      <c r="BE97" s="184"/>
      <c r="BF97" s="184"/>
      <c r="BG97" s="184"/>
      <c r="BH97" s="184"/>
    </row>
    <row r="98" spans="1:60" ht="12.75" customHeight="1" outlineLevel="1" x14ac:dyDescent="0.2">
      <c r="A98" s="193"/>
      <c r="B98" s="194"/>
      <c r="C98" s="229" t="s">
        <v>321</v>
      </c>
      <c r="D98" s="229"/>
      <c r="E98" s="229"/>
      <c r="F98" s="229"/>
      <c r="G98" s="229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4"/>
      <c r="Z98" s="184"/>
      <c r="AA98" s="184"/>
      <c r="AB98" s="184"/>
      <c r="AC98" s="184"/>
      <c r="AD98" s="184"/>
      <c r="AE98" s="184"/>
      <c r="AF98" s="184"/>
      <c r="AG98" s="184" t="s">
        <v>191</v>
      </c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4"/>
      <c r="AZ98" s="184"/>
      <c r="BA98" s="184"/>
      <c r="BB98" s="184"/>
      <c r="BC98" s="184"/>
      <c r="BD98" s="184"/>
      <c r="BE98" s="184"/>
      <c r="BF98" s="184"/>
      <c r="BG98" s="184"/>
      <c r="BH98" s="184"/>
    </row>
    <row r="99" spans="1:60" ht="22.5" outlineLevel="1" x14ac:dyDescent="0.2">
      <c r="A99" s="185">
        <v>42</v>
      </c>
      <c r="B99" s="186" t="s">
        <v>327</v>
      </c>
      <c r="C99" s="187" t="s">
        <v>328</v>
      </c>
      <c r="D99" s="188" t="s">
        <v>249</v>
      </c>
      <c r="E99" s="189">
        <v>27.68</v>
      </c>
      <c r="F99" s="190"/>
      <c r="G99" s="191">
        <f>ROUND(E99*F99,2)</f>
        <v>0</v>
      </c>
      <c r="H99" s="190">
        <v>8.4700000000000006</v>
      </c>
      <c r="I99" s="191">
        <f>ROUND(E99*H99,2)</f>
        <v>234.45</v>
      </c>
      <c r="J99" s="190">
        <v>67.930000000000007</v>
      </c>
      <c r="K99" s="191">
        <f>ROUND(E99*J99,2)</f>
        <v>1880.3</v>
      </c>
      <c r="L99" s="191">
        <v>15</v>
      </c>
      <c r="M99" s="191">
        <f>G99*(1+L99/100)</f>
        <v>0</v>
      </c>
      <c r="N99" s="191">
        <v>3.0000000000000001E-5</v>
      </c>
      <c r="O99" s="191">
        <f>ROUND(E99*N99,2)</f>
        <v>0</v>
      </c>
      <c r="P99" s="191">
        <v>0</v>
      </c>
      <c r="Q99" s="191">
        <f>ROUND(E99*P99,2)</f>
        <v>0</v>
      </c>
      <c r="R99" s="191" t="s">
        <v>295</v>
      </c>
      <c r="S99" s="191" t="s">
        <v>172</v>
      </c>
      <c r="T99" s="192" t="s">
        <v>173</v>
      </c>
      <c r="U99" s="183">
        <v>0.13719999999999999</v>
      </c>
      <c r="V99" s="183">
        <f>ROUND(E99*U99,2)</f>
        <v>3.8</v>
      </c>
      <c r="W99" s="183"/>
      <c r="X99" s="183" t="s">
        <v>188</v>
      </c>
      <c r="Y99" s="184"/>
      <c r="Z99" s="184"/>
      <c r="AA99" s="184"/>
      <c r="AB99" s="184"/>
      <c r="AC99" s="184"/>
      <c r="AD99" s="184"/>
      <c r="AE99" s="184"/>
      <c r="AF99" s="184"/>
      <c r="AG99" s="184" t="s">
        <v>189</v>
      </c>
      <c r="AH99" s="184"/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4"/>
      <c r="AZ99" s="184"/>
      <c r="BA99" s="184"/>
      <c r="BB99" s="184"/>
      <c r="BC99" s="184"/>
      <c r="BD99" s="184"/>
      <c r="BE99" s="184"/>
      <c r="BF99" s="184"/>
      <c r="BG99" s="184"/>
      <c r="BH99" s="184"/>
    </row>
    <row r="100" spans="1:60" outlineLevel="1" x14ac:dyDescent="0.2">
      <c r="A100" s="193"/>
      <c r="B100" s="194"/>
      <c r="C100" s="203" t="s">
        <v>297</v>
      </c>
      <c r="D100" s="204"/>
      <c r="E100" s="205">
        <v>4.62</v>
      </c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4"/>
      <c r="Z100" s="184"/>
      <c r="AA100" s="184"/>
      <c r="AB100" s="184"/>
      <c r="AC100" s="184"/>
      <c r="AD100" s="184"/>
      <c r="AE100" s="184"/>
      <c r="AF100" s="184"/>
      <c r="AG100" s="184" t="s">
        <v>193</v>
      </c>
      <c r="AH100" s="184">
        <v>0</v>
      </c>
      <c r="AI100" s="184"/>
      <c r="AJ100" s="184"/>
      <c r="AK100" s="184"/>
      <c r="AL100" s="184"/>
      <c r="AM100" s="184"/>
      <c r="AN100" s="184"/>
      <c r="AO100" s="184"/>
      <c r="AP100" s="184"/>
      <c r="AQ100" s="184"/>
      <c r="AR100" s="184"/>
      <c r="AS100" s="184"/>
      <c r="AT100" s="184"/>
      <c r="AU100" s="184"/>
      <c r="AV100" s="184"/>
      <c r="AW100" s="184"/>
      <c r="AX100" s="184"/>
      <c r="AY100" s="184"/>
      <c r="AZ100" s="184"/>
      <c r="BA100" s="184"/>
      <c r="BB100" s="184"/>
      <c r="BC100" s="184"/>
      <c r="BD100" s="184"/>
      <c r="BE100" s="184"/>
      <c r="BF100" s="184"/>
      <c r="BG100" s="184"/>
      <c r="BH100" s="184"/>
    </row>
    <row r="101" spans="1:60" outlineLevel="1" x14ac:dyDescent="0.2">
      <c r="A101" s="193"/>
      <c r="B101" s="194"/>
      <c r="C101" s="203" t="s">
        <v>329</v>
      </c>
      <c r="D101" s="204"/>
      <c r="E101" s="205">
        <v>2.8</v>
      </c>
      <c r="F101" s="183"/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4"/>
      <c r="Z101" s="184"/>
      <c r="AA101" s="184"/>
      <c r="AB101" s="184"/>
      <c r="AC101" s="184"/>
      <c r="AD101" s="184"/>
      <c r="AE101" s="184"/>
      <c r="AF101" s="184"/>
      <c r="AG101" s="184" t="s">
        <v>193</v>
      </c>
      <c r="AH101" s="184">
        <v>0</v>
      </c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4"/>
      <c r="AZ101" s="184"/>
      <c r="BA101" s="184"/>
      <c r="BB101" s="184"/>
      <c r="BC101" s="184"/>
      <c r="BD101" s="184"/>
      <c r="BE101" s="184"/>
      <c r="BF101" s="184"/>
      <c r="BG101" s="184"/>
      <c r="BH101" s="184"/>
    </row>
    <row r="102" spans="1:60" outlineLevel="1" x14ac:dyDescent="0.2">
      <c r="A102" s="193"/>
      <c r="B102" s="194"/>
      <c r="C102" s="203" t="s">
        <v>330</v>
      </c>
      <c r="D102" s="204"/>
      <c r="E102" s="205">
        <v>8.56</v>
      </c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4"/>
      <c r="Z102" s="184"/>
      <c r="AA102" s="184"/>
      <c r="AB102" s="184"/>
      <c r="AC102" s="184"/>
      <c r="AD102" s="184"/>
      <c r="AE102" s="184"/>
      <c r="AF102" s="184"/>
      <c r="AG102" s="184" t="s">
        <v>193</v>
      </c>
      <c r="AH102" s="184">
        <v>0</v>
      </c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4"/>
      <c r="AZ102" s="184"/>
      <c r="BA102" s="184"/>
      <c r="BB102" s="184"/>
      <c r="BC102" s="184"/>
      <c r="BD102" s="184"/>
      <c r="BE102" s="184"/>
      <c r="BF102" s="184"/>
      <c r="BG102" s="184"/>
      <c r="BH102" s="184"/>
    </row>
    <row r="103" spans="1:60" outlineLevel="1" x14ac:dyDescent="0.2">
      <c r="A103" s="193"/>
      <c r="B103" s="194"/>
      <c r="C103" s="203" t="s">
        <v>331</v>
      </c>
      <c r="D103" s="204"/>
      <c r="E103" s="205">
        <v>11.7</v>
      </c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4"/>
      <c r="Z103" s="184"/>
      <c r="AA103" s="184"/>
      <c r="AB103" s="184"/>
      <c r="AC103" s="184"/>
      <c r="AD103" s="184"/>
      <c r="AE103" s="184"/>
      <c r="AF103" s="184"/>
      <c r="AG103" s="184" t="s">
        <v>193</v>
      </c>
      <c r="AH103" s="184">
        <v>0</v>
      </c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</row>
    <row r="104" spans="1:60" ht="22.5" outlineLevel="1" x14ac:dyDescent="0.2">
      <c r="A104" s="185">
        <v>43</v>
      </c>
      <c r="B104" s="186" t="s">
        <v>332</v>
      </c>
      <c r="C104" s="187" t="s">
        <v>333</v>
      </c>
      <c r="D104" s="188" t="s">
        <v>197</v>
      </c>
      <c r="E104" s="189">
        <v>24.45</v>
      </c>
      <c r="F104" s="190"/>
      <c r="G104" s="191">
        <f>ROUND(E104*F104,2)</f>
        <v>0</v>
      </c>
      <c r="H104" s="190">
        <v>0</v>
      </c>
      <c r="I104" s="191">
        <f>ROUND(E104*H104,2)</f>
        <v>0</v>
      </c>
      <c r="J104" s="190">
        <v>39.9</v>
      </c>
      <c r="K104" s="191">
        <f>ROUND(E104*J104,2)</f>
        <v>975.56</v>
      </c>
      <c r="L104" s="191">
        <v>15</v>
      </c>
      <c r="M104" s="191">
        <f>G104*(1+L104/100)</f>
        <v>0</v>
      </c>
      <c r="N104" s="191">
        <v>0</v>
      </c>
      <c r="O104" s="191">
        <f>ROUND(E104*N104,2)</f>
        <v>0</v>
      </c>
      <c r="P104" s="191">
        <v>1E-3</v>
      </c>
      <c r="Q104" s="191">
        <f>ROUND(E104*P104,2)</f>
        <v>0.02</v>
      </c>
      <c r="R104" s="191" t="s">
        <v>295</v>
      </c>
      <c r="S104" s="191" t="s">
        <v>172</v>
      </c>
      <c r="T104" s="192" t="s">
        <v>173</v>
      </c>
      <c r="U104" s="183">
        <v>0.105</v>
      </c>
      <c r="V104" s="183">
        <f>ROUND(E104*U104,2)</f>
        <v>2.57</v>
      </c>
      <c r="W104" s="183"/>
      <c r="X104" s="183" t="s">
        <v>188</v>
      </c>
      <c r="Y104" s="184"/>
      <c r="Z104" s="184"/>
      <c r="AA104" s="184"/>
      <c r="AB104" s="184"/>
      <c r="AC104" s="184"/>
      <c r="AD104" s="184"/>
      <c r="AE104" s="184"/>
      <c r="AF104" s="184"/>
      <c r="AG104" s="184" t="s">
        <v>189</v>
      </c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4"/>
      <c r="AZ104" s="184"/>
      <c r="BA104" s="184"/>
      <c r="BB104" s="184"/>
      <c r="BC104" s="184"/>
      <c r="BD104" s="184"/>
      <c r="BE104" s="184"/>
      <c r="BF104" s="184"/>
      <c r="BG104" s="184"/>
      <c r="BH104" s="184"/>
    </row>
    <row r="105" spans="1:60" outlineLevel="1" x14ac:dyDescent="0.2">
      <c r="A105" s="193"/>
      <c r="B105" s="194"/>
      <c r="C105" s="203" t="s">
        <v>334</v>
      </c>
      <c r="D105" s="204"/>
      <c r="E105" s="205">
        <v>24.45</v>
      </c>
      <c r="F105" s="183"/>
      <c r="G105" s="183"/>
      <c r="H105" s="183"/>
      <c r="I105" s="183"/>
      <c r="J105" s="183"/>
      <c r="K105" s="183"/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4"/>
      <c r="Z105" s="184"/>
      <c r="AA105" s="184"/>
      <c r="AB105" s="184"/>
      <c r="AC105" s="184"/>
      <c r="AD105" s="184"/>
      <c r="AE105" s="184"/>
      <c r="AF105" s="184"/>
      <c r="AG105" s="184" t="s">
        <v>193</v>
      </c>
      <c r="AH105" s="184">
        <v>0</v>
      </c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</row>
    <row r="106" spans="1:60" ht="22.5" outlineLevel="1" x14ac:dyDescent="0.2">
      <c r="A106" s="175">
        <v>44</v>
      </c>
      <c r="B106" s="176" t="s">
        <v>335</v>
      </c>
      <c r="C106" s="177" t="s">
        <v>336</v>
      </c>
      <c r="D106" s="178" t="s">
        <v>197</v>
      </c>
      <c r="E106" s="179">
        <v>24.45</v>
      </c>
      <c r="F106" s="180"/>
      <c r="G106" s="181">
        <f>ROUND(E106*F106,2)</f>
        <v>0</v>
      </c>
      <c r="H106" s="180">
        <v>67.98</v>
      </c>
      <c r="I106" s="181">
        <f>ROUND(E106*H106,2)</f>
        <v>1662.11</v>
      </c>
      <c r="J106" s="180">
        <v>190.02</v>
      </c>
      <c r="K106" s="181">
        <f>ROUND(E106*J106,2)</f>
        <v>4645.99</v>
      </c>
      <c r="L106" s="181">
        <v>15</v>
      </c>
      <c r="M106" s="181">
        <f>G106*(1+L106/100)</f>
        <v>0</v>
      </c>
      <c r="N106" s="181">
        <v>2.5000000000000001E-4</v>
      </c>
      <c r="O106" s="181">
        <f>ROUND(E106*N106,2)</f>
        <v>0.01</v>
      </c>
      <c r="P106" s="181">
        <v>0</v>
      </c>
      <c r="Q106" s="181">
        <f>ROUND(E106*P106,2)</f>
        <v>0</v>
      </c>
      <c r="R106" s="181" t="s">
        <v>295</v>
      </c>
      <c r="S106" s="181" t="s">
        <v>172</v>
      </c>
      <c r="T106" s="182" t="s">
        <v>173</v>
      </c>
      <c r="U106" s="183">
        <v>0.38</v>
      </c>
      <c r="V106" s="183">
        <f>ROUND(E106*U106,2)</f>
        <v>9.2899999999999991</v>
      </c>
      <c r="W106" s="183"/>
      <c r="X106" s="183" t="s">
        <v>188</v>
      </c>
      <c r="Y106" s="184"/>
      <c r="Z106" s="184"/>
      <c r="AA106" s="184"/>
      <c r="AB106" s="184"/>
      <c r="AC106" s="184"/>
      <c r="AD106" s="184"/>
      <c r="AE106" s="184"/>
      <c r="AF106" s="184"/>
      <c r="AG106" s="184" t="s">
        <v>189</v>
      </c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4"/>
      <c r="AZ106" s="184"/>
      <c r="BA106" s="184"/>
      <c r="BB106" s="184"/>
      <c r="BC106" s="184"/>
      <c r="BD106" s="184"/>
      <c r="BE106" s="184"/>
      <c r="BF106" s="184"/>
      <c r="BG106" s="184"/>
      <c r="BH106" s="184"/>
    </row>
    <row r="107" spans="1:60" outlineLevel="1" x14ac:dyDescent="0.2">
      <c r="A107" s="185">
        <v>45</v>
      </c>
      <c r="B107" s="186" t="s">
        <v>337</v>
      </c>
      <c r="C107" s="187" t="s">
        <v>338</v>
      </c>
      <c r="D107" s="188" t="s">
        <v>240</v>
      </c>
      <c r="E107" s="189">
        <v>9.64E-2</v>
      </c>
      <c r="F107" s="190"/>
      <c r="G107" s="191">
        <f>ROUND(E107*F107,2)</f>
        <v>0</v>
      </c>
      <c r="H107" s="190">
        <v>0</v>
      </c>
      <c r="I107" s="191">
        <f>ROUND(E107*H107,2)</f>
        <v>0</v>
      </c>
      <c r="J107" s="190">
        <v>508</v>
      </c>
      <c r="K107" s="191">
        <f>ROUND(E107*J107,2)</f>
        <v>48.97</v>
      </c>
      <c r="L107" s="191">
        <v>15</v>
      </c>
      <c r="M107" s="191">
        <f>G107*(1+L107/100)</f>
        <v>0</v>
      </c>
      <c r="N107" s="191">
        <v>0</v>
      </c>
      <c r="O107" s="191">
        <f>ROUND(E107*N107,2)</f>
        <v>0</v>
      </c>
      <c r="P107" s="191">
        <v>0</v>
      </c>
      <c r="Q107" s="191">
        <f>ROUND(E107*P107,2)</f>
        <v>0</v>
      </c>
      <c r="R107" s="191" t="s">
        <v>295</v>
      </c>
      <c r="S107" s="191" t="s">
        <v>172</v>
      </c>
      <c r="T107" s="192" t="s">
        <v>172</v>
      </c>
      <c r="U107" s="183">
        <v>1.091</v>
      </c>
      <c r="V107" s="183">
        <f>ROUND(E107*U107,2)</f>
        <v>0.11</v>
      </c>
      <c r="W107" s="183"/>
      <c r="X107" s="183" t="s">
        <v>270</v>
      </c>
      <c r="Y107" s="184"/>
      <c r="Z107" s="184"/>
      <c r="AA107" s="184"/>
      <c r="AB107" s="184"/>
      <c r="AC107" s="184"/>
      <c r="AD107" s="184"/>
      <c r="AE107" s="184"/>
      <c r="AF107" s="184"/>
      <c r="AG107" s="184" t="s">
        <v>271</v>
      </c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4"/>
      <c r="AZ107" s="184"/>
      <c r="BA107" s="184"/>
      <c r="BB107" s="184"/>
      <c r="BC107" s="184"/>
      <c r="BD107" s="184"/>
      <c r="BE107" s="184"/>
      <c r="BF107" s="184"/>
      <c r="BG107" s="184"/>
      <c r="BH107" s="184"/>
    </row>
    <row r="108" spans="1:60" ht="12.75" customHeight="1" outlineLevel="1" x14ac:dyDescent="0.2">
      <c r="A108" s="193"/>
      <c r="B108" s="194"/>
      <c r="C108" s="229" t="s">
        <v>339</v>
      </c>
      <c r="D108" s="229"/>
      <c r="E108" s="229"/>
      <c r="F108" s="229"/>
      <c r="G108" s="229"/>
      <c r="H108" s="183"/>
      <c r="I108" s="183"/>
      <c r="J108" s="183"/>
      <c r="K108" s="183"/>
      <c r="L108" s="183"/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4"/>
      <c r="Z108" s="184"/>
      <c r="AA108" s="184"/>
      <c r="AB108" s="184"/>
      <c r="AC108" s="184"/>
      <c r="AD108" s="184"/>
      <c r="AE108" s="184"/>
      <c r="AF108" s="184"/>
      <c r="AG108" s="184" t="s">
        <v>191</v>
      </c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4"/>
      <c r="AZ108" s="184"/>
      <c r="BA108" s="184"/>
      <c r="BB108" s="184"/>
      <c r="BC108" s="184"/>
      <c r="BD108" s="184"/>
      <c r="BE108" s="184"/>
      <c r="BF108" s="184"/>
      <c r="BG108" s="184"/>
      <c r="BH108" s="184"/>
    </row>
    <row r="109" spans="1:60" x14ac:dyDescent="0.2">
      <c r="A109" s="167" t="s">
        <v>167</v>
      </c>
      <c r="B109" s="168" t="s">
        <v>118</v>
      </c>
      <c r="C109" s="169" t="s">
        <v>119</v>
      </c>
      <c r="D109" s="170"/>
      <c r="E109" s="171"/>
      <c r="F109" s="172"/>
      <c r="G109" s="172">
        <f>SUMIF(AG110:AG115,"&lt;&gt;NOR",G110:G115)</f>
        <v>0</v>
      </c>
      <c r="H109" s="172"/>
      <c r="I109" s="172">
        <f>SUM(I110:I115)</f>
        <v>11557.01</v>
      </c>
      <c r="J109" s="172"/>
      <c r="K109" s="172">
        <f>SUM(K110:K115)</f>
        <v>9746.52</v>
      </c>
      <c r="L109" s="172"/>
      <c r="M109" s="172">
        <f>SUM(M110:M115)</f>
        <v>0</v>
      </c>
      <c r="N109" s="172"/>
      <c r="O109" s="172">
        <f>SUM(O110:O115)</f>
        <v>0.30000000000000004</v>
      </c>
      <c r="P109" s="172"/>
      <c r="Q109" s="172">
        <f>SUM(Q110:Q115)</f>
        <v>0</v>
      </c>
      <c r="R109" s="172"/>
      <c r="S109" s="172"/>
      <c r="T109" s="173"/>
      <c r="U109" s="174"/>
      <c r="V109" s="174">
        <f>SUM(V110:V115)</f>
        <v>19.420000000000002</v>
      </c>
      <c r="W109" s="174"/>
      <c r="X109" s="174"/>
      <c r="AG109" t="s">
        <v>168</v>
      </c>
    </row>
    <row r="110" spans="1:60" ht="22.5" outlineLevel="1" x14ac:dyDescent="0.2">
      <c r="A110" s="185">
        <v>46</v>
      </c>
      <c r="B110" s="186" t="s">
        <v>340</v>
      </c>
      <c r="C110" s="187" t="s">
        <v>341</v>
      </c>
      <c r="D110" s="188" t="s">
        <v>197</v>
      </c>
      <c r="E110" s="189">
        <v>18.607600000000001</v>
      </c>
      <c r="F110" s="190"/>
      <c r="G110" s="191">
        <f>ROUND(E110*F110,2)</f>
        <v>0</v>
      </c>
      <c r="H110" s="190">
        <v>412</v>
      </c>
      <c r="I110" s="191">
        <f>ROUND(E110*H110,2)</f>
        <v>7666.33</v>
      </c>
      <c r="J110" s="190">
        <v>0</v>
      </c>
      <c r="K110" s="191">
        <f>ROUND(E110*J110,2)</f>
        <v>0</v>
      </c>
      <c r="L110" s="191">
        <v>15</v>
      </c>
      <c r="M110" s="191">
        <f>G110*(1+L110/100)</f>
        <v>0</v>
      </c>
      <c r="N110" s="191">
        <v>1.2200000000000001E-2</v>
      </c>
      <c r="O110" s="191">
        <f>ROUND(E110*N110,2)</f>
        <v>0.23</v>
      </c>
      <c r="P110" s="191">
        <v>0</v>
      </c>
      <c r="Q110" s="191">
        <f>ROUND(E110*P110,2)</f>
        <v>0</v>
      </c>
      <c r="R110" s="191" t="s">
        <v>250</v>
      </c>
      <c r="S110" s="191" t="s">
        <v>172</v>
      </c>
      <c r="T110" s="192" t="s">
        <v>173</v>
      </c>
      <c r="U110" s="183">
        <v>0</v>
      </c>
      <c r="V110" s="183">
        <f>ROUND(E110*U110,2)</f>
        <v>0</v>
      </c>
      <c r="W110" s="183"/>
      <c r="X110" s="183" t="s">
        <v>211</v>
      </c>
      <c r="Y110" s="184"/>
      <c r="Z110" s="184"/>
      <c r="AA110" s="184"/>
      <c r="AB110" s="184"/>
      <c r="AC110" s="184"/>
      <c r="AD110" s="184"/>
      <c r="AE110" s="184"/>
      <c r="AF110" s="184"/>
      <c r="AG110" s="184" t="s">
        <v>212</v>
      </c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4"/>
      <c r="AZ110" s="184"/>
      <c r="BA110" s="184"/>
      <c r="BB110" s="184"/>
      <c r="BC110" s="184"/>
      <c r="BD110" s="184"/>
      <c r="BE110" s="184"/>
      <c r="BF110" s="184"/>
      <c r="BG110" s="184"/>
      <c r="BH110" s="184"/>
    </row>
    <row r="111" spans="1:60" outlineLevel="1" x14ac:dyDescent="0.2">
      <c r="A111" s="193"/>
      <c r="B111" s="194"/>
      <c r="C111" s="203" t="s">
        <v>342</v>
      </c>
      <c r="D111" s="204"/>
      <c r="E111" s="205">
        <v>18.61</v>
      </c>
      <c r="F111" s="183"/>
      <c r="G111" s="183"/>
      <c r="H111" s="183"/>
      <c r="I111" s="183"/>
      <c r="J111" s="183"/>
      <c r="K111" s="183"/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  <c r="Y111" s="184"/>
      <c r="Z111" s="184"/>
      <c r="AA111" s="184"/>
      <c r="AB111" s="184"/>
      <c r="AC111" s="184"/>
      <c r="AD111" s="184"/>
      <c r="AE111" s="184"/>
      <c r="AF111" s="184"/>
      <c r="AG111" s="184" t="s">
        <v>193</v>
      </c>
      <c r="AH111" s="184">
        <v>0</v>
      </c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</row>
    <row r="112" spans="1:60" outlineLevel="1" x14ac:dyDescent="0.2">
      <c r="A112" s="185">
        <v>47</v>
      </c>
      <c r="B112" s="186" t="s">
        <v>343</v>
      </c>
      <c r="C112" s="187" t="s">
        <v>344</v>
      </c>
      <c r="D112" s="188" t="s">
        <v>197</v>
      </c>
      <c r="E112" s="189">
        <v>16.916</v>
      </c>
      <c r="F112" s="190"/>
      <c r="G112" s="191">
        <f>ROUND(E112*F112,2)</f>
        <v>0</v>
      </c>
      <c r="H112" s="190">
        <v>23.03</v>
      </c>
      <c r="I112" s="191">
        <f>ROUND(E112*H112,2)</f>
        <v>389.58</v>
      </c>
      <c r="J112" s="190">
        <v>25.47</v>
      </c>
      <c r="K112" s="191">
        <f>ROUND(E112*J112,2)</f>
        <v>430.85</v>
      </c>
      <c r="L112" s="191">
        <v>15</v>
      </c>
      <c r="M112" s="191">
        <f>G112*(1+L112/100)</f>
        <v>0</v>
      </c>
      <c r="N112" s="191">
        <v>2.1000000000000001E-4</v>
      </c>
      <c r="O112" s="191">
        <f>ROUND(E112*N112,2)</f>
        <v>0</v>
      </c>
      <c r="P112" s="191">
        <v>0</v>
      </c>
      <c r="Q112" s="191">
        <f>ROUND(E112*P112,2)</f>
        <v>0</v>
      </c>
      <c r="R112" s="191" t="s">
        <v>278</v>
      </c>
      <c r="S112" s="191" t="s">
        <v>172</v>
      </c>
      <c r="T112" s="192" t="s">
        <v>173</v>
      </c>
      <c r="U112" s="183">
        <v>0.05</v>
      </c>
      <c r="V112" s="183">
        <f>ROUND(E112*U112,2)</f>
        <v>0.85</v>
      </c>
      <c r="W112" s="183"/>
      <c r="X112" s="183" t="s">
        <v>188</v>
      </c>
      <c r="Y112" s="184"/>
      <c r="Z112" s="184"/>
      <c r="AA112" s="184"/>
      <c r="AB112" s="184"/>
      <c r="AC112" s="184"/>
      <c r="AD112" s="184"/>
      <c r="AE112" s="184"/>
      <c r="AF112" s="184"/>
      <c r="AG112" s="184" t="s">
        <v>189</v>
      </c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4"/>
      <c r="AZ112" s="184"/>
      <c r="BA112" s="184"/>
      <c r="BB112" s="184"/>
      <c r="BC112" s="184"/>
      <c r="BD112" s="184"/>
      <c r="BE112" s="184"/>
      <c r="BF112" s="184"/>
      <c r="BG112" s="184"/>
      <c r="BH112" s="184"/>
    </row>
    <row r="113" spans="1:60" outlineLevel="1" x14ac:dyDescent="0.2">
      <c r="A113" s="193"/>
      <c r="B113" s="194"/>
      <c r="C113" s="203" t="s">
        <v>345</v>
      </c>
      <c r="D113" s="204"/>
      <c r="E113" s="205">
        <v>16.920000000000002</v>
      </c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4"/>
      <c r="Z113" s="184"/>
      <c r="AA113" s="184"/>
      <c r="AB113" s="184"/>
      <c r="AC113" s="184"/>
      <c r="AD113" s="184"/>
      <c r="AE113" s="184"/>
      <c r="AF113" s="184"/>
      <c r="AG113" s="184" t="s">
        <v>193</v>
      </c>
      <c r="AH113" s="184">
        <v>0</v>
      </c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</row>
    <row r="114" spans="1:60" ht="22.5" outlineLevel="1" x14ac:dyDescent="0.2">
      <c r="A114" s="175">
        <v>48</v>
      </c>
      <c r="B114" s="176" t="s">
        <v>346</v>
      </c>
      <c r="C114" s="177" t="s">
        <v>347</v>
      </c>
      <c r="D114" s="178" t="s">
        <v>197</v>
      </c>
      <c r="E114" s="179">
        <v>16.916</v>
      </c>
      <c r="F114" s="180"/>
      <c r="G114" s="181">
        <f>ROUND(E114*F114,2)</f>
        <v>0</v>
      </c>
      <c r="H114" s="180">
        <v>206.97</v>
      </c>
      <c r="I114" s="181">
        <f>ROUND(E114*H114,2)</f>
        <v>3501.1</v>
      </c>
      <c r="J114" s="180">
        <v>540.03</v>
      </c>
      <c r="K114" s="181">
        <f>ROUND(E114*J114,2)</f>
        <v>9135.15</v>
      </c>
      <c r="L114" s="181">
        <v>15</v>
      </c>
      <c r="M114" s="181">
        <f>G114*(1+L114/100)</f>
        <v>0</v>
      </c>
      <c r="N114" s="181">
        <v>3.98E-3</v>
      </c>
      <c r="O114" s="181">
        <f>ROUND(E114*N114,2)</f>
        <v>7.0000000000000007E-2</v>
      </c>
      <c r="P114" s="181">
        <v>0</v>
      </c>
      <c r="Q114" s="181">
        <f>ROUND(E114*P114,2)</f>
        <v>0</v>
      </c>
      <c r="R114" s="181" t="s">
        <v>278</v>
      </c>
      <c r="S114" s="181" t="s">
        <v>172</v>
      </c>
      <c r="T114" s="182" t="s">
        <v>173</v>
      </c>
      <c r="U114" s="183">
        <v>1.0746</v>
      </c>
      <c r="V114" s="183">
        <f>ROUND(E114*U114,2)</f>
        <v>18.18</v>
      </c>
      <c r="W114" s="183"/>
      <c r="X114" s="183" t="s">
        <v>188</v>
      </c>
      <c r="Y114" s="184"/>
      <c r="Z114" s="184"/>
      <c r="AA114" s="184"/>
      <c r="AB114" s="184"/>
      <c r="AC114" s="184"/>
      <c r="AD114" s="184"/>
      <c r="AE114" s="184"/>
      <c r="AF114" s="184"/>
      <c r="AG114" s="184" t="s">
        <v>189</v>
      </c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</row>
    <row r="115" spans="1:60" outlineLevel="1" x14ac:dyDescent="0.2">
      <c r="A115" s="175">
        <v>49</v>
      </c>
      <c r="B115" s="176" t="s">
        <v>348</v>
      </c>
      <c r="C115" s="177" t="s">
        <v>349</v>
      </c>
      <c r="D115" s="178" t="s">
        <v>240</v>
      </c>
      <c r="E115" s="179">
        <v>0.29788999999999999</v>
      </c>
      <c r="F115" s="180"/>
      <c r="G115" s="181">
        <f>ROUND(E115*F115,2)</f>
        <v>0</v>
      </c>
      <c r="H115" s="180">
        <v>0</v>
      </c>
      <c r="I115" s="181">
        <f>ROUND(E115*H115,2)</f>
        <v>0</v>
      </c>
      <c r="J115" s="180">
        <v>606</v>
      </c>
      <c r="K115" s="181">
        <f>ROUND(E115*J115,2)</f>
        <v>180.52</v>
      </c>
      <c r="L115" s="181">
        <v>15</v>
      </c>
      <c r="M115" s="181">
        <f>G115*(1+L115/100)</f>
        <v>0</v>
      </c>
      <c r="N115" s="181">
        <v>0</v>
      </c>
      <c r="O115" s="181">
        <f>ROUND(E115*N115,2)</f>
        <v>0</v>
      </c>
      <c r="P115" s="181">
        <v>0</v>
      </c>
      <c r="Q115" s="181">
        <f>ROUND(E115*P115,2)</f>
        <v>0</v>
      </c>
      <c r="R115" s="181" t="s">
        <v>278</v>
      </c>
      <c r="S115" s="181" t="s">
        <v>172</v>
      </c>
      <c r="T115" s="182" t="s">
        <v>172</v>
      </c>
      <c r="U115" s="183">
        <v>1.3049999999999999</v>
      </c>
      <c r="V115" s="183">
        <f>ROUND(E115*U115,2)</f>
        <v>0.39</v>
      </c>
      <c r="W115" s="183"/>
      <c r="X115" s="183" t="s">
        <v>270</v>
      </c>
      <c r="Y115" s="184"/>
      <c r="Z115" s="184"/>
      <c r="AA115" s="184"/>
      <c r="AB115" s="184"/>
      <c r="AC115" s="184"/>
      <c r="AD115" s="184"/>
      <c r="AE115" s="184"/>
      <c r="AF115" s="184"/>
      <c r="AG115" s="184" t="s">
        <v>271</v>
      </c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4"/>
      <c r="AZ115" s="184"/>
      <c r="BA115" s="184"/>
      <c r="BB115" s="184"/>
      <c r="BC115" s="184"/>
      <c r="BD115" s="184"/>
      <c r="BE115" s="184"/>
      <c r="BF115" s="184"/>
      <c r="BG115" s="184"/>
      <c r="BH115" s="184"/>
    </row>
    <row r="116" spans="1:60" x14ac:dyDescent="0.2">
      <c r="A116" s="167" t="s">
        <v>167</v>
      </c>
      <c r="B116" s="168" t="s">
        <v>120</v>
      </c>
      <c r="C116" s="169" t="s">
        <v>121</v>
      </c>
      <c r="D116" s="170"/>
      <c r="E116" s="171"/>
      <c r="F116" s="172"/>
      <c r="G116" s="172">
        <f>SUMIF(AG117:AG120,"&lt;&gt;NOR",G117:G120)</f>
        <v>0</v>
      </c>
      <c r="H116" s="172"/>
      <c r="I116" s="172">
        <f>SUM(I117:I120)</f>
        <v>4127.91</v>
      </c>
      <c r="J116" s="172"/>
      <c r="K116" s="172">
        <f>SUM(K117:K120)</f>
        <v>41093.979999999996</v>
      </c>
      <c r="L116" s="172"/>
      <c r="M116" s="172">
        <f>SUM(M117:M120)</f>
        <v>0</v>
      </c>
      <c r="N116" s="172"/>
      <c r="O116" s="172">
        <f>SUM(O117:O120)</f>
        <v>0.09</v>
      </c>
      <c r="P116" s="172"/>
      <c r="Q116" s="172">
        <f>SUM(Q117:Q120)</f>
        <v>0</v>
      </c>
      <c r="R116" s="172"/>
      <c r="S116" s="172"/>
      <c r="T116" s="173"/>
      <c r="U116" s="174"/>
      <c r="V116" s="174">
        <f>SUM(V117:V120)</f>
        <v>84.98</v>
      </c>
      <c r="W116" s="174"/>
      <c r="X116" s="174"/>
      <c r="AG116" t="s">
        <v>168</v>
      </c>
    </row>
    <row r="117" spans="1:60" outlineLevel="1" x14ac:dyDescent="0.2">
      <c r="A117" s="175">
        <v>50</v>
      </c>
      <c r="B117" s="176" t="s">
        <v>350</v>
      </c>
      <c r="C117" s="177" t="s">
        <v>351</v>
      </c>
      <c r="D117" s="178" t="s">
        <v>197</v>
      </c>
      <c r="E117" s="179">
        <v>402.33</v>
      </c>
      <c r="F117" s="180"/>
      <c r="G117" s="181">
        <f>ROUND(E117*F117,2)</f>
        <v>0</v>
      </c>
      <c r="H117" s="180">
        <v>5.33</v>
      </c>
      <c r="I117" s="181">
        <f>ROUND(E117*H117,2)</f>
        <v>2144.42</v>
      </c>
      <c r="J117" s="180">
        <v>16.07</v>
      </c>
      <c r="K117" s="181">
        <f>ROUND(E117*J117,2)</f>
        <v>6465.44</v>
      </c>
      <c r="L117" s="181">
        <v>15</v>
      </c>
      <c r="M117" s="181">
        <f>G117*(1+L117/100)</f>
        <v>0</v>
      </c>
      <c r="N117" s="181">
        <v>6.9999999999999994E-5</v>
      </c>
      <c r="O117" s="181">
        <f>ROUND(E117*N117,2)</f>
        <v>0.03</v>
      </c>
      <c r="P117" s="181">
        <v>0</v>
      </c>
      <c r="Q117" s="181">
        <f>ROUND(E117*P117,2)</f>
        <v>0</v>
      </c>
      <c r="R117" s="181" t="s">
        <v>352</v>
      </c>
      <c r="S117" s="181" t="s">
        <v>172</v>
      </c>
      <c r="T117" s="182" t="s">
        <v>173</v>
      </c>
      <c r="U117" s="183">
        <v>3.2480000000000002E-2</v>
      </c>
      <c r="V117" s="183">
        <f>ROUND(E117*U117,2)</f>
        <v>13.07</v>
      </c>
      <c r="W117" s="183"/>
      <c r="X117" s="183" t="s">
        <v>188</v>
      </c>
      <c r="Y117" s="184"/>
      <c r="Z117" s="184"/>
      <c r="AA117" s="184"/>
      <c r="AB117" s="184"/>
      <c r="AC117" s="184"/>
      <c r="AD117" s="184"/>
      <c r="AE117" s="184"/>
      <c r="AF117" s="184"/>
      <c r="AG117" s="184" t="s">
        <v>189</v>
      </c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4"/>
      <c r="AZ117" s="184"/>
      <c r="BA117" s="184"/>
      <c r="BB117" s="184"/>
      <c r="BC117" s="184"/>
      <c r="BD117" s="184"/>
      <c r="BE117" s="184"/>
      <c r="BF117" s="184"/>
      <c r="BG117" s="184"/>
      <c r="BH117" s="184"/>
    </row>
    <row r="118" spans="1:60" outlineLevel="1" x14ac:dyDescent="0.2">
      <c r="A118" s="175">
        <v>51</v>
      </c>
      <c r="B118" s="176" t="s">
        <v>353</v>
      </c>
      <c r="C118" s="177" t="s">
        <v>354</v>
      </c>
      <c r="D118" s="178" t="s">
        <v>197</v>
      </c>
      <c r="E118" s="179">
        <v>402.33</v>
      </c>
      <c r="F118" s="180"/>
      <c r="G118" s="181">
        <f>ROUND(E118*F118,2)</f>
        <v>0</v>
      </c>
      <c r="H118" s="180">
        <v>4.84</v>
      </c>
      <c r="I118" s="181">
        <f>ROUND(E118*H118,2)</f>
        <v>1947.28</v>
      </c>
      <c r="J118" s="180">
        <v>53.36</v>
      </c>
      <c r="K118" s="181">
        <f>ROUND(E118*J118,2)</f>
        <v>21468.33</v>
      </c>
      <c r="L118" s="181">
        <v>15</v>
      </c>
      <c r="M118" s="181">
        <f>G118*(1+L118/100)</f>
        <v>0</v>
      </c>
      <c r="N118" s="181">
        <v>1.4999999999999999E-4</v>
      </c>
      <c r="O118" s="181">
        <f>ROUND(E118*N118,2)</f>
        <v>0.06</v>
      </c>
      <c r="P118" s="181">
        <v>0</v>
      </c>
      <c r="Q118" s="181">
        <f>ROUND(E118*P118,2)</f>
        <v>0</v>
      </c>
      <c r="R118" s="181" t="s">
        <v>352</v>
      </c>
      <c r="S118" s="181" t="s">
        <v>172</v>
      </c>
      <c r="T118" s="182" t="s">
        <v>173</v>
      </c>
      <c r="U118" s="183">
        <v>0.10902000000000001</v>
      </c>
      <c r="V118" s="183">
        <f>ROUND(E118*U118,2)</f>
        <v>43.86</v>
      </c>
      <c r="W118" s="183"/>
      <c r="X118" s="183" t="s">
        <v>188</v>
      </c>
      <c r="Y118" s="184"/>
      <c r="Z118" s="184"/>
      <c r="AA118" s="184"/>
      <c r="AB118" s="184"/>
      <c r="AC118" s="184"/>
      <c r="AD118" s="184"/>
      <c r="AE118" s="184"/>
      <c r="AF118" s="184"/>
      <c r="AG118" s="184" t="s">
        <v>189</v>
      </c>
      <c r="AH118" s="184"/>
      <c r="AI118" s="184"/>
      <c r="AJ118" s="184"/>
      <c r="AK118" s="184"/>
      <c r="AL118" s="184"/>
      <c r="AM118" s="184"/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184"/>
      <c r="BE118" s="184"/>
      <c r="BF118" s="184"/>
      <c r="BG118" s="184"/>
      <c r="BH118" s="184"/>
    </row>
    <row r="119" spans="1:60" outlineLevel="1" x14ac:dyDescent="0.2">
      <c r="A119" s="185">
        <v>52</v>
      </c>
      <c r="B119" s="186" t="s">
        <v>355</v>
      </c>
      <c r="C119" s="187" t="s">
        <v>356</v>
      </c>
      <c r="D119" s="188" t="s">
        <v>197</v>
      </c>
      <c r="E119" s="189">
        <v>402.33</v>
      </c>
      <c r="F119" s="190"/>
      <c r="G119" s="191">
        <f>ROUND(E119*F119,2)</f>
        <v>0</v>
      </c>
      <c r="H119" s="190">
        <v>0.09</v>
      </c>
      <c r="I119" s="191">
        <f>ROUND(E119*H119,2)</f>
        <v>36.21</v>
      </c>
      <c r="J119" s="190">
        <v>32.71</v>
      </c>
      <c r="K119" s="191">
        <f>ROUND(E119*J119,2)</f>
        <v>13160.21</v>
      </c>
      <c r="L119" s="191">
        <v>15</v>
      </c>
      <c r="M119" s="191">
        <f>G119*(1+L119/100)</f>
        <v>0</v>
      </c>
      <c r="N119" s="191">
        <v>0</v>
      </c>
      <c r="O119" s="191">
        <f>ROUND(E119*N119,2)</f>
        <v>0</v>
      </c>
      <c r="P119" s="191">
        <v>0</v>
      </c>
      <c r="Q119" s="191">
        <f>ROUND(E119*P119,2)</f>
        <v>0</v>
      </c>
      <c r="R119" s="191" t="s">
        <v>352</v>
      </c>
      <c r="S119" s="191" t="s">
        <v>172</v>
      </c>
      <c r="T119" s="192" t="s">
        <v>173</v>
      </c>
      <c r="U119" s="183">
        <v>6.9709999999999994E-2</v>
      </c>
      <c r="V119" s="183">
        <f>ROUND(E119*U119,2)</f>
        <v>28.05</v>
      </c>
      <c r="W119" s="183"/>
      <c r="X119" s="183" t="s">
        <v>188</v>
      </c>
      <c r="Y119" s="184"/>
      <c r="Z119" s="184"/>
      <c r="AA119" s="184"/>
      <c r="AB119" s="184"/>
      <c r="AC119" s="184"/>
      <c r="AD119" s="184"/>
      <c r="AE119" s="184"/>
      <c r="AF119" s="184"/>
      <c r="AG119" s="184" t="s">
        <v>189</v>
      </c>
      <c r="AH119" s="184"/>
      <c r="AI119" s="184"/>
      <c r="AJ119" s="184"/>
      <c r="AK119" s="184"/>
      <c r="AL119" s="184"/>
      <c r="AM119" s="184"/>
      <c r="AN119" s="184"/>
      <c r="AO119" s="184"/>
      <c r="AP119" s="184"/>
      <c r="AQ119" s="184"/>
      <c r="AR119" s="184"/>
      <c r="AS119" s="184"/>
      <c r="AT119" s="184"/>
      <c r="AU119" s="184"/>
      <c r="AV119" s="184"/>
      <c r="AW119" s="184"/>
      <c r="AX119" s="184"/>
      <c r="AY119" s="184"/>
      <c r="AZ119" s="184"/>
      <c r="BA119" s="184"/>
      <c r="BB119" s="184"/>
      <c r="BC119" s="184"/>
      <c r="BD119" s="184"/>
      <c r="BE119" s="184"/>
      <c r="BF119" s="184"/>
      <c r="BG119" s="184"/>
      <c r="BH119" s="184"/>
    </row>
    <row r="120" spans="1:60" outlineLevel="1" x14ac:dyDescent="0.2">
      <c r="A120" s="193"/>
      <c r="B120" s="194"/>
      <c r="C120" s="203" t="s">
        <v>357</v>
      </c>
      <c r="D120" s="204"/>
      <c r="E120" s="205">
        <v>402.33</v>
      </c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4"/>
      <c r="Z120" s="184"/>
      <c r="AA120" s="184"/>
      <c r="AB120" s="184"/>
      <c r="AC120" s="184"/>
      <c r="AD120" s="184"/>
      <c r="AE120" s="184"/>
      <c r="AF120" s="184"/>
      <c r="AG120" s="184" t="s">
        <v>193</v>
      </c>
      <c r="AH120" s="184">
        <v>0</v>
      </c>
      <c r="AI120" s="184"/>
      <c r="AJ120" s="184"/>
      <c r="AK120" s="184"/>
      <c r="AL120" s="184"/>
      <c r="AM120" s="184"/>
      <c r="AN120" s="184"/>
      <c r="AO120" s="184"/>
      <c r="AP120" s="184"/>
      <c r="AQ120" s="184"/>
      <c r="AR120" s="184"/>
      <c r="AS120" s="184"/>
      <c r="AT120" s="184"/>
      <c r="AU120" s="184"/>
      <c r="AV120" s="184"/>
      <c r="AW120" s="184"/>
      <c r="AX120" s="184"/>
      <c r="AY120" s="184"/>
      <c r="AZ120" s="184"/>
      <c r="BA120" s="184"/>
      <c r="BB120" s="184"/>
      <c r="BC120" s="184"/>
      <c r="BD120" s="184"/>
      <c r="BE120" s="184"/>
      <c r="BF120" s="184"/>
      <c r="BG120" s="184"/>
      <c r="BH120" s="184"/>
    </row>
    <row r="121" spans="1:60" x14ac:dyDescent="0.2">
      <c r="A121" s="167" t="s">
        <v>167</v>
      </c>
      <c r="B121" s="168" t="s">
        <v>132</v>
      </c>
      <c r="C121" s="169" t="s">
        <v>133</v>
      </c>
      <c r="D121" s="170"/>
      <c r="E121" s="171"/>
      <c r="F121" s="172"/>
      <c r="G121" s="172">
        <f>SUMIF(AG122:AG130,"&lt;&gt;NOR",G122:G130)</f>
        <v>0</v>
      </c>
      <c r="H121" s="172"/>
      <c r="I121" s="172">
        <f>SUM(I122:I130)</f>
        <v>0</v>
      </c>
      <c r="J121" s="172"/>
      <c r="K121" s="172">
        <f>SUM(K122:K130)</f>
        <v>4384.41</v>
      </c>
      <c r="L121" s="172"/>
      <c r="M121" s="172">
        <f>SUM(M122:M130)</f>
        <v>0</v>
      </c>
      <c r="N121" s="172"/>
      <c r="O121" s="172">
        <f>SUM(O122:O130)</f>
        <v>0</v>
      </c>
      <c r="P121" s="172"/>
      <c r="Q121" s="172">
        <f>SUM(Q122:Q130)</f>
        <v>0</v>
      </c>
      <c r="R121" s="172"/>
      <c r="S121" s="172"/>
      <c r="T121" s="173"/>
      <c r="U121" s="174"/>
      <c r="V121" s="174">
        <f>SUM(V122:V130)</f>
        <v>11.349999999999998</v>
      </c>
      <c r="W121" s="174"/>
      <c r="X121" s="174"/>
      <c r="AG121" t="s">
        <v>168</v>
      </c>
    </row>
    <row r="122" spans="1:60" ht="22.5" outlineLevel="1" x14ac:dyDescent="0.2">
      <c r="A122" s="175">
        <v>53</v>
      </c>
      <c r="B122" s="176" t="s">
        <v>358</v>
      </c>
      <c r="C122" s="177" t="s">
        <v>359</v>
      </c>
      <c r="D122" s="178" t="s">
        <v>240</v>
      </c>
      <c r="E122" s="179">
        <v>1.7655700000000001</v>
      </c>
      <c r="F122" s="180"/>
      <c r="G122" s="181">
        <f>ROUND(E122*F122,2)</f>
        <v>0</v>
      </c>
      <c r="H122" s="180">
        <v>0</v>
      </c>
      <c r="I122" s="181">
        <f>ROUND(E122*H122,2)</f>
        <v>0</v>
      </c>
      <c r="J122" s="180">
        <v>678</v>
      </c>
      <c r="K122" s="181">
        <f>ROUND(E122*J122,2)</f>
        <v>1197.06</v>
      </c>
      <c r="L122" s="181">
        <v>15</v>
      </c>
      <c r="M122" s="181">
        <f>G122*(1+L122/100)</f>
        <v>0</v>
      </c>
      <c r="N122" s="181">
        <v>0</v>
      </c>
      <c r="O122" s="181">
        <f>ROUND(E122*N122,2)</f>
        <v>0</v>
      </c>
      <c r="P122" s="181">
        <v>0</v>
      </c>
      <c r="Q122" s="181">
        <f>ROUND(E122*P122,2)</f>
        <v>0</v>
      </c>
      <c r="R122" s="181" t="s">
        <v>224</v>
      </c>
      <c r="S122" s="181" t="s">
        <v>172</v>
      </c>
      <c r="T122" s="182" t="s">
        <v>172</v>
      </c>
      <c r="U122" s="183">
        <v>2.0089999999999999</v>
      </c>
      <c r="V122" s="183">
        <f>ROUND(E122*U122,2)</f>
        <v>3.55</v>
      </c>
      <c r="W122" s="183"/>
      <c r="X122" s="183" t="s">
        <v>360</v>
      </c>
      <c r="Y122" s="184"/>
      <c r="Z122" s="184"/>
      <c r="AA122" s="184"/>
      <c r="AB122" s="184"/>
      <c r="AC122" s="184"/>
      <c r="AD122" s="184"/>
      <c r="AE122" s="184"/>
      <c r="AF122" s="184"/>
      <c r="AG122" s="184" t="s">
        <v>361</v>
      </c>
      <c r="AH122" s="184"/>
      <c r="AI122" s="184"/>
      <c r="AJ122" s="184"/>
      <c r="AK122" s="184"/>
      <c r="AL122" s="184"/>
      <c r="AM122" s="184"/>
      <c r="AN122" s="184"/>
      <c r="AO122" s="184"/>
      <c r="AP122" s="184"/>
      <c r="AQ122" s="184"/>
      <c r="AR122" s="184"/>
      <c r="AS122" s="184"/>
      <c r="AT122" s="184"/>
      <c r="AU122" s="184"/>
      <c r="AV122" s="184"/>
      <c r="AW122" s="184"/>
      <c r="AX122" s="184"/>
      <c r="AY122" s="184"/>
      <c r="AZ122" s="184"/>
      <c r="BA122" s="184"/>
      <c r="BB122" s="184"/>
      <c r="BC122" s="184"/>
      <c r="BD122" s="184"/>
      <c r="BE122" s="184"/>
      <c r="BF122" s="184"/>
      <c r="BG122" s="184"/>
      <c r="BH122" s="184"/>
    </row>
    <row r="123" spans="1:60" ht="22.5" outlineLevel="1" x14ac:dyDescent="0.2">
      <c r="A123" s="185">
        <v>54</v>
      </c>
      <c r="B123" s="186" t="s">
        <v>362</v>
      </c>
      <c r="C123" s="187" t="s">
        <v>363</v>
      </c>
      <c r="D123" s="188" t="s">
        <v>240</v>
      </c>
      <c r="E123" s="189">
        <v>5.29671</v>
      </c>
      <c r="F123" s="190"/>
      <c r="G123" s="191">
        <f>ROUND(E123*F123,2)</f>
        <v>0</v>
      </c>
      <c r="H123" s="190">
        <v>0</v>
      </c>
      <c r="I123" s="191">
        <f>ROUND(E123*H123,2)</f>
        <v>0</v>
      </c>
      <c r="J123" s="190">
        <v>208.5</v>
      </c>
      <c r="K123" s="191">
        <f>ROUND(E123*J123,2)</f>
        <v>1104.3599999999999</v>
      </c>
      <c r="L123" s="191">
        <v>15</v>
      </c>
      <c r="M123" s="191">
        <f>G123*(1+L123/100)</f>
        <v>0</v>
      </c>
      <c r="N123" s="191">
        <v>0</v>
      </c>
      <c r="O123" s="191">
        <f>ROUND(E123*N123,2)</f>
        <v>0</v>
      </c>
      <c r="P123" s="191">
        <v>0</v>
      </c>
      <c r="Q123" s="191">
        <f>ROUND(E123*P123,2)</f>
        <v>0</v>
      </c>
      <c r="R123" s="191" t="s">
        <v>224</v>
      </c>
      <c r="S123" s="191" t="s">
        <v>172</v>
      </c>
      <c r="T123" s="192" t="s">
        <v>173</v>
      </c>
      <c r="U123" s="183">
        <v>0.95899999999999996</v>
      </c>
      <c r="V123" s="183">
        <f>ROUND(E123*U123,2)</f>
        <v>5.08</v>
      </c>
      <c r="W123" s="183"/>
      <c r="X123" s="183" t="s">
        <v>188</v>
      </c>
      <c r="Y123" s="184"/>
      <c r="Z123" s="184"/>
      <c r="AA123" s="184"/>
      <c r="AB123" s="184"/>
      <c r="AC123" s="184"/>
      <c r="AD123" s="184"/>
      <c r="AE123" s="184"/>
      <c r="AF123" s="184"/>
      <c r="AG123" s="184" t="s">
        <v>364</v>
      </c>
      <c r="AH123" s="184"/>
      <c r="AI123" s="184"/>
      <c r="AJ123" s="184"/>
      <c r="AK123" s="184"/>
      <c r="AL123" s="184"/>
      <c r="AM123" s="184"/>
      <c r="AN123" s="184"/>
      <c r="AO123" s="184"/>
      <c r="AP123" s="184"/>
      <c r="AQ123" s="184"/>
      <c r="AR123" s="184"/>
      <c r="AS123" s="184"/>
      <c r="AT123" s="184"/>
      <c r="AU123" s="184"/>
      <c r="AV123" s="184"/>
      <c r="AW123" s="184"/>
      <c r="AX123" s="184"/>
      <c r="AY123" s="184"/>
      <c r="AZ123" s="184"/>
      <c r="BA123" s="184"/>
      <c r="BB123" s="184"/>
      <c r="BC123" s="184"/>
      <c r="BD123" s="184"/>
      <c r="BE123" s="184"/>
      <c r="BF123" s="184"/>
      <c r="BG123" s="184"/>
      <c r="BH123" s="184"/>
    </row>
    <row r="124" spans="1:60" outlineLevel="1" x14ac:dyDescent="0.2">
      <c r="A124" s="193"/>
      <c r="B124" s="194"/>
      <c r="C124" s="203" t="s">
        <v>365</v>
      </c>
      <c r="D124" s="204"/>
      <c r="E124" s="205">
        <v>5.29671</v>
      </c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4"/>
      <c r="Z124" s="184"/>
      <c r="AA124" s="184"/>
      <c r="AB124" s="184"/>
      <c r="AC124" s="184"/>
      <c r="AD124" s="184"/>
      <c r="AE124" s="184"/>
      <c r="AF124" s="184"/>
      <c r="AG124" s="184" t="s">
        <v>193</v>
      </c>
      <c r="AH124" s="184">
        <v>0</v>
      </c>
      <c r="AI124" s="184"/>
      <c r="AJ124" s="184"/>
      <c r="AK124" s="184"/>
      <c r="AL124" s="184"/>
      <c r="AM124" s="184"/>
      <c r="AN124" s="184"/>
      <c r="AO124" s="184"/>
      <c r="AP124" s="184"/>
      <c r="AQ124" s="184"/>
      <c r="AR124" s="184"/>
      <c r="AS124" s="184"/>
      <c r="AT124" s="184"/>
      <c r="AU124" s="184"/>
      <c r="AV124" s="184"/>
      <c r="AW124" s="184"/>
      <c r="AX124" s="184"/>
      <c r="AY124" s="184"/>
      <c r="AZ124" s="184"/>
      <c r="BA124" s="184"/>
      <c r="BB124" s="184"/>
      <c r="BC124" s="184"/>
      <c r="BD124" s="184"/>
      <c r="BE124" s="184"/>
      <c r="BF124" s="184"/>
      <c r="BG124" s="184"/>
      <c r="BH124" s="184"/>
    </row>
    <row r="125" spans="1:60" outlineLevel="1" x14ac:dyDescent="0.2">
      <c r="A125" s="175">
        <v>55</v>
      </c>
      <c r="B125" s="176" t="s">
        <v>366</v>
      </c>
      <c r="C125" s="177" t="s">
        <v>367</v>
      </c>
      <c r="D125" s="178" t="s">
        <v>240</v>
      </c>
      <c r="E125" s="179">
        <v>1.7655700000000001</v>
      </c>
      <c r="F125" s="180"/>
      <c r="G125" s="181">
        <f>ROUND(E125*F125,2)</f>
        <v>0</v>
      </c>
      <c r="H125" s="180">
        <v>0</v>
      </c>
      <c r="I125" s="181">
        <f>ROUND(E125*H125,2)</f>
        <v>0</v>
      </c>
      <c r="J125" s="180">
        <v>226</v>
      </c>
      <c r="K125" s="181">
        <f>ROUND(E125*J125,2)</f>
        <v>399.02</v>
      </c>
      <c r="L125" s="181">
        <v>15</v>
      </c>
      <c r="M125" s="181">
        <f>G125*(1+L125/100)</f>
        <v>0</v>
      </c>
      <c r="N125" s="181">
        <v>0</v>
      </c>
      <c r="O125" s="181">
        <f>ROUND(E125*N125,2)</f>
        <v>0</v>
      </c>
      <c r="P125" s="181">
        <v>0</v>
      </c>
      <c r="Q125" s="181">
        <f>ROUND(E125*P125,2)</f>
        <v>0</v>
      </c>
      <c r="R125" s="181" t="s">
        <v>224</v>
      </c>
      <c r="S125" s="181" t="s">
        <v>172</v>
      </c>
      <c r="T125" s="182" t="s">
        <v>173</v>
      </c>
      <c r="U125" s="183">
        <v>0.49</v>
      </c>
      <c r="V125" s="183">
        <f>ROUND(E125*U125,2)</f>
        <v>0.87</v>
      </c>
      <c r="W125" s="183"/>
      <c r="X125" s="183" t="s">
        <v>188</v>
      </c>
      <c r="Y125" s="184"/>
      <c r="Z125" s="184"/>
      <c r="AA125" s="184"/>
      <c r="AB125" s="184"/>
      <c r="AC125" s="184"/>
      <c r="AD125" s="184"/>
      <c r="AE125" s="184"/>
      <c r="AF125" s="184"/>
      <c r="AG125" s="184" t="s">
        <v>364</v>
      </c>
      <c r="AH125" s="184"/>
      <c r="AI125" s="184"/>
      <c r="AJ125" s="184"/>
      <c r="AK125" s="184"/>
      <c r="AL125" s="184"/>
      <c r="AM125" s="184"/>
      <c r="AN125" s="184"/>
      <c r="AO125" s="184"/>
      <c r="AP125" s="184"/>
      <c r="AQ125" s="184"/>
      <c r="AR125" s="184"/>
      <c r="AS125" s="184"/>
      <c r="AT125" s="184"/>
      <c r="AU125" s="184"/>
      <c r="AV125" s="184"/>
      <c r="AW125" s="184"/>
      <c r="AX125" s="184"/>
      <c r="AY125" s="184"/>
      <c r="AZ125" s="184"/>
      <c r="BA125" s="184"/>
      <c r="BB125" s="184"/>
      <c r="BC125" s="184"/>
      <c r="BD125" s="184"/>
      <c r="BE125" s="184"/>
      <c r="BF125" s="184"/>
      <c r="BG125" s="184"/>
      <c r="BH125" s="184"/>
    </row>
    <row r="126" spans="1:60" outlineLevel="1" x14ac:dyDescent="0.2">
      <c r="A126" s="185">
        <v>56</v>
      </c>
      <c r="B126" s="186" t="s">
        <v>368</v>
      </c>
      <c r="C126" s="187" t="s">
        <v>369</v>
      </c>
      <c r="D126" s="188" t="s">
        <v>240</v>
      </c>
      <c r="E126" s="189">
        <v>35.31</v>
      </c>
      <c r="F126" s="190"/>
      <c r="G126" s="191">
        <f>ROUND(E126*F126,2)</f>
        <v>0</v>
      </c>
      <c r="H126" s="190">
        <v>0</v>
      </c>
      <c r="I126" s="191">
        <f>ROUND(E126*H126,2)</f>
        <v>0</v>
      </c>
      <c r="J126" s="190">
        <v>18.8</v>
      </c>
      <c r="K126" s="191">
        <f>ROUND(E126*J126,2)</f>
        <v>663.83</v>
      </c>
      <c r="L126" s="191">
        <v>15</v>
      </c>
      <c r="M126" s="191">
        <f>G126*(1+L126/100)</f>
        <v>0</v>
      </c>
      <c r="N126" s="191">
        <v>0</v>
      </c>
      <c r="O126" s="191">
        <f>ROUND(E126*N126,2)</f>
        <v>0</v>
      </c>
      <c r="P126" s="191">
        <v>0</v>
      </c>
      <c r="Q126" s="191">
        <f>ROUND(E126*P126,2)</f>
        <v>0</v>
      </c>
      <c r="R126" s="191" t="s">
        <v>224</v>
      </c>
      <c r="S126" s="191" t="s">
        <v>172</v>
      </c>
      <c r="T126" s="192" t="s">
        <v>173</v>
      </c>
      <c r="U126" s="183">
        <v>0</v>
      </c>
      <c r="V126" s="183">
        <f>ROUND(E126*U126,2)</f>
        <v>0</v>
      </c>
      <c r="W126" s="183"/>
      <c r="X126" s="183" t="s">
        <v>188</v>
      </c>
      <c r="Y126" s="184"/>
      <c r="Z126" s="184"/>
      <c r="AA126" s="184"/>
      <c r="AB126" s="184"/>
      <c r="AC126" s="184"/>
      <c r="AD126" s="184"/>
      <c r="AE126" s="184"/>
      <c r="AF126" s="184"/>
      <c r="AG126" s="184" t="s">
        <v>189</v>
      </c>
      <c r="AH126" s="184"/>
      <c r="AI126" s="184"/>
      <c r="AJ126" s="184"/>
      <c r="AK126" s="184"/>
      <c r="AL126" s="184"/>
      <c r="AM126" s="184"/>
      <c r="AN126" s="184"/>
      <c r="AO126" s="184"/>
      <c r="AP126" s="184"/>
      <c r="AQ126" s="184"/>
      <c r="AR126" s="184"/>
      <c r="AS126" s="184"/>
      <c r="AT126" s="184"/>
      <c r="AU126" s="184"/>
      <c r="AV126" s="184"/>
      <c r="AW126" s="184"/>
      <c r="AX126" s="184"/>
      <c r="AY126" s="184"/>
      <c r="AZ126" s="184"/>
      <c r="BA126" s="184"/>
      <c r="BB126" s="184"/>
      <c r="BC126" s="184"/>
      <c r="BD126" s="184"/>
      <c r="BE126" s="184"/>
      <c r="BF126" s="184"/>
      <c r="BG126" s="184"/>
      <c r="BH126" s="184"/>
    </row>
    <row r="127" spans="1:60" outlineLevel="1" x14ac:dyDescent="0.2">
      <c r="A127" s="193"/>
      <c r="B127" s="194"/>
      <c r="C127" s="203" t="s">
        <v>370</v>
      </c>
      <c r="D127" s="204"/>
      <c r="E127" s="205">
        <v>35.31</v>
      </c>
      <c r="F127" s="183"/>
      <c r="G127" s="183"/>
      <c r="H127" s="183"/>
      <c r="I127" s="183"/>
      <c r="J127" s="183"/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  <c r="V127" s="183"/>
      <c r="W127" s="183"/>
      <c r="X127" s="183"/>
      <c r="Y127" s="184"/>
      <c r="Z127" s="184"/>
      <c r="AA127" s="184"/>
      <c r="AB127" s="184"/>
      <c r="AC127" s="184"/>
      <c r="AD127" s="184"/>
      <c r="AE127" s="184"/>
      <c r="AF127" s="184"/>
      <c r="AG127" s="184" t="s">
        <v>193</v>
      </c>
      <c r="AH127" s="184">
        <v>0</v>
      </c>
      <c r="AI127" s="184"/>
      <c r="AJ127" s="184"/>
      <c r="AK127" s="184"/>
      <c r="AL127" s="184"/>
      <c r="AM127" s="184"/>
      <c r="AN127" s="184"/>
      <c r="AO127" s="184"/>
      <c r="AP127" s="184"/>
      <c r="AQ127" s="184"/>
      <c r="AR127" s="184"/>
      <c r="AS127" s="184"/>
      <c r="AT127" s="184"/>
      <c r="AU127" s="184"/>
      <c r="AV127" s="184"/>
      <c r="AW127" s="184"/>
      <c r="AX127" s="184"/>
      <c r="AY127" s="184"/>
      <c r="AZ127" s="184"/>
      <c r="BA127" s="184"/>
      <c r="BB127" s="184"/>
      <c r="BC127" s="184"/>
      <c r="BD127" s="184"/>
      <c r="BE127" s="184"/>
      <c r="BF127" s="184"/>
      <c r="BG127" s="184"/>
      <c r="BH127" s="184"/>
    </row>
    <row r="128" spans="1:60" outlineLevel="1" x14ac:dyDescent="0.2">
      <c r="A128" s="175">
        <v>57</v>
      </c>
      <c r="B128" s="176" t="s">
        <v>371</v>
      </c>
      <c r="C128" s="177" t="s">
        <v>372</v>
      </c>
      <c r="D128" s="178" t="s">
        <v>240</v>
      </c>
      <c r="E128" s="179">
        <v>1.7655700000000001</v>
      </c>
      <c r="F128" s="180"/>
      <c r="G128" s="181">
        <f>ROUND(E128*F128,2)</f>
        <v>0</v>
      </c>
      <c r="H128" s="180">
        <v>0</v>
      </c>
      <c r="I128" s="181">
        <f>ROUND(E128*H128,2)</f>
        <v>0</v>
      </c>
      <c r="J128" s="180">
        <v>205</v>
      </c>
      <c r="K128" s="181">
        <f>ROUND(E128*J128,2)</f>
        <v>361.94</v>
      </c>
      <c r="L128" s="181">
        <v>15</v>
      </c>
      <c r="M128" s="181">
        <f>G128*(1+L128/100)</f>
        <v>0</v>
      </c>
      <c r="N128" s="181">
        <v>0</v>
      </c>
      <c r="O128" s="181">
        <f>ROUND(E128*N128,2)</f>
        <v>0</v>
      </c>
      <c r="P128" s="181">
        <v>0</v>
      </c>
      <c r="Q128" s="181">
        <f>ROUND(E128*P128,2)</f>
        <v>0</v>
      </c>
      <c r="R128" s="181" t="s">
        <v>224</v>
      </c>
      <c r="S128" s="181" t="s">
        <v>172</v>
      </c>
      <c r="T128" s="182" t="s">
        <v>173</v>
      </c>
      <c r="U128" s="183">
        <v>0.94199999999999995</v>
      </c>
      <c r="V128" s="183">
        <f>ROUND(E128*U128,2)</f>
        <v>1.66</v>
      </c>
      <c r="W128" s="183"/>
      <c r="X128" s="183" t="s">
        <v>188</v>
      </c>
      <c r="Y128" s="184"/>
      <c r="Z128" s="184"/>
      <c r="AA128" s="184"/>
      <c r="AB128" s="184"/>
      <c r="AC128" s="184"/>
      <c r="AD128" s="184"/>
      <c r="AE128" s="184"/>
      <c r="AF128" s="184"/>
      <c r="AG128" s="184" t="s">
        <v>364</v>
      </c>
      <c r="AH128" s="184"/>
      <c r="AI128" s="184"/>
      <c r="AJ128" s="184"/>
      <c r="AK128" s="184"/>
      <c r="AL128" s="184"/>
      <c r="AM128" s="184"/>
      <c r="AN128" s="184"/>
      <c r="AO128" s="184"/>
      <c r="AP128" s="184"/>
      <c r="AQ128" s="184"/>
      <c r="AR128" s="184"/>
      <c r="AS128" s="184"/>
      <c r="AT128" s="184"/>
      <c r="AU128" s="184"/>
      <c r="AV128" s="184"/>
      <c r="AW128" s="184"/>
      <c r="AX128" s="184"/>
      <c r="AY128" s="184"/>
      <c r="AZ128" s="184"/>
      <c r="BA128" s="184"/>
      <c r="BB128" s="184"/>
      <c r="BC128" s="184"/>
      <c r="BD128" s="184"/>
      <c r="BE128" s="184"/>
      <c r="BF128" s="184"/>
      <c r="BG128" s="184"/>
      <c r="BH128" s="184"/>
    </row>
    <row r="129" spans="1:60" ht="22.5" outlineLevel="1" x14ac:dyDescent="0.2">
      <c r="A129" s="175">
        <v>58</v>
      </c>
      <c r="B129" s="176" t="s">
        <v>373</v>
      </c>
      <c r="C129" s="177" t="s">
        <v>374</v>
      </c>
      <c r="D129" s="178" t="s">
        <v>240</v>
      </c>
      <c r="E129" s="179">
        <v>1.7655700000000001</v>
      </c>
      <c r="F129" s="180"/>
      <c r="G129" s="181">
        <f>ROUND(E129*F129,2)</f>
        <v>0</v>
      </c>
      <c r="H129" s="180">
        <v>0</v>
      </c>
      <c r="I129" s="181">
        <f>ROUND(E129*H129,2)</f>
        <v>0</v>
      </c>
      <c r="J129" s="180">
        <v>22.8</v>
      </c>
      <c r="K129" s="181">
        <f>ROUND(E129*J129,2)</f>
        <v>40.25</v>
      </c>
      <c r="L129" s="181">
        <v>15</v>
      </c>
      <c r="M129" s="181">
        <f>G129*(1+L129/100)</f>
        <v>0</v>
      </c>
      <c r="N129" s="181">
        <v>0</v>
      </c>
      <c r="O129" s="181">
        <f>ROUND(E129*N129,2)</f>
        <v>0</v>
      </c>
      <c r="P129" s="181">
        <v>0</v>
      </c>
      <c r="Q129" s="181">
        <f>ROUND(E129*P129,2)</f>
        <v>0</v>
      </c>
      <c r="R129" s="181" t="s">
        <v>224</v>
      </c>
      <c r="S129" s="181" t="s">
        <v>172</v>
      </c>
      <c r="T129" s="182" t="s">
        <v>173</v>
      </c>
      <c r="U129" s="183">
        <v>0.105</v>
      </c>
      <c r="V129" s="183">
        <f>ROUND(E129*U129,2)</f>
        <v>0.19</v>
      </c>
      <c r="W129" s="183"/>
      <c r="X129" s="183" t="s">
        <v>188</v>
      </c>
      <c r="Y129" s="184"/>
      <c r="Z129" s="184"/>
      <c r="AA129" s="184"/>
      <c r="AB129" s="184"/>
      <c r="AC129" s="184"/>
      <c r="AD129" s="184"/>
      <c r="AE129" s="184"/>
      <c r="AF129" s="184"/>
      <c r="AG129" s="184" t="s">
        <v>364</v>
      </c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  <c r="AW129" s="184"/>
      <c r="AX129" s="184"/>
      <c r="AY129" s="184"/>
      <c r="AZ129" s="184"/>
      <c r="BA129" s="184"/>
      <c r="BB129" s="184"/>
      <c r="BC129" s="184"/>
      <c r="BD129" s="184"/>
      <c r="BE129" s="184"/>
      <c r="BF129" s="184"/>
      <c r="BG129" s="184"/>
      <c r="BH129" s="184"/>
    </row>
    <row r="130" spans="1:60" ht="22.5" outlineLevel="1" x14ac:dyDescent="0.2">
      <c r="A130" s="185">
        <v>59</v>
      </c>
      <c r="B130" s="186" t="s">
        <v>375</v>
      </c>
      <c r="C130" s="187" t="s">
        <v>376</v>
      </c>
      <c r="D130" s="188" t="s">
        <v>240</v>
      </c>
      <c r="E130" s="189">
        <v>1.7655700000000001</v>
      </c>
      <c r="F130" s="190"/>
      <c r="G130" s="191">
        <f>ROUND(E130*F130,2)</f>
        <v>0</v>
      </c>
      <c r="H130" s="190">
        <v>0</v>
      </c>
      <c r="I130" s="191">
        <f>ROUND(E130*H130,2)</f>
        <v>0</v>
      </c>
      <c r="J130" s="190">
        <v>350</v>
      </c>
      <c r="K130" s="191">
        <f>ROUND(E130*J130,2)</f>
        <v>617.95000000000005</v>
      </c>
      <c r="L130" s="191">
        <v>15</v>
      </c>
      <c r="M130" s="191">
        <f>G130*(1+L130/100)</f>
        <v>0</v>
      </c>
      <c r="N130" s="191">
        <v>0</v>
      </c>
      <c r="O130" s="191">
        <f>ROUND(E130*N130,2)</f>
        <v>0</v>
      </c>
      <c r="P130" s="191">
        <v>0</v>
      </c>
      <c r="Q130" s="191">
        <f>ROUND(E130*P130,2)</f>
        <v>0</v>
      </c>
      <c r="R130" s="191" t="s">
        <v>224</v>
      </c>
      <c r="S130" s="191" t="s">
        <v>172</v>
      </c>
      <c r="T130" s="192" t="s">
        <v>173</v>
      </c>
      <c r="U130" s="183">
        <v>0</v>
      </c>
      <c r="V130" s="183">
        <f>ROUND(E130*U130,2)</f>
        <v>0</v>
      </c>
      <c r="W130" s="183"/>
      <c r="X130" s="183" t="s">
        <v>188</v>
      </c>
      <c r="Y130" s="184"/>
      <c r="Z130" s="184"/>
      <c r="AA130" s="184"/>
      <c r="AB130" s="184"/>
      <c r="AC130" s="184"/>
      <c r="AD130" s="184"/>
      <c r="AE130" s="184"/>
      <c r="AF130" s="184"/>
      <c r="AG130" s="184" t="s">
        <v>364</v>
      </c>
      <c r="AH130" s="184"/>
      <c r="AI130" s="184"/>
      <c r="AJ130" s="184"/>
      <c r="AK130" s="184"/>
      <c r="AL130" s="184"/>
      <c r="AM130" s="184"/>
      <c r="AN130" s="184"/>
      <c r="AO130" s="184"/>
      <c r="AP130" s="184"/>
      <c r="AQ130" s="184"/>
      <c r="AR130" s="184"/>
      <c r="AS130" s="184"/>
      <c r="AT130" s="184"/>
      <c r="AU130" s="184"/>
      <c r="AV130" s="184"/>
      <c r="AW130" s="184"/>
      <c r="AX130" s="184"/>
      <c r="AY130" s="184"/>
      <c r="AZ130" s="184"/>
      <c r="BA130" s="184"/>
      <c r="BB130" s="184"/>
      <c r="BC130" s="184"/>
      <c r="BD130" s="184"/>
      <c r="BE130" s="184"/>
      <c r="BF130" s="184"/>
      <c r="BG130" s="184"/>
      <c r="BH130" s="184"/>
    </row>
    <row r="131" spans="1:60" x14ac:dyDescent="0.2">
      <c r="A131" s="149"/>
      <c r="B131" s="153"/>
      <c r="C131" s="195"/>
      <c r="D131" s="155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49"/>
      <c r="V131" s="149"/>
      <c r="W131" s="149"/>
      <c r="X131" s="149"/>
      <c r="AE131">
        <v>15</v>
      </c>
      <c r="AF131">
        <v>21</v>
      </c>
      <c r="AG131" t="s">
        <v>154</v>
      </c>
    </row>
    <row r="132" spans="1:60" x14ac:dyDescent="0.2">
      <c r="A132" s="196"/>
      <c r="B132" s="197" t="s">
        <v>27</v>
      </c>
      <c r="C132" s="198"/>
      <c r="D132" s="199"/>
      <c r="E132" s="200"/>
      <c r="F132" s="200"/>
      <c r="G132" s="201">
        <f>G8+G13+G21+G25+G27+G29+G42+G45+G48+G59+G70+G87+G109+G116+G121</f>
        <v>0</v>
      </c>
      <c r="H132" s="149"/>
      <c r="I132" s="149"/>
      <c r="J132" s="149"/>
      <c r="K132" s="149"/>
      <c r="L132" s="149"/>
      <c r="M132" s="149"/>
      <c r="N132" s="149"/>
      <c r="O132" s="149"/>
      <c r="P132" s="149"/>
      <c r="Q132" s="149"/>
      <c r="R132" s="149"/>
      <c r="S132" s="149"/>
      <c r="T132" s="149"/>
      <c r="U132" s="149"/>
      <c r="V132" s="149"/>
      <c r="W132" s="149"/>
      <c r="X132" s="149"/>
      <c r="AE132">
        <f>SUMIF(L7:L130,AE131,G7:G130)</f>
        <v>0</v>
      </c>
      <c r="AF132">
        <f>SUMIF(L7:L130,AF131,G7:G130)</f>
        <v>0</v>
      </c>
      <c r="AG132" t="s">
        <v>182</v>
      </c>
    </row>
    <row r="133" spans="1:60" x14ac:dyDescent="0.2">
      <c r="C133" s="202"/>
      <c r="D133" s="97"/>
      <c r="AG133" t="s">
        <v>183</v>
      </c>
    </row>
    <row r="134" spans="1:60" x14ac:dyDescent="0.2">
      <c r="D134" s="97"/>
    </row>
    <row r="135" spans="1:60" x14ac:dyDescent="0.2">
      <c r="D135" s="97"/>
    </row>
    <row r="136" spans="1:60" x14ac:dyDescent="0.2">
      <c r="D136" s="97"/>
    </row>
    <row r="137" spans="1:60" x14ac:dyDescent="0.2">
      <c r="D137" s="97"/>
    </row>
    <row r="138" spans="1:60" x14ac:dyDescent="0.2">
      <c r="D138" s="97"/>
    </row>
    <row r="139" spans="1:60" x14ac:dyDescent="0.2">
      <c r="D139" s="97"/>
    </row>
    <row r="140" spans="1:60" x14ac:dyDescent="0.2">
      <c r="D140" s="97"/>
    </row>
    <row r="141" spans="1:60" x14ac:dyDescent="0.2">
      <c r="D141" s="97"/>
    </row>
    <row r="142" spans="1:60" x14ac:dyDescent="0.2">
      <c r="D142" s="97"/>
    </row>
    <row r="143" spans="1:60" x14ac:dyDescent="0.2">
      <c r="D143" s="97"/>
    </row>
    <row r="144" spans="1:60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  <row r="1077" spans="4:4" x14ac:dyDescent="0.2">
      <c r="D1077" s="97"/>
    </row>
    <row r="1078" spans="4:4" x14ac:dyDescent="0.2">
      <c r="D1078" s="97"/>
    </row>
    <row r="1079" spans="4:4" x14ac:dyDescent="0.2">
      <c r="D1079" s="97"/>
    </row>
    <row r="1080" spans="4:4" x14ac:dyDescent="0.2">
      <c r="D1080" s="97"/>
    </row>
    <row r="1081" spans="4:4" x14ac:dyDescent="0.2">
      <c r="D1081" s="97"/>
    </row>
    <row r="1082" spans="4:4" x14ac:dyDescent="0.2">
      <c r="D1082" s="97"/>
    </row>
    <row r="1083" spans="4:4" x14ac:dyDescent="0.2">
      <c r="D1083" s="97"/>
    </row>
    <row r="1084" spans="4:4" x14ac:dyDescent="0.2">
      <c r="D1084" s="97"/>
    </row>
    <row r="1085" spans="4:4" x14ac:dyDescent="0.2">
      <c r="D1085" s="97"/>
    </row>
    <row r="1086" spans="4:4" x14ac:dyDescent="0.2">
      <c r="D1086" s="97"/>
    </row>
    <row r="1087" spans="4:4" x14ac:dyDescent="0.2">
      <c r="D1087" s="97"/>
    </row>
    <row r="1088" spans="4:4" x14ac:dyDescent="0.2">
      <c r="D1088" s="97"/>
    </row>
    <row r="1089" spans="4:4" x14ac:dyDescent="0.2">
      <c r="D1089" s="97"/>
    </row>
    <row r="1090" spans="4:4" x14ac:dyDescent="0.2">
      <c r="D1090" s="97"/>
    </row>
    <row r="1091" spans="4:4" x14ac:dyDescent="0.2">
      <c r="D1091" s="97"/>
    </row>
    <row r="1092" spans="4:4" x14ac:dyDescent="0.2">
      <c r="D1092" s="97"/>
    </row>
    <row r="1093" spans="4:4" x14ac:dyDescent="0.2">
      <c r="D1093" s="97"/>
    </row>
    <row r="1094" spans="4:4" x14ac:dyDescent="0.2">
      <c r="D1094" s="97"/>
    </row>
    <row r="1095" spans="4:4" x14ac:dyDescent="0.2">
      <c r="D1095" s="97"/>
    </row>
    <row r="1096" spans="4:4" x14ac:dyDescent="0.2">
      <c r="D1096" s="97"/>
    </row>
    <row r="1097" spans="4:4" x14ac:dyDescent="0.2">
      <c r="D1097" s="97"/>
    </row>
    <row r="1098" spans="4:4" x14ac:dyDescent="0.2">
      <c r="D1098" s="97"/>
    </row>
    <row r="1099" spans="4:4" x14ac:dyDescent="0.2">
      <c r="D1099" s="97"/>
    </row>
    <row r="1100" spans="4:4" x14ac:dyDescent="0.2">
      <c r="D1100" s="97"/>
    </row>
    <row r="1101" spans="4:4" x14ac:dyDescent="0.2">
      <c r="D1101" s="97"/>
    </row>
    <row r="1102" spans="4:4" x14ac:dyDescent="0.2">
      <c r="D1102" s="97"/>
    </row>
    <row r="1103" spans="4:4" x14ac:dyDescent="0.2">
      <c r="D1103" s="97"/>
    </row>
    <row r="1104" spans="4:4" x14ac:dyDescent="0.2">
      <c r="D1104" s="97"/>
    </row>
    <row r="1105" spans="4:4" x14ac:dyDescent="0.2">
      <c r="D1105" s="97"/>
    </row>
    <row r="1106" spans="4:4" x14ac:dyDescent="0.2">
      <c r="D1106" s="97"/>
    </row>
    <row r="1107" spans="4:4" x14ac:dyDescent="0.2">
      <c r="D1107" s="97"/>
    </row>
    <row r="1108" spans="4:4" x14ac:dyDescent="0.2">
      <c r="D1108" s="97"/>
    </row>
    <row r="1109" spans="4:4" x14ac:dyDescent="0.2">
      <c r="D1109" s="97"/>
    </row>
    <row r="1110" spans="4:4" x14ac:dyDescent="0.2">
      <c r="D1110" s="97"/>
    </row>
    <row r="1111" spans="4:4" x14ac:dyDescent="0.2">
      <c r="D1111" s="97"/>
    </row>
    <row r="1112" spans="4:4" x14ac:dyDescent="0.2">
      <c r="D1112" s="97"/>
    </row>
    <row r="1113" spans="4:4" x14ac:dyDescent="0.2">
      <c r="D1113" s="97"/>
    </row>
    <row r="1114" spans="4:4" x14ac:dyDescent="0.2">
      <c r="D1114" s="97"/>
    </row>
    <row r="1115" spans="4:4" x14ac:dyDescent="0.2">
      <c r="D1115" s="97"/>
    </row>
    <row r="1116" spans="4:4" x14ac:dyDescent="0.2">
      <c r="D1116" s="97"/>
    </row>
    <row r="1117" spans="4:4" x14ac:dyDescent="0.2">
      <c r="D1117" s="97"/>
    </row>
    <row r="1118" spans="4:4" x14ac:dyDescent="0.2">
      <c r="D1118" s="97"/>
    </row>
    <row r="1119" spans="4:4" x14ac:dyDescent="0.2">
      <c r="D1119" s="97"/>
    </row>
    <row r="1120" spans="4:4" x14ac:dyDescent="0.2">
      <c r="D1120" s="97"/>
    </row>
    <row r="1121" spans="4:4" x14ac:dyDescent="0.2">
      <c r="D1121" s="97"/>
    </row>
    <row r="1122" spans="4:4" x14ac:dyDescent="0.2">
      <c r="D1122" s="97"/>
    </row>
    <row r="1123" spans="4:4" x14ac:dyDescent="0.2">
      <c r="D1123" s="97"/>
    </row>
    <row r="1124" spans="4:4" x14ac:dyDescent="0.2">
      <c r="D1124" s="97"/>
    </row>
    <row r="1125" spans="4:4" x14ac:dyDescent="0.2">
      <c r="D1125" s="97"/>
    </row>
    <row r="1126" spans="4:4" x14ac:dyDescent="0.2">
      <c r="D1126" s="97"/>
    </row>
    <row r="1127" spans="4:4" x14ac:dyDescent="0.2">
      <c r="D1127" s="97"/>
    </row>
    <row r="1128" spans="4:4" x14ac:dyDescent="0.2">
      <c r="D1128" s="97"/>
    </row>
    <row r="1129" spans="4:4" x14ac:dyDescent="0.2">
      <c r="D1129" s="97"/>
    </row>
    <row r="1130" spans="4:4" x14ac:dyDescent="0.2">
      <c r="D1130" s="97"/>
    </row>
    <row r="1131" spans="4:4" x14ac:dyDescent="0.2">
      <c r="D1131" s="97"/>
    </row>
    <row r="1132" spans="4:4" x14ac:dyDescent="0.2">
      <c r="D1132" s="97"/>
    </row>
    <row r="1133" spans="4:4" x14ac:dyDescent="0.2">
      <c r="D1133" s="97"/>
    </row>
  </sheetData>
  <sheetProtection algorithmName="SHA-512" hashValue="kWlSJDOAfH5rb+xgXN576vyHxHv4Tsz6o5VLy+DerODKDumbVPbOTmQq/t+Gx8XEP4lhBKSGnCxcOOkRXZBi4w==" saltValue="/n34/54UyCeShPrTz7sTgg==" spinCount="100000" sheet="1"/>
  <mergeCells count="22">
    <mergeCell ref="C98:G98"/>
    <mergeCell ref="C108:G108"/>
    <mergeCell ref="C69:G69"/>
    <mergeCell ref="C74:G74"/>
    <mergeCell ref="C86:G86"/>
    <mergeCell ref="C93:G93"/>
    <mergeCell ref="C96:G96"/>
    <mergeCell ref="C37:G37"/>
    <mergeCell ref="C40:G40"/>
    <mergeCell ref="C44:G44"/>
    <mergeCell ref="C47:G47"/>
    <mergeCell ref="C58:G58"/>
    <mergeCell ref="C15:G15"/>
    <mergeCell ref="C19:G19"/>
    <mergeCell ref="C24:G24"/>
    <mergeCell ref="C31:G31"/>
    <mergeCell ref="C34:G34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H1046"/>
  <sheetViews>
    <sheetView tabSelected="1" zoomScaleNormal="100" workbookViewId="0">
      <pane ySplit="7" topLeftCell="A8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62</v>
      </c>
      <c r="C4" s="227" t="s">
        <v>63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77</v>
      </c>
      <c r="C8" s="169" t="s">
        <v>78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1237.19</v>
      </c>
      <c r="J8" s="172"/>
      <c r="K8" s="172">
        <f>SUM(K9:K13)</f>
        <v>1820.56</v>
      </c>
      <c r="L8" s="172"/>
      <c r="M8" s="172">
        <f>SUM(M9:M13)</f>
        <v>0</v>
      </c>
      <c r="N8" s="172"/>
      <c r="O8" s="172">
        <f>SUM(O9:O13)</f>
        <v>0.31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4.2</v>
      </c>
      <c r="W8" s="174"/>
      <c r="X8" s="174"/>
      <c r="AG8" t="s">
        <v>168</v>
      </c>
    </row>
    <row r="9" spans="1:60" ht="22.5" outlineLevel="1" x14ac:dyDescent="0.2">
      <c r="A9" s="185">
        <v>1</v>
      </c>
      <c r="B9" s="186" t="s">
        <v>377</v>
      </c>
      <c r="C9" s="187" t="s">
        <v>378</v>
      </c>
      <c r="D9" s="188" t="s">
        <v>249</v>
      </c>
      <c r="E9" s="189">
        <v>12</v>
      </c>
      <c r="F9" s="190"/>
      <c r="G9" s="191">
        <f>ROUND(E9*F9,2)</f>
        <v>0</v>
      </c>
      <c r="H9" s="190">
        <v>92.88</v>
      </c>
      <c r="I9" s="191">
        <f>ROUND(E9*H9,2)</f>
        <v>1114.56</v>
      </c>
      <c r="J9" s="190">
        <v>109.62</v>
      </c>
      <c r="K9" s="191">
        <f>ROUND(E9*J9,2)</f>
        <v>1315.44</v>
      </c>
      <c r="L9" s="191">
        <v>21</v>
      </c>
      <c r="M9" s="191">
        <f>G9*(1+L9/100)</f>
        <v>0</v>
      </c>
      <c r="N9" s="191">
        <v>2.5989999999999999E-2</v>
      </c>
      <c r="O9" s="191">
        <f>ROUND(E9*N9,2)</f>
        <v>0.31</v>
      </c>
      <c r="P9" s="191">
        <v>0</v>
      </c>
      <c r="Q9" s="191">
        <f>ROUND(E9*P9,2)</f>
        <v>0</v>
      </c>
      <c r="R9" s="191" t="s">
        <v>187</v>
      </c>
      <c r="S9" s="191" t="s">
        <v>172</v>
      </c>
      <c r="T9" s="192" t="s">
        <v>173</v>
      </c>
      <c r="U9" s="183">
        <v>0.26900000000000002</v>
      </c>
      <c r="V9" s="183">
        <f>ROUND(E9*U9,2)</f>
        <v>3.23</v>
      </c>
      <c r="W9" s="183"/>
      <c r="X9" s="183" t="s">
        <v>188</v>
      </c>
      <c r="Y9" s="184"/>
      <c r="Z9" s="184"/>
      <c r="AA9" s="184"/>
      <c r="AB9" s="184"/>
      <c r="AC9" s="184"/>
      <c r="AD9" s="184"/>
      <c r="AE9" s="184"/>
      <c r="AF9" s="184"/>
      <c r="AG9" s="184" t="s">
        <v>189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3"/>
      <c r="B10" s="194"/>
      <c r="C10" s="229" t="s">
        <v>379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191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380</v>
      </c>
      <c r="C11" s="187" t="s">
        <v>381</v>
      </c>
      <c r="D11" s="188" t="s">
        <v>197</v>
      </c>
      <c r="E11" s="189">
        <v>4.05</v>
      </c>
      <c r="F11" s="190"/>
      <c r="G11" s="191">
        <f>ROUND(E11*F11,2)</f>
        <v>0</v>
      </c>
      <c r="H11" s="190">
        <v>30.28</v>
      </c>
      <c r="I11" s="191">
        <f>ROUND(E11*H11,2)</f>
        <v>122.63</v>
      </c>
      <c r="J11" s="190">
        <v>124.72</v>
      </c>
      <c r="K11" s="191">
        <f>ROUND(E11*J11,2)</f>
        <v>505.12</v>
      </c>
      <c r="L11" s="191">
        <v>21</v>
      </c>
      <c r="M11" s="191">
        <f>G11*(1+L11/100)</f>
        <v>0</v>
      </c>
      <c r="N11" s="191">
        <v>3.4000000000000002E-4</v>
      </c>
      <c r="O11" s="191">
        <f>ROUND(E11*N11,2)</f>
        <v>0</v>
      </c>
      <c r="P11" s="191">
        <v>0</v>
      </c>
      <c r="Q11" s="191">
        <f>ROUND(E11*P11,2)</f>
        <v>0</v>
      </c>
      <c r="R11" s="191" t="s">
        <v>198</v>
      </c>
      <c r="S11" s="191" t="s">
        <v>172</v>
      </c>
      <c r="T11" s="192" t="s">
        <v>173</v>
      </c>
      <c r="U11" s="183">
        <v>0.24</v>
      </c>
      <c r="V11" s="183">
        <f>ROUND(E11*U11,2)</f>
        <v>0.97</v>
      </c>
      <c r="W11" s="183"/>
      <c r="X11" s="183" t="s">
        <v>188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189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3"/>
      <c r="B12" s="194"/>
      <c r="C12" s="229" t="s">
        <v>382</v>
      </c>
      <c r="D12" s="229"/>
      <c r="E12" s="229"/>
      <c r="F12" s="229"/>
      <c r="G12" s="229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191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3"/>
      <c r="B13" s="194"/>
      <c r="C13" s="203" t="s">
        <v>383</v>
      </c>
      <c r="D13" s="204"/>
      <c r="E13" s="205">
        <v>4.05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193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167</v>
      </c>
      <c r="B14" s="168" t="s">
        <v>93</v>
      </c>
      <c r="C14" s="169" t="s">
        <v>94</v>
      </c>
      <c r="D14" s="170"/>
      <c r="E14" s="171"/>
      <c r="F14" s="172"/>
      <c r="G14" s="172">
        <f>SUMIF(AG15:AG25,"&lt;&gt;NOR",G15:G25)</f>
        <v>0</v>
      </c>
      <c r="H14" s="172"/>
      <c r="I14" s="172">
        <f>SUM(I15:I25)</f>
        <v>4366.13</v>
      </c>
      <c r="J14" s="172"/>
      <c r="K14" s="172">
        <f>SUM(K15:K25)</f>
        <v>8448.7900000000009</v>
      </c>
      <c r="L14" s="172"/>
      <c r="M14" s="172">
        <f>SUM(M15:M25)</f>
        <v>0</v>
      </c>
      <c r="N14" s="172"/>
      <c r="O14" s="172">
        <f>SUM(O15:O25)</f>
        <v>0.09</v>
      </c>
      <c r="P14" s="172"/>
      <c r="Q14" s="172">
        <f>SUM(Q15:Q25)</f>
        <v>0</v>
      </c>
      <c r="R14" s="172"/>
      <c r="S14" s="172"/>
      <c r="T14" s="173"/>
      <c r="U14" s="174"/>
      <c r="V14" s="174">
        <f>SUM(V15:V25)</f>
        <v>18.059999999999999</v>
      </c>
      <c r="W14" s="174"/>
      <c r="X14" s="174"/>
      <c r="AG14" t="s">
        <v>168</v>
      </c>
    </row>
    <row r="15" spans="1:60" ht="22.5" outlineLevel="1" x14ac:dyDescent="0.2">
      <c r="A15" s="185">
        <v>3</v>
      </c>
      <c r="B15" s="186" t="s">
        <v>384</v>
      </c>
      <c r="C15" s="187" t="s">
        <v>385</v>
      </c>
      <c r="D15" s="188" t="s">
        <v>249</v>
      </c>
      <c r="E15" s="189">
        <v>13.4</v>
      </c>
      <c r="F15" s="190"/>
      <c r="G15" s="191">
        <f>ROUND(E15*F15,2)</f>
        <v>0</v>
      </c>
      <c r="H15" s="190">
        <v>70.319999999999993</v>
      </c>
      <c r="I15" s="191">
        <f>ROUND(E15*H15,2)</f>
        <v>942.29</v>
      </c>
      <c r="J15" s="190">
        <v>252.18</v>
      </c>
      <c r="K15" s="191">
        <f>ROUND(E15*J15,2)</f>
        <v>3379.21</v>
      </c>
      <c r="L15" s="191">
        <v>21</v>
      </c>
      <c r="M15" s="191">
        <f>G15*(1+L15/100)</f>
        <v>0</v>
      </c>
      <c r="N15" s="191">
        <v>4.0099999999999997E-3</v>
      </c>
      <c r="O15" s="191">
        <f>ROUND(E15*N15,2)</f>
        <v>0.05</v>
      </c>
      <c r="P15" s="191">
        <v>0</v>
      </c>
      <c r="Q15" s="191">
        <f>ROUND(E15*P15,2)</f>
        <v>0</v>
      </c>
      <c r="R15" s="191" t="s">
        <v>386</v>
      </c>
      <c r="S15" s="191" t="s">
        <v>172</v>
      </c>
      <c r="T15" s="192" t="s">
        <v>173</v>
      </c>
      <c r="U15" s="183">
        <v>0.54290000000000005</v>
      </c>
      <c r="V15" s="183">
        <f>ROUND(E15*U15,2)</f>
        <v>7.27</v>
      </c>
      <c r="W15" s="183"/>
      <c r="X15" s="183" t="s">
        <v>188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189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12.75" customHeight="1" outlineLevel="1" x14ac:dyDescent="0.2">
      <c r="A16" s="193"/>
      <c r="B16" s="194"/>
      <c r="C16" s="229" t="s">
        <v>387</v>
      </c>
      <c r="D16" s="229"/>
      <c r="E16" s="229"/>
      <c r="F16" s="229"/>
      <c r="G16" s="229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191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85">
        <v>4</v>
      </c>
      <c r="B17" s="186" t="s">
        <v>388</v>
      </c>
      <c r="C17" s="187" t="s">
        <v>389</v>
      </c>
      <c r="D17" s="188" t="s">
        <v>249</v>
      </c>
      <c r="E17" s="189">
        <v>8.6</v>
      </c>
      <c r="F17" s="190"/>
      <c r="G17" s="191">
        <f>ROUND(E17*F17,2)</f>
        <v>0</v>
      </c>
      <c r="H17" s="190">
        <v>95.84</v>
      </c>
      <c r="I17" s="191">
        <f>ROUND(E17*H17,2)</f>
        <v>824.22</v>
      </c>
      <c r="J17" s="190">
        <v>296.16000000000003</v>
      </c>
      <c r="K17" s="191">
        <f>ROUND(E17*J17,2)</f>
        <v>2546.98</v>
      </c>
      <c r="L17" s="191">
        <v>21</v>
      </c>
      <c r="M17" s="191">
        <f>G17*(1+L17/100)</f>
        <v>0</v>
      </c>
      <c r="N17" s="191">
        <v>5.2199999999999998E-3</v>
      </c>
      <c r="O17" s="191">
        <f>ROUND(E17*N17,2)</f>
        <v>0.04</v>
      </c>
      <c r="P17" s="191">
        <v>0</v>
      </c>
      <c r="Q17" s="191">
        <f>ROUND(E17*P17,2)</f>
        <v>0</v>
      </c>
      <c r="R17" s="191" t="s">
        <v>386</v>
      </c>
      <c r="S17" s="191" t="s">
        <v>172</v>
      </c>
      <c r="T17" s="192" t="s">
        <v>173</v>
      </c>
      <c r="U17" s="183">
        <v>0.63429999999999997</v>
      </c>
      <c r="V17" s="183">
        <f>ROUND(E17*U17,2)</f>
        <v>5.45</v>
      </c>
      <c r="W17" s="183"/>
      <c r="X17" s="183" t="s">
        <v>188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189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12.75" customHeight="1" outlineLevel="1" x14ac:dyDescent="0.2">
      <c r="A18" s="193"/>
      <c r="B18" s="194"/>
      <c r="C18" s="229" t="s">
        <v>387</v>
      </c>
      <c r="D18" s="229"/>
      <c r="E18" s="229"/>
      <c r="F18" s="229"/>
      <c r="G18" s="229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191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22.5" outlineLevel="1" x14ac:dyDescent="0.2">
      <c r="A19" s="175">
        <v>5</v>
      </c>
      <c r="B19" s="176" t="s">
        <v>390</v>
      </c>
      <c r="C19" s="177" t="s">
        <v>391</v>
      </c>
      <c r="D19" s="178" t="s">
        <v>249</v>
      </c>
      <c r="E19" s="179">
        <v>13.4</v>
      </c>
      <c r="F19" s="180"/>
      <c r="G19" s="181">
        <f>ROUND(E19*F19,2)</f>
        <v>0</v>
      </c>
      <c r="H19" s="180">
        <v>21.26</v>
      </c>
      <c r="I19" s="181">
        <f>ROUND(E19*H19,2)</f>
        <v>284.88</v>
      </c>
      <c r="J19" s="180">
        <v>58.44</v>
      </c>
      <c r="K19" s="181">
        <f>ROUND(E19*J19,2)</f>
        <v>783.1</v>
      </c>
      <c r="L19" s="181">
        <v>21</v>
      </c>
      <c r="M19" s="181">
        <f>G19*(1+L19/100)</f>
        <v>0</v>
      </c>
      <c r="N19" s="181">
        <v>3.0000000000000001E-5</v>
      </c>
      <c r="O19" s="181">
        <f>ROUND(E19*N19,2)</f>
        <v>0</v>
      </c>
      <c r="P19" s="181">
        <v>0</v>
      </c>
      <c r="Q19" s="181">
        <f>ROUND(E19*P19,2)</f>
        <v>0</v>
      </c>
      <c r="R19" s="181" t="s">
        <v>386</v>
      </c>
      <c r="S19" s="181" t="s">
        <v>172</v>
      </c>
      <c r="T19" s="182" t="s">
        <v>173</v>
      </c>
      <c r="U19" s="183">
        <v>0.129</v>
      </c>
      <c r="V19" s="183">
        <f>ROUND(E19*U19,2)</f>
        <v>1.73</v>
      </c>
      <c r="W19" s="183"/>
      <c r="X19" s="183" t="s">
        <v>188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189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6</v>
      </c>
      <c r="B20" s="176" t="s">
        <v>392</v>
      </c>
      <c r="C20" s="177" t="s">
        <v>393</v>
      </c>
      <c r="D20" s="178" t="s">
        <v>249</v>
      </c>
      <c r="E20" s="179">
        <v>8.6</v>
      </c>
      <c r="F20" s="180"/>
      <c r="G20" s="181">
        <f>ROUND(E20*F20,2)</f>
        <v>0</v>
      </c>
      <c r="H20" s="180">
        <v>22.91</v>
      </c>
      <c r="I20" s="181">
        <f>ROUND(E20*H20,2)</f>
        <v>197.03</v>
      </c>
      <c r="J20" s="180">
        <v>58.49</v>
      </c>
      <c r="K20" s="181">
        <f>ROUND(E20*J20,2)</f>
        <v>503.01</v>
      </c>
      <c r="L20" s="181">
        <v>21</v>
      </c>
      <c r="M20" s="181">
        <f>G20*(1+L20/100)</f>
        <v>0</v>
      </c>
      <c r="N20" s="181">
        <v>6.0000000000000002E-5</v>
      </c>
      <c r="O20" s="181">
        <f>ROUND(E20*N20,2)</f>
        <v>0</v>
      </c>
      <c r="P20" s="181">
        <v>0</v>
      </c>
      <c r="Q20" s="181">
        <f>ROUND(E20*P20,2)</f>
        <v>0</v>
      </c>
      <c r="R20" s="181" t="s">
        <v>386</v>
      </c>
      <c r="S20" s="181" t="s">
        <v>172</v>
      </c>
      <c r="T20" s="182" t="s">
        <v>173</v>
      </c>
      <c r="U20" s="183">
        <v>0.129</v>
      </c>
      <c r="V20" s="183">
        <f>ROUND(E20*U20,2)</f>
        <v>1.1100000000000001</v>
      </c>
      <c r="W20" s="183"/>
      <c r="X20" s="183" t="s">
        <v>188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189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33.75" outlineLevel="1" x14ac:dyDescent="0.2">
      <c r="A21" s="175">
        <v>7</v>
      </c>
      <c r="B21" s="176" t="s">
        <v>394</v>
      </c>
      <c r="C21" s="177" t="s">
        <v>395</v>
      </c>
      <c r="D21" s="178" t="s">
        <v>215</v>
      </c>
      <c r="E21" s="179">
        <v>1</v>
      </c>
      <c r="F21" s="180"/>
      <c r="G21" s="181">
        <f>ROUND(E21*F21,2)</f>
        <v>0</v>
      </c>
      <c r="H21" s="180">
        <v>2080.09</v>
      </c>
      <c r="I21" s="181">
        <f>ROUND(E21*H21,2)</f>
        <v>2080.09</v>
      </c>
      <c r="J21" s="180">
        <v>259.91000000000003</v>
      </c>
      <c r="K21" s="181">
        <f>ROUND(E21*J21,2)</f>
        <v>259.91000000000003</v>
      </c>
      <c r="L21" s="181">
        <v>21</v>
      </c>
      <c r="M21" s="181">
        <f>G21*(1+L21/100)</f>
        <v>0</v>
      </c>
      <c r="N21" s="181">
        <v>2.2000000000000001E-3</v>
      </c>
      <c r="O21" s="181">
        <f>ROUND(E21*N21,2)</f>
        <v>0</v>
      </c>
      <c r="P21" s="181">
        <v>0</v>
      </c>
      <c r="Q21" s="181">
        <f>ROUND(E21*P21,2)</f>
        <v>0</v>
      </c>
      <c r="R21" s="181" t="s">
        <v>386</v>
      </c>
      <c r="S21" s="181" t="s">
        <v>172</v>
      </c>
      <c r="T21" s="182" t="s">
        <v>173</v>
      </c>
      <c r="U21" s="183">
        <v>0.5</v>
      </c>
      <c r="V21" s="183">
        <f>ROUND(E21*U21,2)</f>
        <v>0.5</v>
      </c>
      <c r="W21" s="183"/>
      <c r="X21" s="183" t="s">
        <v>188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189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85">
        <v>8</v>
      </c>
      <c r="B22" s="186" t="s">
        <v>396</v>
      </c>
      <c r="C22" s="187" t="s">
        <v>397</v>
      </c>
      <c r="D22" s="188" t="s">
        <v>249</v>
      </c>
      <c r="E22" s="189">
        <v>22</v>
      </c>
      <c r="F22" s="190"/>
      <c r="G22" s="191">
        <f>ROUND(E22*F22,2)</f>
        <v>0</v>
      </c>
      <c r="H22" s="190">
        <v>0.19</v>
      </c>
      <c r="I22" s="191">
        <f>ROUND(E22*H22,2)</f>
        <v>4.18</v>
      </c>
      <c r="J22" s="190">
        <v>14.11</v>
      </c>
      <c r="K22" s="191">
        <f>ROUND(E22*J22,2)</f>
        <v>310.42</v>
      </c>
      <c r="L22" s="191">
        <v>21</v>
      </c>
      <c r="M22" s="191">
        <f>G22*(1+L22/100)</f>
        <v>0</v>
      </c>
      <c r="N22" s="191">
        <v>0</v>
      </c>
      <c r="O22" s="191">
        <f>ROUND(E22*N22,2)</f>
        <v>0</v>
      </c>
      <c r="P22" s="191">
        <v>0</v>
      </c>
      <c r="Q22" s="191">
        <f>ROUND(E22*P22,2)</f>
        <v>0</v>
      </c>
      <c r="R22" s="191" t="s">
        <v>386</v>
      </c>
      <c r="S22" s="191" t="s">
        <v>172</v>
      </c>
      <c r="T22" s="192" t="s">
        <v>173</v>
      </c>
      <c r="U22" s="183">
        <v>2.9000000000000001E-2</v>
      </c>
      <c r="V22" s="183">
        <f>ROUND(E22*U22,2)</f>
        <v>0.64</v>
      </c>
      <c r="W22" s="183"/>
      <c r="X22" s="183" t="s">
        <v>188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189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93"/>
      <c r="B23" s="194"/>
      <c r="C23" s="203" t="s">
        <v>398</v>
      </c>
      <c r="D23" s="204"/>
      <c r="E23" s="205">
        <v>22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193</v>
      </c>
      <c r="AH23" s="184">
        <v>0</v>
      </c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85">
        <v>9</v>
      </c>
      <c r="B24" s="186" t="s">
        <v>399</v>
      </c>
      <c r="C24" s="187" t="s">
        <v>400</v>
      </c>
      <c r="D24" s="188" t="s">
        <v>249</v>
      </c>
      <c r="E24" s="189">
        <v>22</v>
      </c>
      <c r="F24" s="190"/>
      <c r="G24" s="191">
        <f>ROUND(E24*F24,2)</f>
        <v>0</v>
      </c>
      <c r="H24" s="190">
        <v>1.52</v>
      </c>
      <c r="I24" s="191">
        <f>ROUND(E24*H24,2)</f>
        <v>33.44</v>
      </c>
      <c r="J24" s="190">
        <v>30.28</v>
      </c>
      <c r="K24" s="191">
        <f>ROUND(E24*J24,2)</f>
        <v>666.16</v>
      </c>
      <c r="L24" s="191">
        <v>21</v>
      </c>
      <c r="M24" s="191">
        <f>G24*(1+L24/100)</f>
        <v>0</v>
      </c>
      <c r="N24" s="191">
        <v>1.0000000000000001E-5</v>
      </c>
      <c r="O24" s="191">
        <f>ROUND(E24*N24,2)</f>
        <v>0</v>
      </c>
      <c r="P24" s="191">
        <v>0</v>
      </c>
      <c r="Q24" s="191">
        <f>ROUND(E24*P24,2)</f>
        <v>0</v>
      </c>
      <c r="R24" s="191" t="s">
        <v>386</v>
      </c>
      <c r="S24" s="191" t="s">
        <v>172</v>
      </c>
      <c r="T24" s="192" t="s">
        <v>173</v>
      </c>
      <c r="U24" s="183">
        <v>6.2E-2</v>
      </c>
      <c r="V24" s="183">
        <f>ROUND(E24*U24,2)</f>
        <v>1.36</v>
      </c>
      <c r="W24" s="183"/>
      <c r="X24" s="183" t="s">
        <v>188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189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93"/>
      <c r="B25" s="194"/>
      <c r="C25" s="203" t="s">
        <v>398</v>
      </c>
      <c r="D25" s="204"/>
      <c r="E25" s="205">
        <v>22</v>
      </c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193</v>
      </c>
      <c r="AH25" s="184">
        <v>0</v>
      </c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x14ac:dyDescent="0.2">
      <c r="A26" s="167" t="s">
        <v>167</v>
      </c>
      <c r="B26" s="168" t="s">
        <v>85</v>
      </c>
      <c r="C26" s="169" t="s">
        <v>86</v>
      </c>
      <c r="D26" s="170"/>
      <c r="E26" s="171"/>
      <c r="F26" s="172"/>
      <c r="G26" s="172">
        <f>SUMIF(AG27:AG31,"&lt;&gt;NOR",G27:G31)</f>
        <v>0</v>
      </c>
      <c r="H26" s="172"/>
      <c r="I26" s="172">
        <f>SUM(I27:I31)</f>
        <v>206.57</v>
      </c>
      <c r="J26" s="172"/>
      <c r="K26" s="172">
        <f>SUM(K27:K31)</f>
        <v>1853.73</v>
      </c>
      <c r="L26" s="172"/>
      <c r="M26" s="172">
        <f>SUM(M27:M31)</f>
        <v>0</v>
      </c>
      <c r="N26" s="172"/>
      <c r="O26" s="172">
        <f>SUM(O27:O31)</f>
        <v>0.01</v>
      </c>
      <c r="P26" s="172"/>
      <c r="Q26" s="172">
        <f>SUM(Q27:Q31)</f>
        <v>0.42</v>
      </c>
      <c r="R26" s="172"/>
      <c r="S26" s="172"/>
      <c r="T26" s="173"/>
      <c r="U26" s="174"/>
      <c r="V26" s="174">
        <f>SUM(V27:V31)</f>
        <v>5.3</v>
      </c>
      <c r="W26" s="174"/>
      <c r="X26" s="174"/>
      <c r="AG26" t="s">
        <v>168</v>
      </c>
    </row>
    <row r="27" spans="1:60" outlineLevel="1" x14ac:dyDescent="0.2">
      <c r="A27" s="185">
        <v>10</v>
      </c>
      <c r="B27" s="186" t="s">
        <v>401</v>
      </c>
      <c r="C27" s="187" t="s">
        <v>402</v>
      </c>
      <c r="D27" s="188" t="s">
        <v>249</v>
      </c>
      <c r="E27" s="189">
        <v>14</v>
      </c>
      <c r="F27" s="190"/>
      <c r="G27" s="191">
        <f>ROUND(E27*F27,2)</f>
        <v>0</v>
      </c>
      <c r="H27" s="190">
        <v>8.14</v>
      </c>
      <c r="I27" s="191">
        <f>ROUND(E27*H27,2)</f>
        <v>113.96</v>
      </c>
      <c r="J27" s="190">
        <v>39.06</v>
      </c>
      <c r="K27" s="191">
        <f>ROUND(E27*J27,2)</f>
        <v>546.84</v>
      </c>
      <c r="L27" s="191">
        <v>21</v>
      </c>
      <c r="M27" s="191">
        <f>G27*(1+L27/100)</f>
        <v>0</v>
      </c>
      <c r="N27" s="191">
        <v>3.8000000000000002E-4</v>
      </c>
      <c r="O27" s="191">
        <f>ROUND(E27*N27,2)</f>
        <v>0.01</v>
      </c>
      <c r="P27" s="191">
        <v>1.2999999999999999E-2</v>
      </c>
      <c r="Q27" s="191">
        <f>ROUND(E27*P27,2)</f>
        <v>0.18</v>
      </c>
      <c r="R27" s="191" t="s">
        <v>224</v>
      </c>
      <c r="S27" s="191" t="s">
        <v>172</v>
      </c>
      <c r="T27" s="192" t="s">
        <v>173</v>
      </c>
      <c r="U27" s="183">
        <v>0.107</v>
      </c>
      <c r="V27" s="183">
        <f>ROUND(E27*U27,2)</f>
        <v>1.5</v>
      </c>
      <c r="W27" s="183"/>
      <c r="X27" s="183" t="s">
        <v>188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189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12.75" customHeight="1" outlineLevel="1" x14ac:dyDescent="0.2">
      <c r="A28" s="193"/>
      <c r="B28" s="194"/>
      <c r="C28" s="229" t="s">
        <v>229</v>
      </c>
      <c r="D28" s="229"/>
      <c r="E28" s="229"/>
      <c r="F28" s="229"/>
      <c r="G28" s="229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191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3"/>
      <c r="B29" s="194"/>
      <c r="C29" s="203" t="s">
        <v>403</v>
      </c>
      <c r="D29" s="204"/>
      <c r="E29" s="205">
        <v>14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193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ht="22.5" outlineLevel="1" x14ac:dyDescent="0.2">
      <c r="A30" s="185">
        <v>11</v>
      </c>
      <c r="B30" s="186" t="s">
        <v>404</v>
      </c>
      <c r="C30" s="187" t="s">
        <v>405</v>
      </c>
      <c r="D30" s="188" t="s">
        <v>249</v>
      </c>
      <c r="E30" s="189">
        <v>9</v>
      </c>
      <c r="F30" s="190"/>
      <c r="G30" s="191">
        <f>ROUND(E30*F30,2)</f>
        <v>0</v>
      </c>
      <c r="H30" s="190">
        <v>10.29</v>
      </c>
      <c r="I30" s="191">
        <f>ROUND(E30*H30,2)</f>
        <v>92.61</v>
      </c>
      <c r="J30" s="190">
        <v>145.21</v>
      </c>
      <c r="K30" s="191">
        <f>ROUND(E30*J30,2)</f>
        <v>1306.8900000000001</v>
      </c>
      <c r="L30" s="191">
        <v>21</v>
      </c>
      <c r="M30" s="191">
        <f>G30*(1+L30/100)</f>
        <v>0</v>
      </c>
      <c r="N30" s="191">
        <v>4.8999999999999998E-4</v>
      </c>
      <c r="O30" s="191">
        <f>ROUND(E30*N30,2)</f>
        <v>0</v>
      </c>
      <c r="P30" s="191">
        <v>2.7E-2</v>
      </c>
      <c r="Q30" s="191">
        <f>ROUND(E30*P30,2)</f>
        <v>0.24</v>
      </c>
      <c r="R30" s="191" t="s">
        <v>224</v>
      </c>
      <c r="S30" s="191" t="s">
        <v>172</v>
      </c>
      <c r="T30" s="192" t="s">
        <v>173</v>
      </c>
      <c r="U30" s="183">
        <v>0.42199999999999999</v>
      </c>
      <c r="V30" s="183">
        <f>ROUND(E30*U30,2)</f>
        <v>3.8</v>
      </c>
      <c r="W30" s="183"/>
      <c r="X30" s="183" t="s">
        <v>188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189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93"/>
      <c r="B31" s="194"/>
      <c r="C31" s="203" t="s">
        <v>406</v>
      </c>
      <c r="D31" s="204"/>
      <c r="E31" s="205">
        <v>9</v>
      </c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193</v>
      </c>
      <c r="AH31" s="184">
        <v>0</v>
      </c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x14ac:dyDescent="0.2">
      <c r="A32" s="167" t="s">
        <v>167</v>
      </c>
      <c r="B32" s="168" t="s">
        <v>87</v>
      </c>
      <c r="C32" s="169" t="s">
        <v>88</v>
      </c>
      <c r="D32" s="170"/>
      <c r="E32" s="171"/>
      <c r="F32" s="172"/>
      <c r="G32" s="172">
        <f>SUMIF(AG33:AG34,"&lt;&gt;NOR",G33:G34)</f>
        <v>0</v>
      </c>
      <c r="H32" s="172"/>
      <c r="I32" s="172">
        <f>SUM(I33:I34)</f>
        <v>0</v>
      </c>
      <c r="J32" s="172"/>
      <c r="K32" s="172">
        <f>SUM(K33:K34)</f>
        <v>83.49</v>
      </c>
      <c r="L32" s="172"/>
      <c r="M32" s="172">
        <f>SUM(M33:M34)</f>
        <v>0</v>
      </c>
      <c r="N32" s="172"/>
      <c r="O32" s="172">
        <f>SUM(O33:O34)</f>
        <v>0</v>
      </c>
      <c r="P32" s="172"/>
      <c r="Q32" s="172">
        <f>SUM(Q33:Q34)</f>
        <v>0</v>
      </c>
      <c r="R32" s="172"/>
      <c r="S32" s="172"/>
      <c r="T32" s="173"/>
      <c r="U32" s="174"/>
      <c r="V32" s="174">
        <f>SUM(V33:V34)</f>
        <v>0.1</v>
      </c>
      <c r="W32" s="174"/>
      <c r="X32" s="174"/>
      <c r="AG32" t="s">
        <v>168</v>
      </c>
    </row>
    <row r="33" spans="1:60" outlineLevel="1" x14ac:dyDescent="0.2">
      <c r="A33" s="185">
        <v>12</v>
      </c>
      <c r="B33" s="186" t="s">
        <v>407</v>
      </c>
      <c r="C33" s="187" t="s">
        <v>408</v>
      </c>
      <c r="D33" s="188" t="s">
        <v>240</v>
      </c>
      <c r="E33" s="189">
        <v>0.32299</v>
      </c>
      <c r="F33" s="190"/>
      <c r="G33" s="191">
        <f>ROUND(E33*F33,2)</f>
        <v>0</v>
      </c>
      <c r="H33" s="190">
        <v>0</v>
      </c>
      <c r="I33" s="191">
        <f>ROUND(E33*H33,2)</f>
        <v>0</v>
      </c>
      <c r="J33" s="190">
        <v>258.5</v>
      </c>
      <c r="K33" s="191">
        <f>ROUND(E33*J33,2)</f>
        <v>83.49</v>
      </c>
      <c r="L33" s="191">
        <v>21</v>
      </c>
      <c r="M33" s="191">
        <f>G33*(1+L33/100)</f>
        <v>0</v>
      </c>
      <c r="N33" s="191">
        <v>0</v>
      </c>
      <c r="O33" s="191">
        <f>ROUND(E33*N33,2)</f>
        <v>0</v>
      </c>
      <c r="P33" s="191">
        <v>0</v>
      </c>
      <c r="Q33" s="191">
        <f>ROUND(E33*P33,2)</f>
        <v>0</v>
      </c>
      <c r="R33" s="191" t="s">
        <v>198</v>
      </c>
      <c r="S33" s="191" t="s">
        <v>172</v>
      </c>
      <c r="T33" s="192" t="s">
        <v>173</v>
      </c>
      <c r="U33" s="183">
        <v>0.317</v>
      </c>
      <c r="V33" s="183">
        <f>ROUND(E33*U33,2)</f>
        <v>0.1</v>
      </c>
      <c r="W33" s="183"/>
      <c r="X33" s="183" t="s">
        <v>188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241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22.5" customHeight="1" outlineLevel="1" x14ac:dyDescent="0.2">
      <c r="A34" s="193"/>
      <c r="B34" s="194"/>
      <c r="C34" s="229" t="s">
        <v>409</v>
      </c>
      <c r="D34" s="229"/>
      <c r="E34" s="229"/>
      <c r="F34" s="229"/>
      <c r="G34" s="229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4"/>
      <c r="Z34" s="184"/>
      <c r="AA34" s="184"/>
      <c r="AB34" s="184"/>
      <c r="AC34" s="184"/>
      <c r="AD34" s="184"/>
      <c r="AE34" s="184"/>
      <c r="AF34" s="184"/>
      <c r="AG34" s="184" t="s">
        <v>191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206" t="str">
        <f>C34</f>
        <v>přesun hmot pro budovy občanské výstavby (JKSO 801), budovy pro bydlení (JKSO 803) budovy pro výrobu a služby (JKSO 812) s nosnou svislou konstrukcí zděnou z cihel nebo tvárnic nebo kovovou</v>
      </c>
      <c r="BB34" s="184"/>
      <c r="BC34" s="184"/>
      <c r="BD34" s="184"/>
      <c r="BE34" s="184"/>
      <c r="BF34" s="184"/>
      <c r="BG34" s="184"/>
      <c r="BH34" s="184"/>
    </row>
    <row r="35" spans="1:60" x14ac:dyDescent="0.2">
      <c r="A35" s="167" t="s">
        <v>167</v>
      </c>
      <c r="B35" s="168" t="s">
        <v>132</v>
      </c>
      <c r="C35" s="169" t="s">
        <v>133</v>
      </c>
      <c r="D35" s="170"/>
      <c r="E35" s="171"/>
      <c r="F35" s="172"/>
      <c r="G35" s="172">
        <f>SUMIF(AG36:AG43,"&lt;&gt;NOR",G36:G43)</f>
        <v>0</v>
      </c>
      <c r="H35" s="172"/>
      <c r="I35" s="172">
        <f>SUM(I36:I43)</f>
        <v>0</v>
      </c>
      <c r="J35" s="172"/>
      <c r="K35" s="172">
        <f>SUM(K36:K43)</f>
        <v>859.68999999999983</v>
      </c>
      <c r="L35" s="172"/>
      <c r="M35" s="172">
        <f>SUM(M36:M43)</f>
        <v>0</v>
      </c>
      <c r="N35" s="172"/>
      <c r="O35" s="172">
        <f>SUM(O36:O43)</f>
        <v>0</v>
      </c>
      <c r="P35" s="172"/>
      <c r="Q35" s="172">
        <f>SUM(Q36:Q43)</f>
        <v>0</v>
      </c>
      <c r="R35" s="172"/>
      <c r="S35" s="172"/>
      <c r="T35" s="173"/>
      <c r="U35" s="174"/>
      <c r="V35" s="174">
        <f>SUM(V36:V43)</f>
        <v>2.3199999999999998</v>
      </c>
      <c r="W35" s="174"/>
      <c r="X35" s="174"/>
      <c r="AG35" t="s">
        <v>168</v>
      </c>
    </row>
    <row r="36" spans="1:60" ht="22.5" outlineLevel="1" x14ac:dyDescent="0.2">
      <c r="A36" s="175">
        <v>13</v>
      </c>
      <c r="B36" s="176" t="s">
        <v>358</v>
      </c>
      <c r="C36" s="177" t="s">
        <v>359</v>
      </c>
      <c r="D36" s="178" t="s">
        <v>240</v>
      </c>
      <c r="E36" s="179">
        <v>0.43059999999999998</v>
      </c>
      <c r="F36" s="180"/>
      <c r="G36" s="181">
        <f>ROUND(E36*F36,2)</f>
        <v>0</v>
      </c>
      <c r="H36" s="180">
        <v>0</v>
      </c>
      <c r="I36" s="181">
        <f>ROUND(E36*H36,2)</f>
        <v>0</v>
      </c>
      <c r="J36" s="180">
        <v>437</v>
      </c>
      <c r="K36" s="181">
        <f>ROUND(E36*J36,2)</f>
        <v>188.17</v>
      </c>
      <c r="L36" s="181">
        <v>21</v>
      </c>
      <c r="M36" s="181">
        <f>G36*(1+L36/100)</f>
        <v>0</v>
      </c>
      <c r="N36" s="181">
        <v>0</v>
      </c>
      <c r="O36" s="181">
        <f>ROUND(E36*N36,2)</f>
        <v>0</v>
      </c>
      <c r="P36" s="181">
        <v>0</v>
      </c>
      <c r="Q36" s="181">
        <f>ROUND(E36*P36,2)</f>
        <v>0</v>
      </c>
      <c r="R36" s="181" t="s">
        <v>224</v>
      </c>
      <c r="S36" s="181" t="s">
        <v>172</v>
      </c>
      <c r="T36" s="182" t="s">
        <v>173</v>
      </c>
      <c r="U36" s="183">
        <v>2.0089999999999999</v>
      </c>
      <c r="V36" s="183">
        <f>ROUND(E36*U36,2)</f>
        <v>0.87</v>
      </c>
      <c r="W36" s="183"/>
      <c r="X36" s="183" t="s">
        <v>188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364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ht="22.5" outlineLevel="1" x14ac:dyDescent="0.2">
      <c r="A37" s="185">
        <v>14</v>
      </c>
      <c r="B37" s="186" t="s">
        <v>362</v>
      </c>
      <c r="C37" s="187" t="s">
        <v>363</v>
      </c>
      <c r="D37" s="188" t="s">
        <v>240</v>
      </c>
      <c r="E37" s="189">
        <v>0.86119999999999997</v>
      </c>
      <c r="F37" s="190"/>
      <c r="G37" s="191">
        <f>ROUND(E37*F37,2)</f>
        <v>0</v>
      </c>
      <c r="H37" s="190">
        <v>0</v>
      </c>
      <c r="I37" s="191">
        <f>ROUND(E37*H37,2)</f>
        <v>0</v>
      </c>
      <c r="J37" s="190">
        <v>320.5</v>
      </c>
      <c r="K37" s="191">
        <f>ROUND(E37*J37,2)</f>
        <v>276.01</v>
      </c>
      <c r="L37" s="191">
        <v>21</v>
      </c>
      <c r="M37" s="191">
        <f>G37*(1+L37/100)</f>
        <v>0</v>
      </c>
      <c r="N37" s="191">
        <v>0</v>
      </c>
      <c r="O37" s="191">
        <f>ROUND(E37*N37,2)</f>
        <v>0</v>
      </c>
      <c r="P37" s="191">
        <v>0</v>
      </c>
      <c r="Q37" s="191">
        <f>ROUND(E37*P37,2)</f>
        <v>0</v>
      </c>
      <c r="R37" s="191" t="s">
        <v>224</v>
      </c>
      <c r="S37" s="191" t="s">
        <v>172</v>
      </c>
      <c r="T37" s="192" t="s">
        <v>173</v>
      </c>
      <c r="U37" s="183">
        <v>0.95899999999999996</v>
      </c>
      <c r="V37" s="183">
        <f>ROUND(E37*U37,2)</f>
        <v>0.83</v>
      </c>
      <c r="W37" s="183"/>
      <c r="X37" s="183" t="s">
        <v>188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189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93"/>
      <c r="B38" s="194"/>
      <c r="C38" s="203" t="s">
        <v>410</v>
      </c>
      <c r="D38" s="204"/>
      <c r="E38" s="205">
        <v>0.86</v>
      </c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193</v>
      </c>
      <c r="AH38" s="184">
        <v>0</v>
      </c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15</v>
      </c>
      <c r="B39" s="176" t="s">
        <v>411</v>
      </c>
      <c r="C39" s="177" t="s">
        <v>367</v>
      </c>
      <c r="D39" s="178" t="s">
        <v>240</v>
      </c>
      <c r="E39" s="179">
        <v>0.43059999999999998</v>
      </c>
      <c r="F39" s="180"/>
      <c r="G39" s="181">
        <f>ROUND(E39*F39,2)</f>
        <v>0</v>
      </c>
      <c r="H39" s="180">
        <v>0</v>
      </c>
      <c r="I39" s="181">
        <f>ROUND(E39*H39,2)</f>
        <v>0</v>
      </c>
      <c r="J39" s="180">
        <v>225</v>
      </c>
      <c r="K39" s="181">
        <f>ROUND(E39*J39,2)</f>
        <v>96.89</v>
      </c>
      <c r="L39" s="181">
        <v>21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 t="s">
        <v>224</v>
      </c>
      <c r="S39" s="181" t="s">
        <v>172</v>
      </c>
      <c r="T39" s="182" t="s">
        <v>173</v>
      </c>
      <c r="U39" s="183">
        <v>0.49</v>
      </c>
      <c r="V39" s="183">
        <f>ROUND(E39*U39,2)</f>
        <v>0.21</v>
      </c>
      <c r="W39" s="183"/>
      <c r="X39" s="183" t="s">
        <v>188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364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85">
        <v>16</v>
      </c>
      <c r="B40" s="186" t="s">
        <v>412</v>
      </c>
      <c r="C40" s="187" t="s">
        <v>369</v>
      </c>
      <c r="D40" s="188" t="s">
        <v>240</v>
      </c>
      <c r="E40" s="189">
        <v>2.153</v>
      </c>
      <c r="F40" s="190"/>
      <c r="G40" s="191">
        <f>ROUND(E40*F40,2)</f>
        <v>0</v>
      </c>
      <c r="H40" s="190">
        <v>0</v>
      </c>
      <c r="I40" s="191">
        <f>ROUND(E40*H40,2)</f>
        <v>0</v>
      </c>
      <c r="J40" s="190">
        <v>15.7</v>
      </c>
      <c r="K40" s="191">
        <f>ROUND(E40*J40,2)</f>
        <v>33.799999999999997</v>
      </c>
      <c r="L40" s="191">
        <v>21</v>
      </c>
      <c r="M40" s="191">
        <f>G40*(1+L40/100)</f>
        <v>0</v>
      </c>
      <c r="N40" s="191">
        <v>0</v>
      </c>
      <c r="O40" s="191">
        <f>ROUND(E40*N40,2)</f>
        <v>0</v>
      </c>
      <c r="P40" s="191">
        <v>0</v>
      </c>
      <c r="Q40" s="191">
        <f>ROUND(E40*P40,2)</f>
        <v>0</v>
      </c>
      <c r="R40" s="191" t="s">
        <v>224</v>
      </c>
      <c r="S40" s="191" t="s">
        <v>172</v>
      </c>
      <c r="T40" s="192" t="s">
        <v>173</v>
      </c>
      <c r="U40" s="183">
        <v>0</v>
      </c>
      <c r="V40" s="183">
        <f>ROUND(E40*U40,2)</f>
        <v>0</v>
      </c>
      <c r="W40" s="183"/>
      <c r="X40" s="183" t="s">
        <v>188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189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93"/>
      <c r="B41" s="194"/>
      <c r="C41" s="203" t="s">
        <v>413</v>
      </c>
      <c r="D41" s="204"/>
      <c r="E41" s="205">
        <v>2.15</v>
      </c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4"/>
      <c r="Z41" s="184"/>
      <c r="AA41" s="184"/>
      <c r="AB41" s="184"/>
      <c r="AC41" s="184"/>
      <c r="AD41" s="184"/>
      <c r="AE41" s="184"/>
      <c r="AF41" s="184"/>
      <c r="AG41" s="184" t="s">
        <v>193</v>
      </c>
      <c r="AH41" s="184">
        <v>0</v>
      </c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75">
        <v>17</v>
      </c>
      <c r="B42" s="176" t="s">
        <v>371</v>
      </c>
      <c r="C42" s="177" t="s">
        <v>372</v>
      </c>
      <c r="D42" s="178" t="s">
        <v>240</v>
      </c>
      <c r="E42" s="179">
        <v>0.43059999999999998</v>
      </c>
      <c r="F42" s="180"/>
      <c r="G42" s="181">
        <f>ROUND(E42*F42,2)</f>
        <v>0</v>
      </c>
      <c r="H42" s="180">
        <v>0</v>
      </c>
      <c r="I42" s="181">
        <f>ROUND(E42*H42,2)</f>
        <v>0</v>
      </c>
      <c r="J42" s="180">
        <v>315</v>
      </c>
      <c r="K42" s="181">
        <f>ROUND(E42*J42,2)</f>
        <v>135.63999999999999</v>
      </c>
      <c r="L42" s="181">
        <v>21</v>
      </c>
      <c r="M42" s="181">
        <f>G42*(1+L42/100)</f>
        <v>0</v>
      </c>
      <c r="N42" s="181">
        <v>0</v>
      </c>
      <c r="O42" s="181">
        <f>ROUND(E42*N42,2)</f>
        <v>0</v>
      </c>
      <c r="P42" s="181">
        <v>0</v>
      </c>
      <c r="Q42" s="181">
        <f>ROUND(E42*P42,2)</f>
        <v>0</v>
      </c>
      <c r="R42" s="181" t="s">
        <v>224</v>
      </c>
      <c r="S42" s="181" t="s">
        <v>172</v>
      </c>
      <c r="T42" s="182" t="s">
        <v>173</v>
      </c>
      <c r="U42" s="183">
        <v>0.94199999999999995</v>
      </c>
      <c r="V42" s="183">
        <f>ROUND(E42*U42,2)</f>
        <v>0.41</v>
      </c>
      <c r="W42" s="183"/>
      <c r="X42" s="183" t="s">
        <v>188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364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85">
        <v>18</v>
      </c>
      <c r="B43" s="186" t="s">
        <v>414</v>
      </c>
      <c r="C43" s="187" t="s">
        <v>415</v>
      </c>
      <c r="D43" s="188" t="s">
        <v>240</v>
      </c>
      <c r="E43" s="189">
        <v>0.43059999999999998</v>
      </c>
      <c r="F43" s="190"/>
      <c r="G43" s="191">
        <f>ROUND(E43*F43,2)</f>
        <v>0</v>
      </c>
      <c r="H43" s="190">
        <v>0</v>
      </c>
      <c r="I43" s="191">
        <f>ROUND(E43*H43,2)</f>
        <v>0</v>
      </c>
      <c r="J43" s="190">
        <v>300</v>
      </c>
      <c r="K43" s="191">
        <f>ROUND(E43*J43,2)</f>
        <v>129.18</v>
      </c>
      <c r="L43" s="191">
        <v>21</v>
      </c>
      <c r="M43" s="191">
        <f>G43*(1+L43/100)</f>
        <v>0</v>
      </c>
      <c r="N43" s="191">
        <v>0</v>
      </c>
      <c r="O43" s="191">
        <f>ROUND(E43*N43,2)</f>
        <v>0</v>
      </c>
      <c r="P43" s="191">
        <v>0</v>
      </c>
      <c r="Q43" s="191">
        <f>ROUND(E43*P43,2)</f>
        <v>0</v>
      </c>
      <c r="R43" s="191" t="s">
        <v>224</v>
      </c>
      <c r="S43" s="191" t="s">
        <v>416</v>
      </c>
      <c r="T43" s="192" t="s">
        <v>173</v>
      </c>
      <c r="U43" s="183">
        <v>0</v>
      </c>
      <c r="V43" s="183">
        <f>ROUND(E43*U43,2)</f>
        <v>0</v>
      </c>
      <c r="W43" s="183"/>
      <c r="X43" s="183" t="s">
        <v>188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364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x14ac:dyDescent="0.2">
      <c r="A44" s="149"/>
      <c r="B44" s="153"/>
      <c r="C44" s="195"/>
      <c r="D44" s="155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AE44">
        <v>15</v>
      </c>
      <c r="AF44">
        <v>21</v>
      </c>
      <c r="AG44" t="s">
        <v>154</v>
      </c>
    </row>
    <row r="45" spans="1:60" x14ac:dyDescent="0.2">
      <c r="A45" s="196"/>
      <c r="B45" s="197" t="s">
        <v>27</v>
      </c>
      <c r="C45" s="198"/>
      <c r="D45" s="199"/>
      <c r="E45" s="200"/>
      <c r="F45" s="200"/>
      <c r="G45" s="201">
        <f>G8+G14+G26+G32+G35</f>
        <v>0</v>
      </c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AE45">
        <f>SUMIF(L7:L43,AE44,G7:G43)</f>
        <v>0</v>
      </c>
      <c r="AF45">
        <f>SUMIF(L7:L43,AF44,G7:G43)</f>
        <v>0</v>
      </c>
      <c r="AG45" t="s">
        <v>182</v>
      </c>
    </row>
    <row r="46" spans="1:60" x14ac:dyDescent="0.2">
      <c r="C46" s="202"/>
      <c r="D46" s="97"/>
      <c r="AG46" t="s">
        <v>183</v>
      </c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</sheetData>
  <sheetProtection algorithmName="SHA-512" hashValue="00/dDdftarj0IS8UMYaJwBKDdb9DUekQMXPgjd4CUQ71R11oXTAm+GftEgXAIzLMVBW0UjCna5kY2VEoymp27Q==" saltValue="Oz7/qo+PkIXk/nP1cqXdfw==" spinCount="100000" sheet="1"/>
  <mergeCells count="10">
    <mergeCell ref="C12:G12"/>
    <mergeCell ref="C16:G16"/>
    <mergeCell ref="C18:G18"/>
    <mergeCell ref="C28:G28"/>
    <mergeCell ref="C34:G34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H1048"/>
  <sheetViews>
    <sheetView tabSelected="1" zoomScaleNormal="100" workbookViewId="0">
      <pane ySplit="7" topLeftCell="A32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64</v>
      </c>
      <c r="C4" s="227" t="s">
        <v>65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77</v>
      </c>
      <c r="C8" s="169" t="s">
        <v>78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1218.29</v>
      </c>
      <c r="J8" s="172"/>
      <c r="K8" s="172">
        <f>SUM(K9:K13)</f>
        <v>1399.71</v>
      </c>
      <c r="L8" s="172"/>
      <c r="M8" s="172">
        <f>SUM(M9:M13)</f>
        <v>0</v>
      </c>
      <c r="N8" s="172"/>
      <c r="O8" s="172">
        <f>SUM(O9:O13)</f>
        <v>0.31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3.1999999999999997</v>
      </c>
      <c r="W8" s="174"/>
      <c r="X8" s="174"/>
      <c r="AG8" t="s">
        <v>168</v>
      </c>
    </row>
    <row r="9" spans="1:60" ht="22.5" outlineLevel="1" x14ac:dyDescent="0.2">
      <c r="A9" s="185">
        <v>1</v>
      </c>
      <c r="B9" s="186" t="s">
        <v>417</v>
      </c>
      <c r="C9" s="187" t="s">
        <v>418</v>
      </c>
      <c r="D9" s="188" t="s">
        <v>249</v>
      </c>
      <c r="E9" s="189">
        <v>8</v>
      </c>
      <c r="F9" s="190"/>
      <c r="G9" s="191">
        <f>ROUND(E9*F9,2)</f>
        <v>0</v>
      </c>
      <c r="H9" s="190">
        <v>138.66</v>
      </c>
      <c r="I9" s="191">
        <f>ROUND(E9*H9,2)</f>
        <v>1109.28</v>
      </c>
      <c r="J9" s="190">
        <v>118.84</v>
      </c>
      <c r="K9" s="191">
        <f>ROUND(E9*J9,2)</f>
        <v>950.72</v>
      </c>
      <c r="L9" s="191">
        <v>21</v>
      </c>
      <c r="M9" s="191">
        <f>G9*(1+L9/100)</f>
        <v>0</v>
      </c>
      <c r="N9" s="191">
        <v>3.8980000000000001E-2</v>
      </c>
      <c r="O9" s="191">
        <f>ROUND(E9*N9,2)</f>
        <v>0.31</v>
      </c>
      <c r="P9" s="191">
        <v>0</v>
      </c>
      <c r="Q9" s="191">
        <f>ROUND(E9*P9,2)</f>
        <v>0</v>
      </c>
      <c r="R9" s="191" t="s">
        <v>187</v>
      </c>
      <c r="S9" s="191" t="s">
        <v>172</v>
      </c>
      <c r="T9" s="192" t="s">
        <v>173</v>
      </c>
      <c r="U9" s="183">
        <v>0.29299999999999998</v>
      </c>
      <c r="V9" s="183">
        <f>ROUND(E9*U9,2)</f>
        <v>2.34</v>
      </c>
      <c r="W9" s="183"/>
      <c r="X9" s="183" t="s">
        <v>188</v>
      </c>
      <c r="Y9" s="184"/>
      <c r="Z9" s="184"/>
      <c r="AA9" s="184"/>
      <c r="AB9" s="184"/>
      <c r="AC9" s="184"/>
      <c r="AD9" s="184"/>
      <c r="AE9" s="184"/>
      <c r="AF9" s="184"/>
      <c r="AG9" s="184" t="s">
        <v>189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3"/>
      <c r="B10" s="194"/>
      <c r="C10" s="229" t="s">
        <v>379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191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380</v>
      </c>
      <c r="C11" s="187" t="s">
        <v>381</v>
      </c>
      <c r="D11" s="188" t="s">
        <v>197</v>
      </c>
      <c r="E11" s="189">
        <v>3.6</v>
      </c>
      <c r="F11" s="190"/>
      <c r="G11" s="191">
        <f>ROUND(E11*F11,2)</f>
        <v>0</v>
      </c>
      <c r="H11" s="190">
        <v>30.28</v>
      </c>
      <c r="I11" s="191">
        <f>ROUND(E11*H11,2)</f>
        <v>109.01</v>
      </c>
      <c r="J11" s="190">
        <v>124.72</v>
      </c>
      <c r="K11" s="191">
        <f>ROUND(E11*J11,2)</f>
        <v>448.99</v>
      </c>
      <c r="L11" s="191">
        <v>21</v>
      </c>
      <c r="M11" s="191">
        <f>G11*(1+L11/100)</f>
        <v>0</v>
      </c>
      <c r="N11" s="191">
        <v>3.4000000000000002E-4</v>
      </c>
      <c r="O11" s="191">
        <f>ROUND(E11*N11,2)</f>
        <v>0</v>
      </c>
      <c r="P11" s="191">
        <v>0</v>
      </c>
      <c r="Q11" s="191">
        <f>ROUND(E11*P11,2)</f>
        <v>0</v>
      </c>
      <c r="R11" s="191" t="s">
        <v>198</v>
      </c>
      <c r="S11" s="191" t="s">
        <v>172</v>
      </c>
      <c r="T11" s="192" t="s">
        <v>173</v>
      </c>
      <c r="U11" s="183">
        <v>0.24</v>
      </c>
      <c r="V11" s="183">
        <f>ROUND(E11*U11,2)</f>
        <v>0.86</v>
      </c>
      <c r="W11" s="183"/>
      <c r="X11" s="183" t="s">
        <v>188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189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3"/>
      <c r="B12" s="194"/>
      <c r="C12" s="229" t="s">
        <v>382</v>
      </c>
      <c r="D12" s="229"/>
      <c r="E12" s="229"/>
      <c r="F12" s="229"/>
      <c r="G12" s="229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191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3"/>
      <c r="B13" s="194"/>
      <c r="C13" s="203" t="s">
        <v>419</v>
      </c>
      <c r="D13" s="204"/>
      <c r="E13" s="205">
        <v>3.6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193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167</v>
      </c>
      <c r="B14" s="168" t="s">
        <v>91</v>
      </c>
      <c r="C14" s="169" t="s">
        <v>92</v>
      </c>
      <c r="D14" s="170"/>
      <c r="E14" s="171"/>
      <c r="F14" s="172"/>
      <c r="G14" s="172">
        <f>SUMIF(AG15:AG34,"&lt;&gt;NOR",G15:G34)</f>
        <v>0</v>
      </c>
      <c r="H14" s="172"/>
      <c r="I14" s="172">
        <f>SUM(I15:I34)</f>
        <v>1338.06</v>
      </c>
      <c r="J14" s="172"/>
      <c r="K14" s="172">
        <f>SUM(K15:K34)</f>
        <v>3512.0499999999997</v>
      </c>
      <c r="L14" s="172"/>
      <c r="M14" s="172">
        <f>SUM(M15:M34)</f>
        <v>0</v>
      </c>
      <c r="N14" s="172"/>
      <c r="O14" s="172">
        <f>SUM(O15:O34)</f>
        <v>0</v>
      </c>
      <c r="P14" s="172"/>
      <c r="Q14" s="172">
        <f>SUM(Q15:Q34)</f>
        <v>0.02</v>
      </c>
      <c r="R14" s="172"/>
      <c r="S14" s="172"/>
      <c r="T14" s="173"/>
      <c r="U14" s="174"/>
      <c r="V14" s="174">
        <f>SUM(V15:V34)</f>
        <v>7.3299999999999992</v>
      </c>
      <c r="W14" s="174"/>
      <c r="X14" s="174"/>
      <c r="AG14" t="s">
        <v>168</v>
      </c>
    </row>
    <row r="15" spans="1:60" outlineLevel="1" x14ac:dyDescent="0.2">
      <c r="A15" s="185">
        <v>3</v>
      </c>
      <c r="B15" s="186" t="s">
        <v>420</v>
      </c>
      <c r="C15" s="187" t="s">
        <v>421</v>
      </c>
      <c r="D15" s="188" t="s">
        <v>249</v>
      </c>
      <c r="E15" s="189">
        <v>8</v>
      </c>
      <c r="F15" s="190"/>
      <c r="G15" s="191">
        <f>ROUND(E15*F15,2)</f>
        <v>0</v>
      </c>
      <c r="H15" s="190">
        <v>0</v>
      </c>
      <c r="I15" s="191">
        <f>ROUND(E15*H15,2)</f>
        <v>0</v>
      </c>
      <c r="J15" s="190">
        <v>31.6</v>
      </c>
      <c r="K15" s="191">
        <f>ROUND(E15*J15,2)</f>
        <v>252.8</v>
      </c>
      <c r="L15" s="191">
        <v>21</v>
      </c>
      <c r="M15" s="191">
        <f>G15*(1+L15/100)</f>
        <v>0</v>
      </c>
      <c r="N15" s="191">
        <v>0</v>
      </c>
      <c r="O15" s="191">
        <f>ROUND(E15*N15,2)</f>
        <v>0</v>
      </c>
      <c r="P15" s="191">
        <v>1.98E-3</v>
      </c>
      <c r="Q15" s="191">
        <f>ROUND(E15*P15,2)</f>
        <v>0.02</v>
      </c>
      <c r="R15" s="191" t="s">
        <v>386</v>
      </c>
      <c r="S15" s="191" t="s">
        <v>172</v>
      </c>
      <c r="T15" s="192" t="s">
        <v>173</v>
      </c>
      <c r="U15" s="183">
        <v>8.3000000000000004E-2</v>
      </c>
      <c r="V15" s="183">
        <f>ROUND(E15*U15,2)</f>
        <v>0.66</v>
      </c>
      <c r="W15" s="183"/>
      <c r="X15" s="183" t="s">
        <v>188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189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12.75" customHeight="1" outlineLevel="1" x14ac:dyDescent="0.2">
      <c r="A16" s="193"/>
      <c r="B16" s="194"/>
      <c r="C16" s="229" t="s">
        <v>422</v>
      </c>
      <c r="D16" s="229"/>
      <c r="E16" s="229"/>
      <c r="F16" s="229"/>
      <c r="G16" s="229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191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outlineLevel="1" x14ac:dyDescent="0.2">
      <c r="A17" s="193"/>
      <c r="B17" s="194"/>
      <c r="C17" s="203" t="s">
        <v>423</v>
      </c>
      <c r="D17" s="204"/>
      <c r="E17" s="205">
        <v>8</v>
      </c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4"/>
      <c r="Z17" s="184"/>
      <c r="AA17" s="184"/>
      <c r="AB17" s="184"/>
      <c r="AC17" s="184"/>
      <c r="AD17" s="184"/>
      <c r="AE17" s="184"/>
      <c r="AF17" s="184"/>
      <c r="AG17" s="184" t="s">
        <v>193</v>
      </c>
      <c r="AH17" s="184">
        <v>0</v>
      </c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85">
        <v>4</v>
      </c>
      <c r="B18" s="186" t="s">
        <v>424</v>
      </c>
      <c r="C18" s="187" t="s">
        <v>425</v>
      </c>
      <c r="D18" s="188" t="s">
        <v>249</v>
      </c>
      <c r="E18" s="189">
        <v>5</v>
      </c>
      <c r="F18" s="190"/>
      <c r="G18" s="191">
        <f>ROUND(E18*F18,2)</f>
        <v>0</v>
      </c>
      <c r="H18" s="190">
        <v>81.98</v>
      </c>
      <c r="I18" s="191">
        <f>ROUND(E18*H18,2)</f>
        <v>409.9</v>
      </c>
      <c r="J18" s="190">
        <v>179.02</v>
      </c>
      <c r="K18" s="191">
        <f>ROUND(E18*J18,2)</f>
        <v>895.1</v>
      </c>
      <c r="L18" s="191">
        <v>21</v>
      </c>
      <c r="M18" s="191">
        <f>G18*(1+L18/100)</f>
        <v>0</v>
      </c>
      <c r="N18" s="191">
        <v>4.6999999999999999E-4</v>
      </c>
      <c r="O18" s="191">
        <f>ROUND(E18*N18,2)</f>
        <v>0</v>
      </c>
      <c r="P18" s="191">
        <v>0</v>
      </c>
      <c r="Q18" s="191">
        <f>ROUND(E18*P18,2)</f>
        <v>0</v>
      </c>
      <c r="R18" s="191" t="s">
        <v>386</v>
      </c>
      <c r="S18" s="191" t="s">
        <v>172</v>
      </c>
      <c r="T18" s="192" t="s">
        <v>173</v>
      </c>
      <c r="U18" s="183">
        <v>0.35899999999999999</v>
      </c>
      <c r="V18" s="183">
        <f>ROUND(E18*U18,2)</f>
        <v>1.8</v>
      </c>
      <c r="W18" s="183"/>
      <c r="X18" s="183" t="s">
        <v>188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189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12.75" customHeight="1" outlineLevel="1" x14ac:dyDescent="0.2">
      <c r="A19" s="193"/>
      <c r="B19" s="194"/>
      <c r="C19" s="229" t="s">
        <v>426</v>
      </c>
      <c r="D19" s="229"/>
      <c r="E19" s="229"/>
      <c r="F19" s="229"/>
      <c r="G19" s="229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4"/>
      <c r="Z19" s="184"/>
      <c r="AA19" s="184"/>
      <c r="AB19" s="184"/>
      <c r="AC19" s="184"/>
      <c r="AD19" s="184"/>
      <c r="AE19" s="184"/>
      <c r="AF19" s="184"/>
      <c r="AG19" s="184" t="s">
        <v>191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85">
        <v>5</v>
      </c>
      <c r="B20" s="186" t="s">
        <v>427</v>
      </c>
      <c r="C20" s="187" t="s">
        <v>428</v>
      </c>
      <c r="D20" s="188" t="s">
        <v>249</v>
      </c>
      <c r="E20" s="189">
        <v>2.5</v>
      </c>
      <c r="F20" s="190"/>
      <c r="G20" s="191">
        <f>ROUND(E20*F20,2)</f>
        <v>0</v>
      </c>
      <c r="H20" s="190">
        <v>115.91</v>
      </c>
      <c r="I20" s="191">
        <f>ROUND(E20*H20,2)</f>
        <v>289.77999999999997</v>
      </c>
      <c r="J20" s="190">
        <v>225.59</v>
      </c>
      <c r="K20" s="191">
        <f>ROUND(E20*J20,2)</f>
        <v>563.98</v>
      </c>
      <c r="L20" s="191">
        <v>21</v>
      </c>
      <c r="M20" s="191">
        <f>G20*(1+L20/100)</f>
        <v>0</v>
      </c>
      <c r="N20" s="191">
        <v>6.9999999999999999E-4</v>
      </c>
      <c r="O20" s="191">
        <f>ROUND(E20*N20,2)</f>
        <v>0</v>
      </c>
      <c r="P20" s="191">
        <v>0</v>
      </c>
      <c r="Q20" s="191">
        <f>ROUND(E20*P20,2)</f>
        <v>0</v>
      </c>
      <c r="R20" s="191" t="s">
        <v>386</v>
      </c>
      <c r="S20" s="191" t="s">
        <v>172</v>
      </c>
      <c r="T20" s="192" t="s">
        <v>173</v>
      </c>
      <c r="U20" s="183">
        <v>0.45200000000000001</v>
      </c>
      <c r="V20" s="183">
        <f>ROUND(E20*U20,2)</f>
        <v>1.1299999999999999</v>
      </c>
      <c r="W20" s="183"/>
      <c r="X20" s="183" t="s">
        <v>188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189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12.75" customHeight="1" outlineLevel="1" x14ac:dyDescent="0.2">
      <c r="A21" s="193"/>
      <c r="B21" s="194"/>
      <c r="C21" s="229" t="s">
        <v>426</v>
      </c>
      <c r="D21" s="229"/>
      <c r="E21" s="229"/>
      <c r="F21" s="229"/>
      <c r="G21" s="229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4"/>
      <c r="Z21" s="184"/>
      <c r="AA21" s="184"/>
      <c r="AB21" s="184"/>
      <c r="AC21" s="184"/>
      <c r="AD21" s="184"/>
      <c r="AE21" s="184"/>
      <c r="AF21" s="184"/>
      <c r="AG21" s="184" t="s">
        <v>191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85">
        <v>6</v>
      </c>
      <c r="B22" s="186" t="s">
        <v>429</v>
      </c>
      <c r="C22" s="187" t="s">
        <v>430</v>
      </c>
      <c r="D22" s="188" t="s">
        <v>249</v>
      </c>
      <c r="E22" s="189">
        <v>0.5</v>
      </c>
      <c r="F22" s="190"/>
      <c r="G22" s="191">
        <f>ROUND(E22*F22,2)</f>
        <v>0</v>
      </c>
      <c r="H22" s="190">
        <v>245.99</v>
      </c>
      <c r="I22" s="191">
        <f>ROUND(E22*H22,2)</f>
        <v>123</v>
      </c>
      <c r="J22" s="190">
        <v>584.01</v>
      </c>
      <c r="K22" s="191">
        <f>ROUND(E22*J22,2)</f>
        <v>292.01</v>
      </c>
      <c r="L22" s="191">
        <v>21</v>
      </c>
      <c r="M22" s="191">
        <f>G22*(1+L22/100)</f>
        <v>0</v>
      </c>
      <c r="N22" s="191">
        <v>1.5200000000000001E-3</v>
      </c>
      <c r="O22" s="191">
        <f>ROUND(E22*N22,2)</f>
        <v>0</v>
      </c>
      <c r="P22" s="191">
        <v>0</v>
      </c>
      <c r="Q22" s="191">
        <f>ROUND(E22*P22,2)</f>
        <v>0</v>
      </c>
      <c r="R22" s="191" t="s">
        <v>386</v>
      </c>
      <c r="S22" s="191" t="s">
        <v>172</v>
      </c>
      <c r="T22" s="192" t="s">
        <v>173</v>
      </c>
      <c r="U22" s="183">
        <v>1.173</v>
      </c>
      <c r="V22" s="183">
        <f>ROUND(E22*U22,2)</f>
        <v>0.59</v>
      </c>
      <c r="W22" s="183"/>
      <c r="X22" s="183" t="s">
        <v>188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189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ht="12.75" customHeight="1" outlineLevel="1" x14ac:dyDescent="0.2">
      <c r="A23" s="193"/>
      <c r="B23" s="194"/>
      <c r="C23" s="229" t="s">
        <v>426</v>
      </c>
      <c r="D23" s="229"/>
      <c r="E23" s="229"/>
      <c r="F23" s="229"/>
      <c r="G23" s="229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191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85">
        <v>7</v>
      </c>
      <c r="B24" s="186" t="s">
        <v>431</v>
      </c>
      <c r="C24" s="187" t="s">
        <v>432</v>
      </c>
      <c r="D24" s="188" t="s">
        <v>249</v>
      </c>
      <c r="E24" s="189">
        <v>2</v>
      </c>
      <c r="F24" s="190"/>
      <c r="G24" s="191">
        <f>ROUND(E24*F24,2)</f>
        <v>0</v>
      </c>
      <c r="H24" s="190">
        <v>255.29</v>
      </c>
      <c r="I24" s="191">
        <f>ROUND(E24*H24,2)</f>
        <v>510.58</v>
      </c>
      <c r="J24" s="190">
        <v>398.71</v>
      </c>
      <c r="K24" s="191">
        <f>ROUND(E24*J24,2)</f>
        <v>797.42</v>
      </c>
      <c r="L24" s="191">
        <v>21</v>
      </c>
      <c r="M24" s="191">
        <f>G24*(1+L24/100)</f>
        <v>0</v>
      </c>
      <c r="N24" s="191">
        <v>1.31E-3</v>
      </c>
      <c r="O24" s="191">
        <f>ROUND(E24*N24,2)</f>
        <v>0</v>
      </c>
      <c r="P24" s="191">
        <v>0</v>
      </c>
      <c r="Q24" s="191">
        <f>ROUND(E24*P24,2)</f>
        <v>0</v>
      </c>
      <c r="R24" s="191" t="s">
        <v>386</v>
      </c>
      <c r="S24" s="191" t="s">
        <v>172</v>
      </c>
      <c r="T24" s="192" t="s">
        <v>173</v>
      </c>
      <c r="U24" s="183">
        <v>0.79700000000000004</v>
      </c>
      <c r="V24" s="183">
        <f>ROUND(E24*U24,2)</f>
        <v>1.59</v>
      </c>
      <c r="W24" s="183"/>
      <c r="X24" s="183" t="s">
        <v>188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189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12.75" customHeight="1" outlineLevel="1" x14ac:dyDescent="0.2">
      <c r="A25" s="193"/>
      <c r="B25" s="194"/>
      <c r="C25" s="229" t="s">
        <v>426</v>
      </c>
      <c r="D25" s="229"/>
      <c r="E25" s="229"/>
      <c r="F25" s="229"/>
      <c r="G25" s="229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191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85">
        <v>8</v>
      </c>
      <c r="B26" s="186" t="s">
        <v>433</v>
      </c>
      <c r="C26" s="187" t="s">
        <v>434</v>
      </c>
      <c r="D26" s="188" t="s">
        <v>215</v>
      </c>
      <c r="E26" s="189">
        <v>4</v>
      </c>
      <c r="F26" s="190"/>
      <c r="G26" s="191">
        <f>ROUND(E26*F26,2)</f>
        <v>0</v>
      </c>
      <c r="H26" s="190">
        <v>0</v>
      </c>
      <c r="I26" s="191">
        <f>ROUND(E26*H26,2)</f>
        <v>0</v>
      </c>
      <c r="J26" s="190">
        <v>84.7</v>
      </c>
      <c r="K26" s="191">
        <f>ROUND(E26*J26,2)</f>
        <v>338.8</v>
      </c>
      <c r="L26" s="191">
        <v>21</v>
      </c>
      <c r="M26" s="191">
        <f>G26*(1+L26/100)</f>
        <v>0</v>
      </c>
      <c r="N26" s="191">
        <v>0</v>
      </c>
      <c r="O26" s="191">
        <f>ROUND(E26*N26,2)</f>
        <v>0</v>
      </c>
      <c r="P26" s="191">
        <v>0</v>
      </c>
      <c r="Q26" s="191">
        <f>ROUND(E26*P26,2)</f>
        <v>0</v>
      </c>
      <c r="R26" s="191" t="s">
        <v>386</v>
      </c>
      <c r="S26" s="191" t="s">
        <v>172</v>
      </c>
      <c r="T26" s="192" t="s">
        <v>173</v>
      </c>
      <c r="U26" s="183">
        <v>0.17399999999999999</v>
      </c>
      <c r="V26" s="183">
        <f>ROUND(E26*U26,2)</f>
        <v>0.7</v>
      </c>
      <c r="W26" s="183"/>
      <c r="X26" s="183" t="s">
        <v>188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189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12.75" customHeight="1" outlineLevel="1" x14ac:dyDescent="0.2">
      <c r="A27" s="193"/>
      <c r="B27" s="194"/>
      <c r="C27" s="229" t="s">
        <v>435</v>
      </c>
      <c r="D27" s="229"/>
      <c r="E27" s="229"/>
      <c r="F27" s="229"/>
      <c r="G27" s="229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191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85">
        <v>9</v>
      </c>
      <c r="B28" s="186" t="s">
        <v>436</v>
      </c>
      <c r="C28" s="187" t="s">
        <v>437</v>
      </c>
      <c r="D28" s="188" t="s">
        <v>215</v>
      </c>
      <c r="E28" s="189">
        <v>1</v>
      </c>
      <c r="F28" s="190"/>
      <c r="G28" s="191">
        <f>ROUND(E28*F28,2)</f>
        <v>0</v>
      </c>
      <c r="H28" s="190">
        <v>0</v>
      </c>
      <c r="I28" s="191">
        <f>ROUND(E28*H28,2)</f>
        <v>0</v>
      </c>
      <c r="J28" s="190">
        <v>102.5</v>
      </c>
      <c r="K28" s="191">
        <f>ROUND(E28*J28,2)</f>
        <v>102.5</v>
      </c>
      <c r="L28" s="191">
        <v>21</v>
      </c>
      <c r="M28" s="191">
        <f>G28*(1+L28/100)</f>
        <v>0</v>
      </c>
      <c r="N28" s="191">
        <v>0</v>
      </c>
      <c r="O28" s="191">
        <f>ROUND(E28*N28,2)</f>
        <v>0</v>
      </c>
      <c r="P28" s="191">
        <v>0</v>
      </c>
      <c r="Q28" s="191">
        <f>ROUND(E28*P28,2)</f>
        <v>0</v>
      </c>
      <c r="R28" s="191" t="s">
        <v>386</v>
      </c>
      <c r="S28" s="191" t="s">
        <v>172</v>
      </c>
      <c r="T28" s="192" t="s">
        <v>173</v>
      </c>
      <c r="U28" s="183">
        <v>0.21099999999999999</v>
      </c>
      <c r="V28" s="183">
        <f>ROUND(E28*U28,2)</f>
        <v>0.21</v>
      </c>
      <c r="W28" s="183"/>
      <c r="X28" s="183" t="s">
        <v>188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189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12.75" customHeight="1" outlineLevel="1" x14ac:dyDescent="0.2">
      <c r="A29" s="193"/>
      <c r="B29" s="194"/>
      <c r="C29" s="229" t="s">
        <v>435</v>
      </c>
      <c r="D29" s="229"/>
      <c r="E29" s="229"/>
      <c r="F29" s="229"/>
      <c r="G29" s="229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191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85">
        <v>10</v>
      </c>
      <c r="B30" s="186" t="s">
        <v>438</v>
      </c>
      <c r="C30" s="187" t="s">
        <v>439</v>
      </c>
      <c r="D30" s="188" t="s">
        <v>215</v>
      </c>
      <c r="E30" s="189">
        <v>1</v>
      </c>
      <c r="F30" s="190"/>
      <c r="G30" s="191">
        <f>ROUND(E30*F30,2)</f>
        <v>0</v>
      </c>
      <c r="H30" s="190">
        <v>0</v>
      </c>
      <c r="I30" s="191">
        <f>ROUND(E30*H30,2)</f>
        <v>0</v>
      </c>
      <c r="J30" s="190">
        <v>76.72</v>
      </c>
      <c r="K30" s="191">
        <f>ROUND(E30*J30,2)</f>
        <v>76.72</v>
      </c>
      <c r="L30" s="191">
        <v>15</v>
      </c>
      <c r="M30" s="191">
        <f>G30*(1+L30/100)</f>
        <v>0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 t="s">
        <v>386</v>
      </c>
      <c r="S30" s="191" t="s">
        <v>172</v>
      </c>
      <c r="T30" s="192" t="s">
        <v>173</v>
      </c>
      <c r="U30" s="183">
        <v>0.25900000000000001</v>
      </c>
      <c r="V30" s="183">
        <f>ROUND(E30*U30,2)</f>
        <v>0.26</v>
      </c>
      <c r="W30" s="183"/>
      <c r="X30" s="183" t="s">
        <v>188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189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12.75" customHeight="1" outlineLevel="1" x14ac:dyDescent="0.2">
      <c r="A31" s="193"/>
      <c r="B31" s="194"/>
      <c r="C31" s="229" t="s">
        <v>435</v>
      </c>
      <c r="D31" s="229"/>
      <c r="E31" s="229"/>
      <c r="F31" s="229"/>
      <c r="G31" s="229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191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11</v>
      </c>
      <c r="B32" s="176" t="s">
        <v>440</v>
      </c>
      <c r="C32" s="177" t="s">
        <v>441</v>
      </c>
      <c r="D32" s="178" t="s">
        <v>249</v>
      </c>
      <c r="E32" s="179">
        <v>8</v>
      </c>
      <c r="F32" s="180"/>
      <c r="G32" s="181">
        <f>ROUND(E32*F32,2)</f>
        <v>0</v>
      </c>
      <c r="H32" s="180">
        <v>0.6</v>
      </c>
      <c r="I32" s="181">
        <f>ROUND(E32*H32,2)</f>
        <v>4.8</v>
      </c>
      <c r="J32" s="180">
        <v>23.4</v>
      </c>
      <c r="K32" s="181">
        <f>ROUND(E32*J32,2)</f>
        <v>187.2</v>
      </c>
      <c r="L32" s="181">
        <v>21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 t="s">
        <v>386</v>
      </c>
      <c r="S32" s="181" t="s">
        <v>172</v>
      </c>
      <c r="T32" s="182" t="s">
        <v>173</v>
      </c>
      <c r="U32" s="183">
        <v>4.8000000000000001E-2</v>
      </c>
      <c r="V32" s="183">
        <f>ROUND(E32*U32,2)</f>
        <v>0.38</v>
      </c>
      <c r="W32" s="183"/>
      <c r="X32" s="183" t="s">
        <v>188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189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85">
        <v>12</v>
      </c>
      <c r="B33" s="186" t="s">
        <v>442</v>
      </c>
      <c r="C33" s="187" t="s">
        <v>443</v>
      </c>
      <c r="D33" s="188" t="s">
        <v>240</v>
      </c>
      <c r="E33" s="189">
        <v>7.4799999999999997E-3</v>
      </c>
      <c r="F33" s="190"/>
      <c r="G33" s="191">
        <f>ROUND(E33*F33,2)</f>
        <v>0</v>
      </c>
      <c r="H33" s="190">
        <v>0</v>
      </c>
      <c r="I33" s="191">
        <f>ROUND(E33*H33,2)</f>
        <v>0</v>
      </c>
      <c r="J33" s="190">
        <v>738</v>
      </c>
      <c r="K33" s="191">
        <f>ROUND(E33*J33,2)</f>
        <v>5.52</v>
      </c>
      <c r="L33" s="191">
        <v>15</v>
      </c>
      <c r="M33" s="191">
        <f>G33*(1+L33/100)</f>
        <v>0</v>
      </c>
      <c r="N33" s="191">
        <v>0</v>
      </c>
      <c r="O33" s="191">
        <f>ROUND(E33*N33,2)</f>
        <v>0</v>
      </c>
      <c r="P33" s="191">
        <v>0</v>
      </c>
      <c r="Q33" s="191">
        <f>ROUND(E33*P33,2)</f>
        <v>0</v>
      </c>
      <c r="R33" s="191" t="s">
        <v>386</v>
      </c>
      <c r="S33" s="191" t="s">
        <v>172</v>
      </c>
      <c r="T33" s="192" t="s">
        <v>172</v>
      </c>
      <c r="U33" s="183">
        <v>1.575</v>
      </c>
      <c r="V33" s="183">
        <f>ROUND(E33*U33,2)</f>
        <v>0.01</v>
      </c>
      <c r="W33" s="183"/>
      <c r="X33" s="183" t="s">
        <v>270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271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12.75" customHeight="1" outlineLevel="1" x14ac:dyDescent="0.2">
      <c r="A34" s="193"/>
      <c r="B34" s="194"/>
      <c r="C34" s="229" t="s">
        <v>444</v>
      </c>
      <c r="D34" s="229"/>
      <c r="E34" s="229"/>
      <c r="F34" s="229"/>
      <c r="G34" s="229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4"/>
      <c r="Z34" s="184"/>
      <c r="AA34" s="184"/>
      <c r="AB34" s="184"/>
      <c r="AC34" s="184"/>
      <c r="AD34" s="184"/>
      <c r="AE34" s="184"/>
      <c r="AF34" s="184"/>
      <c r="AG34" s="184" t="s">
        <v>191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x14ac:dyDescent="0.2">
      <c r="A35" s="167" t="s">
        <v>167</v>
      </c>
      <c r="B35" s="168" t="s">
        <v>85</v>
      </c>
      <c r="C35" s="169" t="s">
        <v>86</v>
      </c>
      <c r="D35" s="170"/>
      <c r="E35" s="171"/>
      <c r="F35" s="172"/>
      <c r="G35" s="172">
        <f>SUMIF(AG36:AG36,"&lt;&gt;NOR",G36:G36)</f>
        <v>0</v>
      </c>
      <c r="H35" s="172"/>
      <c r="I35" s="172">
        <f>SUM(I36:I36)</f>
        <v>82.24</v>
      </c>
      <c r="J35" s="172"/>
      <c r="K35" s="172">
        <f>SUM(K36:K36)</f>
        <v>1821.76</v>
      </c>
      <c r="L35" s="172"/>
      <c r="M35" s="172">
        <f>SUM(M36:M36)</f>
        <v>0</v>
      </c>
      <c r="N35" s="172"/>
      <c r="O35" s="172">
        <f>SUM(O36:O36)</f>
        <v>0</v>
      </c>
      <c r="P35" s="172"/>
      <c r="Q35" s="172">
        <f>SUM(Q36:Q36)</f>
        <v>0.32</v>
      </c>
      <c r="R35" s="172"/>
      <c r="S35" s="172"/>
      <c r="T35" s="173"/>
      <c r="U35" s="174"/>
      <c r="V35" s="174">
        <f>SUM(V36:V36)</f>
        <v>5.34</v>
      </c>
      <c r="W35" s="174"/>
      <c r="X35" s="174"/>
      <c r="AG35" t="s">
        <v>168</v>
      </c>
    </row>
    <row r="36" spans="1:60" ht="22.5" outlineLevel="1" x14ac:dyDescent="0.2">
      <c r="A36" s="175">
        <v>13</v>
      </c>
      <c r="B36" s="176" t="s">
        <v>445</v>
      </c>
      <c r="C36" s="177" t="s">
        <v>446</v>
      </c>
      <c r="D36" s="178" t="s">
        <v>249</v>
      </c>
      <c r="E36" s="179">
        <v>8</v>
      </c>
      <c r="F36" s="180"/>
      <c r="G36" s="181">
        <f>ROUND(E36*F36,2)</f>
        <v>0</v>
      </c>
      <c r="H36" s="180">
        <v>10.28</v>
      </c>
      <c r="I36" s="181">
        <f>ROUND(E36*H36,2)</f>
        <v>82.24</v>
      </c>
      <c r="J36" s="180">
        <v>227.72</v>
      </c>
      <c r="K36" s="181">
        <f>ROUND(E36*J36,2)</f>
        <v>1821.76</v>
      </c>
      <c r="L36" s="181">
        <v>21</v>
      </c>
      <c r="M36" s="181">
        <f>G36*(1+L36/100)</f>
        <v>0</v>
      </c>
      <c r="N36" s="181">
        <v>4.8999999999999998E-4</v>
      </c>
      <c r="O36" s="181">
        <f>ROUND(E36*N36,2)</f>
        <v>0</v>
      </c>
      <c r="P36" s="181">
        <v>0.04</v>
      </c>
      <c r="Q36" s="181">
        <f>ROUND(E36*P36,2)</f>
        <v>0.32</v>
      </c>
      <c r="R36" s="181" t="s">
        <v>224</v>
      </c>
      <c r="S36" s="181" t="s">
        <v>172</v>
      </c>
      <c r="T36" s="182" t="s">
        <v>173</v>
      </c>
      <c r="U36" s="183">
        <v>0.66800000000000004</v>
      </c>
      <c r="V36" s="183">
        <f>ROUND(E36*U36,2)</f>
        <v>5.34</v>
      </c>
      <c r="W36" s="183"/>
      <c r="X36" s="183" t="s">
        <v>188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189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x14ac:dyDescent="0.2">
      <c r="A37" s="167" t="s">
        <v>167</v>
      </c>
      <c r="B37" s="168" t="s">
        <v>132</v>
      </c>
      <c r="C37" s="169" t="s">
        <v>133</v>
      </c>
      <c r="D37" s="170"/>
      <c r="E37" s="171"/>
      <c r="F37" s="172"/>
      <c r="G37" s="172">
        <f>SUMIF(AG38:AG45,"&lt;&gt;NOR",G38:G45)</f>
        <v>0</v>
      </c>
      <c r="H37" s="172"/>
      <c r="I37" s="172">
        <f>SUM(I38:I45)</f>
        <v>0</v>
      </c>
      <c r="J37" s="172"/>
      <c r="K37" s="172">
        <f>SUM(K38:K45)</f>
        <v>964.88</v>
      </c>
      <c r="L37" s="172"/>
      <c r="M37" s="172">
        <f>SUM(M38:M45)</f>
        <v>0</v>
      </c>
      <c r="N37" s="172"/>
      <c r="O37" s="172">
        <f>SUM(O38:O45)</f>
        <v>0</v>
      </c>
      <c r="P37" s="172"/>
      <c r="Q37" s="172">
        <f>SUM(Q38:Q45)</f>
        <v>0</v>
      </c>
      <c r="R37" s="172"/>
      <c r="S37" s="172"/>
      <c r="T37" s="173"/>
      <c r="U37" s="174"/>
      <c r="V37" s="174">
        <f>SUM(V38:V45)</f>
        <v>2.44</v>
      </c>
      <c r="W37" s="174"/>
      <c r="X37" s="174"/>
      <c r="AG37" t="s">
        <v>168</v>
      </c>
    </row>
    <row r="38" spans="1:60" ht="22.5" outlineLevel="1" x14ac:dyDescent="0.2">
      <c r="A38" s="175">
        <v>14</v>
      </c>
      <c r="B38" s="176" t="s">
        <v>358</v>
      </c>
      <c r="C38" s="177" t="s">
        <v>359</v>
      </c>
      <c r="D38" s="178" t="s">
        <v>240</v>
      </c>
      <c r="E38" s="179">
        <v>0.33584000000000003</v>
      </c>
      <c r="F38" s="180"/>
      <c r="G38" s="181">
        <f>ROUND(E38*F38,2)</f>
        <v>0</v>
      </c>
      <c r="H38" s="180">
        <v>0</v>
      </c>
      <c r="I38" s="181">
        <f>ROUND(E38*H38,2)</f>
        <v>0</v>
      </c>
      <c r="J38" s="180">
        <v>678</v>
      </c>
      <c r="K38" s="181">
        <f>ROUND(E38*J38,2)</f>
        <v>227.7</v>
      </c>
      <c r="L38" s="181">
        <v>21</v>
      </c>
      <c r="M38" s="181">
        <f>G38*(1+L38/100)</f>
        <v>0</v>
      </c>
      <c r="N38" s="181">
        <v>0</v>
      </c>
      <c r="O38" s="181">
        <f>ROUND(E38*N38,2)</f>
        <v>0</v>
      </c>
      <c r="P38" s="181">
        <v>0</v>
      </c>
      <c r="Q38" s="181">
        <f>ROUND(E38*P38,2)</f>
        <v>0</v>
      </c>
      <c r="R38" s="181" t="s">
        <v>224</v>
      </c>
      <c r="S38" s="181" t="s">
        <v>172</v>
      </c>
      <c r="T38" s="182" t="s">
        <v>172</v>
      </c>
      <c r="U38" s="183">
        <v>2.0089999999999999</v>
      </c>
      <c r="V38" s="183">
        <f>ROUND(E38*U38,2)</f>
        <v>0.67</v>
      </c>
      <c r="W38" s="183"/>
      <c r="X38" s="183" t="s">
        <v>360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361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ht="22.5" outlineLevel="1" x14ac:dyDescent="0.2">
      <c r="A39" s="185">
        <v>15</v>
      </c>
      <c r="B39" s="186" t="s">
        <v>362</v>
      </c>
      <c r="C39" s="187" t="s">
        <v>363</v>
      </c>
      <c r="D39" s="188" t="s">
        <v>240</v>
      </c>
      <c r="E39" s="189">
        <v>1.34</v>
      </c>
      <c r="F39" s="190"/>
      <c r="G39" s="191">
        <f>ROUND(E39*F39,2)</f>
        <v>0</v>
      </c>
      <c r="H39" s="190">
        <v>0</v>
      </c>
      <c r="I39" s="191">
        <f>ROUND(E39*H39,2)</f>
        <v>0</v>
      </c>
      <c r="J39" s="190">
        <v>320.5</v>
      </c>
      <c r="K39" s="191">
        <f>ROUND(E39*J39,2)</f>
        <v>429.47</v>
      </c>
      <c r="L39" s="191">
        <v>21</v>
      </c>
      <c r="M39" s="191">
        <f>G39*(1+L39/100)</f>
        <v>0</v>
      </c>
      <c r="N39" s="191">
        <v>0</v>
      </c>
      <c r="O39" s="191">
        <f>ROUND(E39*N39,2)</f>
        <v>0</v>
      </c>
      <c r="P39" s="191">
        <v>0</v>
      </c>
      <c r="Q39" s="191">
        <f>ROUND(E39*P39,2)</f>
        <v>0</v>
      </c>
      <c r="R39" s="191" t="s">
        <v>224</v>
      </c>
      <c r="S39" s="191" t="s">
        <v>172</v>
      </c>
      <c r="T39" s="192" t="s">
        <v>173</v>
      </c>
      <c r="U39" s="183">
        <v>0.95899999999999996</v>
      </c>
      <c r="V39" s="183">
        <f>ROUND(E39*U39,2)</f>
        <v>1.29</v>
      </c>
      <c r="W39" s="183"/>
      <c r="X39" s="183" t="s">
        <v>188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189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93"/>
      <c r="B40" s="194"/>
      <c r="C40" s="203" t="s">
        <v>447</v>
      </c>
      <c r="D40" s="204"/>
      <c r="E40" s="205">
        <v>1.34</v>
      </c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4"/>
      <c r="Z40" s="184"/>
      <c r="AA40" s="184"/>
      <c r="AB40" s="184"/>
      <c r="AC40" s="184"/>
      <c r="AD40" s="184"/>
      <c r="AE40" s="184"/>
      <c r="AF40" s="184"/>
      <c r="AG40" s="184" t="s">
        <v>193</v>
      </c>
      <c r="AH40" s="184">
        <v>0</v>
      </c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75">
        <v>16</v>
      </c>
      <c r="B41" s="176" t="s">
        <v>411</v>
      </c>
      <c r="C41" s="177" t="s">
        <v>367</v>
      </c>
      <c r="D41" s="178" t="s">
        <v>240</v>
      </c>
      <c r="E41" s="179">
        <v>0.33500000000000002</v>
      </c>
      <c r="F41" s="180"/>
      <c r="G41" s="181">
        <f>ROUND(E41*F41,2)</f>
        <v>0</v>
      </c>
      <c r="H41" s="180">
        <v>0</v>
      </c>
      <c r="I41" s="181">
        <f>ROUND(E41*H41,2)</f>
        <v>0</v>
      </c>
      <c r="J41" s="180">
        <v>225</v>
      </c>
      <c r="K41" s="181">
        <f>ROUND(E41*J41,2)</f>
        <v>75.38</v>
      </c>
      <c r="L41" s="181">
        <v>21</v>
      </c>
      <c r="M41" s="181">
        <f>G41*(1+L41/100)</f>
        <v>0</v>
      </c>
      <c r="N41" s="181">
        <v>0</v>
      </c>
      <c r="O41" s="181">
        <f>ROUND(E41*N41,2)</f>
        <v>0</v>
      </c>
      <c r="P41" s="181">
        <v>0</v>
      </c>
      <c r="Q41" s="181">
        <f>ROUND(E41*P41,2)</f>
        <v>0</v>
      </c>
      <c r="R41" s="181" t="s">
        <v>224</v>
      </c>
      <c r="S41" s="181" t="s">
        <v>172</v>
      </c>
      <c r="T41" s="182" t="s">
        <v>173</v>
      </c>
      <c r="U41" s="183">
        <v>0.49</v>
      </c>
      <c r="V41" s="183">
        <f>ROUND(E41*U41,2)</f>
        <v>0.16</v>
      </c>
      <c r="W41" s="183"/>
      <c r="X41" s="183" t="s">
        <v>188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364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85">
        <v>17</v>
      </c>
      <c r="B42" s="186" t="s">
        <v>412</v>
      </c>
      <c r="C42" s="187" t="s">
        <v>369</v>
      </c>
      <c r="D42" s="188" t="s">
        <v>240</v>
      </c>
      <c r="E42" s="189">
        <v>1.675</v>
      </c>
      <c r="F42" s="190"/>
      <c r="G42" s="191">
        <f>ROUND(E42*F42,2)</f>
        <v>0</v>
      </c>
      <c r="H42" s="190">
        <v>0</v>
      </c>
      <c r="I42" s="191">
        <f>ROUND(E42*H42,2)</f>
        <v>0</v>
      </c>
      <c r="J42" s="190">
        <v>15.7</v>
      </c>
      <c r="K42" s="191">
        <f>ROUND(E42*J42,2)</f>
        <v>26.3</v>
      </c>
      <c r="L42" s="191">
        <v>21</v>
      </c>
      <c r="M42" s="191">
        <f>G42*(1+L42/100)</f>
        <v>0</v>
      </c>
      <c r="N42" s="191">
        <v>0</v>
      </c>
      <c r="O42" s="191">
        <f>ROUND(E42*N42,2)</f>
        <v>0</v>
      </c>
      <c r="P42" s="191">
        <v>0</v>
      </c>
      <c r="Q42" s="191">
        <f>ROUND(E42*P42,2)</f>
        <v>0</v>
      </c>
      <c r="R42" s="191" t="s">
        <v>224</v>
      </c>
      <c r="S42" s="191" t="s">
        <v>172</v>
      </c>
      <c r="T42" s="192" t="s">
        <v>173</v>
      </c>
      <c r="U42" s="183">
        <v>0</v>
      </c>
      <c r="V42" s="183">
        <f>ROUND(E42*U42,2)</f>
        <v>0</v>
      </c>
      <c r="W42" s="183"/>
      <c r="X42" s="183" t="s">
        <v>188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189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93"/>
      <c r="B43" s="194"/>
      <c r="C43" s="203" t="s">
        <v>448</v>
      </c>
      <c r="D43" s="204"/>
      <c r="E43" s="205">
        <v>1.675</v>
      </c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4"/>
      <c r="Z43" s="184"/>
      <c r="AA43" s="184"/>
      <c r="AB43" s="184"/>
      <c r="AC43" s="184"/>
      <c r="AD43" s="184"/>
      <c r="AE43" s="184"/>
      <c r="AF43" s="184"/>
      <c r="AG43" s="184" t="s">
        <v>193</v>
      </c>
      <c r="AH43" s="184">
        <v>0</v>
      </c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outlineLevel="1" x14ac:dyDescent="0.2">
      <c r="A44" s="175">
        <v>18</v>
      </c>
      <c r="B44" s="176" t="s">
        <v>371</v>
      </c>
      <c r="C44" s="177" t="s">
        <v>372</v>
      </c>
      <c r="D44" s="178" t="s">
        <v>240</v>
      </c>
      <c r="E44" s="179">
        <v>0.33500000000000002</v>
      </c>
      <c r="F44" s="180"/>
      <c r="G44" s="181">
        <f>ROUND(E44*F44,2)</f>
        <v>0</v>
      </c>
      <c r="H44" s="180">
        <v>0</v>
      </c>
      <c r="I44" s="181">
        <f>ROUND(E44*H44,2)</f>
        <v>0</v>
      </c>
      <c r="J44" s="180">
        <v>315</v>
      </c>
      <c r="K44" s="181">
        <f>ROUND(E44*J44,2)</f>
        <v>105.53</v>
      </c>
      <c r="L44" s="181">
        <v>21</v>
      </c>
      <c r="M44" s="181">
        <f>G44*(1+L44/100)</f>
        <v>0</v>
      </c>
      <c r="N44" s="181">
        <v>0</v>
      </c>
      <c r="O44" s="181">
        <f>ROUND(E44*N44,2)</f>
        <v>0</v>
      </c>
      <c r="P44" s="181">
        <v>0</v>
      </c>
      <c r="Q44" s="181">
        <f>ROUND(E44*P44,2)</f>
        <v>0</v>
      </c>
      <c r="R44" s="181" t="s">
        <v>224</v>
      </c>
      <c r="S44" s="181" t="s">
        <v>172</v>
      </c>
      <c r="T44" s="182" t="s">
        <v>173</v>
      </c>
      <c r="U44" s="183">
        <v>0.94199999999999995</v>
      </c>
      <c r="V44" s="183">
        <f>ROUND(E44*U44,2)</f>
        <v>0.32</v>
      </c>
      <c r="W44" s="183"/>
      <c r="X44" s="183" t="s">
        <v>188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364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outlineLevel="1" x14ac:dyDescent="0.2">
      <c r="A45" s="185">
        <v>19</v>
      </c>
      <c r="B45" s="186" t="s">
        <v>414</v>
      </c>
      <c r="C45" s="187" t="s">
        <v>415</v>
      </c>
      <c r="D45" s="188" t="s">
        <v>240</v>
      </c>
      <c r="E45" s="189">
        <v>0.33500000000000002</v>
      </c>
      <c r="F45" s="190"/>
      <c r="G45" s="191">
        <f>ROUND(E45*F45,2)</f>
        <v>0</v>
      </c>
      <c r="H45" s="190">
        <v>0</v>
      </c>
      <c r="I45" s="191">
        <f>ROUND(E45*H45,2)</f>
        <v>0</v>
      </c>
      <c r="J45" s="190">
        <v>300</v>
      </c>
      <c r="K45" s="191">
        <f>ROUND(E45*J45,2)</f>
        <v>100.5</v>
      </c>
      <c r="L45" s="191">
        <v>21</v>
      </c>
      <c r="M45" s="191">
        <f>G45*(1+L45/100)</f>
        <v>0</v>
      </c>
      <c r="N45" s="191">
        <v>0</v>
      </c>
      <c r="O45" s="191">
        <f>ROUND(E45*N45,2)</f>
        <v>0</v>
      </c>
      <c r="P45" s="191">
        <v>0</v>
      </c>
      <c r="Q45" s="191">
        <f>ROUND(E45*P45,2)</f>
        <v>0</v>
      </c>
      <c r="R45" s="191" t="s">
        <v>224</v>
      </c>
      <c r="S45" s="191" t="s">
        <v>416</v>
      </c>
      <c r="T45" s="192" t="s">
        <v>173</v>
      </c>
      <c r="U45" s="183">
        <v>0</v>
      </c>
      <c r="V45" s="183">
        <f>ROUND(E45*U45,2)</f>
        <v>0</v>
      </c>
      <c r="W45" s="183"/>
      <c r="X45" s="183" t="s">
        <v>188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364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x14ac:dyDescent="0.2">
      <c r="A46" s="149"/>
      <c r="B46" s="153"/>
      <c r="C46" s="195"/>
      <c r="D46" s="155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AE46">
        <v>15</v>
      </c>
      <c r="AF46">
        <v>21</v>
      </c>
      <c r="AG46" t="s">
        <v>154</v>
      </c>
    </row>
    <row r="47" spans="1:60" x14ac:dyDescent="0.2">
      <c r="A47" s="196"/>
      <c r="B47" s="197" t="s">
        <v>27</v>
      </c>
      <c r="C47" s="198"/>
      <c r="D47" s="199"/>
      <c r="E47" s="200"/>
      <c r="F47" s="200"/>
      <c r="G47" s="201">
        <f>G8+G14+G35+G37</f>
        <v>0</v>
      </c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AE47">
        <f>SUMIF(L7:L45,AE46,G7:G45)</f>
        <v>0</v>
      </c>
      <c r="AF47">
        <f>SUMIF(L7:L45,AF46,G7:G45)</f>
        <v>0</v>
      </c>
      <c r="AG47" t="s">
        <v>182</v>
      </c>
    </row>
    <row r="48" spans="1:60" x14ac:dyDescent="0.2">
      <c r="C48" s="202"/>
      <c r="D48" s="97"/>
      <c r="AG48" t="s">
        <v>183</v>
      </c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</sheetData>
  <sheetProtection algorithmName="SHA-512" hashValue="0X5v/UM3ejibTQW5dH6aIMUZcZLzU5JmqYlW66CarDHH3c9KO7Kv5K6NQcgL3KIqAgWxYbKP6cDe0uGbUfkhKg==" saltValue="HI1lIqLx+bLQJBEhJRusSg==" spinCount="100000" sheet="1"/>
  <mergeCells count="15">
    <mergeCell ref="C25:G25"/>
    <mergeCell ref="C27:G27"/>
    <mergeCell ref="C29:G29"/>
    <mergeCell ref="C31:G31"/>
    <mergeCell ref="C34:G34"/>
    <mergeCell ref="C12:G12"/>
    <mergeCell ref="C16:G16"/>
    <mergeCell ref="C19:G19"/>
    <mergeCell ref="C21:G21"/>
    <mergeCell ref="C23:G23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H1076"/>
  <sheetViews>
    <sheetView tabSelected="1" zoomScaleNormal="100" workbookViewId="0">
      <pane ySplit="7" topLeftCell="A8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66</v>
      </c>
      <c r="C4" s="227" t="s">
        <v>67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77</v>
      </c>
      <c r="C8" s="169" t="s">
        <v>78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6816.3799999999992</v>
      </c>
      <c r="J8" s="172"/>
      <c r="K8" s="172">
        <f>SUM(K9:K13)</f>
        <v>10607.62</v>
      </c>
      <c r="L8" s="172"/>
      <c r="M8" s="172">
        <f>SUM(M9:M13)</f>
        <v>0</v>
      </c>
      <c r="N8" s="172"/>
      <c r="O8" s="172">
        <f>SUM(O9:O13)</f>
        <v>1.67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24.13</v>
      </c>
      <c r="W8" s="174"/>
      <c r="X8" s="174"/>
      <c r="AG8" t="s">
        <v>168</v>
      </c>
    </row>
    <row r="9" spans="1:60" ht="22.5" outlineLevel="1" x14ac:dyDescent="0.2">
      <c r="A9" s="185">
        <v>1</v>
      </c>
      <c r="B9" s="186" t="s">
        <v>377</v>
      </c>
      <c r="C9" s="187" t="s">
        <v>378</v>
      </c>
      <c r="D9" s="188" t="s">
        <v>249</v>
      </c>
      <c r="E9" s="189">
        <v>64</v>
      </c>
      <c r="F9" s="190"/>
      <c r="G9" s="191">
        <f>ROUND(E9*F9,2)</f>
        <v>0</v>
      </c>
      <c r="H9" s="190">
        <v>92.88</v>
      </c>
      <c r="I9" s="191">
        <f>ROUND(E9*H9,2)</f>
        <v>5944.32</v>
      </c>
      <c r="J9" s="190">
        <v>109.62</v>
      </c>
      <c r="K9" s="191">
        <f>ROUND(E9*J9,2)</f>
        <v>7015.68</v>
      </c>
      <c r="L9" s="191">
        <v>15</v>
      </c>
      <c r="M9" s="191">
        <f>G9*(1+L9/100)</f>
        <v>0</v>
      </c>
      <c r="N9" s="191">
        <v>2.5989999999999999E-2</v>
      </c>
      <c r="O9" s="191">
        <f>ROUND(E9*N9,2)</f>
        <v>1.66</v>
      </c>
      <c r="P9" s="191">
        <v>0</v>
      </c>
      <c r="Q9" s="191">
        <f>ROUND(E9*P9,2)</f>
        <v>0</v>
      </c>
      <c r="R9" s="191" t="s">
        <v>187</v>
      </c>
      <c r="S9" s="191" t="s">
        <v>172</v>
      </c>
      <c r="T9" s="192" t="s">
        <v>173</v>
      </c>
      <c r="U9" s="183">
        <v>0.26900000000000002</v>
      </c>
      <c r="V9" s="183">
        <f>ROUND(E9*U9,2)</f>
        <v>17.22</v>
      </c>
      <c r="W9" s="183"/>
      <c r="X9" s="183" t="s">
        <v>188</v>
      </c>
      <c r="Y9" s="184"/>
      <c r="Z9" s="184"/>
      <c r="AA9" s="184"/>
      <c r="AB9" s="184"/>
      <c r="AC9" s="184"/>
      <c r="AD9" s="184"/>
      <c r="AE9" s="184"/>
      <c r="AF9" s="184"/>
      <c r="AG9" s="184" t="s">
        <v>189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3"/>
      <c r="B10" s="194"/>
      <c r="C10" s="229" t="s">
        <v>379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191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380</v>
      </c>
      <c r="C11" s="187" t="s">
        <v>381</v>
      </c>
      <c r="D11" s="188" t="s">
        <v>197</v>
      </c>
      <c r="E11" s="189">
        <v>28.8</v>
      </c>
      <c r="F11" s="190"/>
      <c r="G11" s="191">
        <f>ROUND(E11*F11,2)</f>
        <v>0</v>
      </c>
      <c r="H11" s="190">
        <v>30.28</v>
      </c>
      <c r="I11" s="191">
        <f>ROUND(E11*H11,2)</f>
        <v>872.06</v>
      </c>
      <c r="J11" s="190">
        <v>124.72</v>
      </c>
      <c r="K11" s="191">
        <f>ROUND(E11*J11,2)</f>
        <v>3591.94</v>
      </c>
      <c r="L11" s="191">
        <v>15</v>
      </c>
      <c r="M11" s="191">
        <f>G11*(1+L11/100)</f>
        <v>0</v>
      </c>
      <c r="N11" s="191">
        <v>3.4000000000000002E-4</v>
      </c>
      <c r="O11" s="191">
        <f>ROUND(E11*N11,2)</f>
        <v>0.01</v>
      </c>
      <c r="P11" s="191">
        <v>0</v>
      </c>
      <c r="Q11" s="191">
        <f>ROUND(E11*P11,2)</f>
        <v>0</v>
      </c>
      <c r="R11" s="191" t="s">
        <v>198</v>
      </c>
      <c r="S11" s="191" t="s">
        <v>172</v>
      </c>
      <c r="T11" s="192" t="s">
        <v>173</v>
      </c>
      <c r="U11" s="183">
        <v>0.24</v>
      </c>
      <c r="V11" s="183">
        <f>ROUND(E11*U11,2)</f>
        <v>6.91</v>
      </c>
      <c r="W11" s="183"/>
      <c r="X11" s="183" t="s">
        <v>188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189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3"/>
      <c r="B12" s="194"/>
      <c r="C12" s="229" t="s">
        <v>382</v>
      </c>
      <c r="D12" s="229"/>
      <c r="E12" s="229"/>
      <c r="F12" s="229"/>
      <c r="G12" s="229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191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3"/>
      <c r="B13" s="194"/>
      <c r="C13" s="203" t="s">
        <v>449</v>
      </c>
      <c r="D13" s="204"/>
      <c r="E13" s="205">
        <v>28.8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193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167</v>
      </c>
      <c r="B14" s="168" t="s">
        <v>95</v>
      </c>
      <c r="C14" s="169" t="s">
        <v>96</v>
      </c>
      <c r="D14" s="170"/>
      <c r="E14" s="171"/>
      <c r="F14" s="172"/>
      <c r="G14" s="172">
        <f>SUMIF(AG15:AG15,"&lt;&gt;NOR",G15:G15)</f>
        <v>0</v>
      </c>
      <c r="H14" s="172"/>
      <c r="I14" s="172">
        <f>SUM(I15:I15)</f>
        <v>5000</v>
      </c>
      <c r="J14" s="172"/>
      <c r="K14" s="172">
        <f>SUM(K15:K15)</f>
        <v>0</v>
      </c>
      <c r="L14" s="172"/>
      <c r="M14" s="172">
        <f>SUM(M15:M15)</f>
        <v>0</v>
      </c>
      <c r="N14" s="172"/>
      <c r="O14" s="172">
        <f>SUM(O15:O15)</f>
        <v>0</v>
      </c>
      <c r="P14" s="172"/>
      <c r="Q14" s="172">
        <f>SUM(Q15:Q15)</f>
        <v>0</v>
      </c>
      <c r="R14" s="172"/>
      <c r="S14" s="172"/>
      <c r="T14" s="173"/>
      <c r="U14" s="174"/>
      <c r="V14" s="174">
        <f>SUM(V15:V15)</f>
        <v>0</v>
      </c>
      <c r="W14" s="174"/>
      <c r="X14" s="174"/>
      <c r="AG14" t="s">
        <v>168</v>
      </c>
    </row>
    <row r="15" spans="1:60" outlineLevel="1" x14ac:dyDescent="0.2">
      <c r="A15" s="175">
        <v>3</v>
      </c>
      <c r="B15" s="176" t="s">
        <v>450</v>
      </c>
      <c r="C15" s="177" t="s">
        <v>451</v>
      </c>
      <c r="D15" s="178" t="s">
        <v>452</v>
      </c>
      <c r="E15" s="179">
        <v>1</v>
      </c>
      <c r="F15" s="180"/>
      <c r="G15" s="181">
        <f>ROUND(E15*F15,2)</f>
        <v>0</v>
      </c>
      <c r="H15" s="180">
        <v>5000</v>
      </c>
      <c r="I15" s="181">
        <f>ROUND(E15*H15,2)</f>
        <v>5000</v>
      </c>
      <c r="J15" s="180">
        <v>0</v>
      </c>
      <c r="K15" s="181">
        <f>ROUND(E15*J15,2)</f>
        <v>0</v>
      </c>
      <c r="L15" s="181">
        <v>15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81" t="s">
        <v>210</v>
      </c>
      <c r="T15" s="182" t="s">
        <v>173</v>
      </c>
      <c r="U15" s="183">
        <v>0</v>
      </c>
      <c r="V15" s="183">
        <f>ROUND(E15*U15,2)</f>
        <v>0</v>
      </c>
      <c r="W15" s="183"/>
      <c r="X15" s="183" t="s">
        <v>211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212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x14ac:dyDescent="0.2">
      <c r="A16" s="167" t="s">
        <v>167</v>
      </c>
      <c r="B16" s="168" t="s">
        <v>98</v>
      </c>
      <c r="C16" s="169" t="s">
        <v>99</v>
      </c>
      <c r="D16" s="170"/>
      <c r="E16" s="171"/>
      <c r="F16" s="172"/>
      <c r="G16" s="172">
        <f>SUMIF(AG17:AG18,"&lt;&gt;NOR",G17:G18)</f>
        <v>0</v>
      </c>
      <c r="H16" s="172"/>
      <c r="I16" s="172">
        <f>SUM(I17:I18)</f>
        <v>152.5</v>
      </c>
      <c r="J16" s="172"/>
      <c r="K16" s="172">
        <f>SUM(K17:K18)</f>
        <v>78.83</v>
      </c>
      <c r="L16" s="172"/>
      <c r="M16" s="172">
        <f>SUM(M17:M18)</f>
        <v>0</v>
      </c>
      <c r="N16" s="172"/>
      <c r="O16" s="172">
        <f>SUM(O17:O18)</f>
        <v>0</v>
      </c>
      <c r="P16" s="172"/>
      <c r="Q16" s="172">
        <f>SUM(Q17:Q18)</f>
        <v>0</v>
      </c>
      <c r="R16" s="172"/>
      <c r="S16" s="172"/>
      <c r="T16" s="173"/>
      <c r="U16" s="174"/>
      <c r="V16" s="174">
        <f>SUM(V17:V18)</f>
        <v>0.2</v>
      </c>
      <c r="W16" s="174"/>
      <c r="X16" s="174"/>
      <c r="AG16" t="s">
        <v>168</v>
      </c>
    </row>
    <row r="17" spans="1:60" outlineLevel="1" x14ac:dyDescent="0.2">
      <c r="A17" s="185">
        <v>4</v>
      </c>
      <c r="B17" s="186" t="s">
        <v>453</v>
      </c>
      <c r="C17" s="187" t="s">
        <v>454</v>
      </c>
      <c r="D17" s="188" t="s">
        <v>249</v>
      </c>
      <c r="E17" s="189">
        <v>0.7</v>
      </c>
      <c r="F17" s="190"/>
      <c r="G17" s="191">
        <f>ROUND(E17*F17,2)</f>
        <v>0</v>
      </c>
      <c r="H17" s="190">
        <v>217.86</v>
      </c>
      <c r="I17" s="191">
        <f>ROUND(E17*H17,2)</f>
        <v>152.5</v>
      </c>
      <c r="J17" s="190">
        <v>112.61</v>
      </c>
      <c r="K17" s="191">
        <f>ROUND(E17*J17,2)</f>
        <v>78.83</v>
      </c>
      <c r="L17" s="191">
        <v>15</v>
      </c>
      <c r="M17" s="191">
        <f>G17*(1+L17/100)</f>
        <v>0</v>
      </c>
      <c r="N17" s="191">
        <v>3.1E-4</v>
      </c>
      <c r="O17" s="191">
        <f>ROUND(E17*N17,2)</f>
        <v>0</v>
      </c>
      <c r="P17" s="191">
        <v>0</v>
      </c>
      <c r="Q17" s="191">
        <f>ROUND(E17*P17,2)</f>
        <v>0</v>
      </c>
      <c r="R17" s="191" t="s">
        <v>386</v>
      </c>
      <c r="S17" s="191" t="s">
        <v>172</v>
      </c>
      <c r="T17" s="192" t="s">
        <v>173</v>
      </c>
      <c r="U17" s="183">
        <v>0.28399999999999997</v>
      </c>
      <c r="V17" s="183">
        <f>ROUND(E17*U17,2)</f>
        <v>0.2</v>
      </c>
      <c r="W17" s="183"/>
      <c r="X17" s="183" t="s">
        <v>188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189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93"/>
      <c r="B18" s="194"/>
      <c r="C18" s="203" t="s">
        <v>455</v>
      </c>
      <c r="D18" s="204"/>
      <c r="E18" s="205">
        <v>0.7</v>
      </c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193</v>
      </c>
      <c r="AH18" s="184">
        <v>0</v>
      </c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x14ac:dyDescent="0.2">
      <c r="A19" s="167" t="s">
        <v>167</v>
      </c>
      <c r="B19" s="168" t="s">
        <v>100</v>
      </c>
      <c r="C19" s="169" t="s">
        <v>101</v>
      </c>
      <c r="D19" s="170"/>
      <c r="E19" s="171"/>
      <c r="F19" s="172"/>
      <c r="G19" s="172">
        <f>SUMIF(AG20:AG22,"&lt;&gt;NOR",G20:G22)</f>
        <v>0</v>
      </c>
      <c r="H19" s="172"/>
      <c r="I19" s="172">
        <f>SUM(I20:I22)</f>
        <v>35045.1</v>
      </c>
      <c r="J19" s="172"/>
      <c r="K19" s="172">
        <f>SUM(K20:K22)</f>
        <v>2753.33</v>
      </c>
      <c r="L19" s="172"/>
      <c r="M19" s="172">
        <f>SUM(M20:M22)</f>
        <v>0</v>
      </c>
      <c r="N19" s="172"/>
      <c r="O19" s="172">
        <f>SUM(O20:O22)</f>
        <v>0.03</v>
      </c>
      <c r="P19" s="172"/>
      <c r="Q19" s="172">
        <f>SUM(Q20:Q22)</f>
        <v>0.23</v>
      </c>
      <c r="R19" s="172"/>
      <c r="S19" s="172"/>
      <c r="T19" s="173"/>
      <c r="U19" s="174"/>
      <c r="V19" s="174">
        <f>SUM(V20:V22)</f>
        <v>7.43</v>
      </c>
      <c r="W19" s="174"/>
      <c r="X19" s="174"/>
      <c r="AG19" t="s">
        <v>168</v>
      </c>
    </row>
    <row r="20" spans="1:60" outlineLevel="1" x14ac:dyDescent="0.2">
      <c r="A20" s="175">
        <v>5</v>
      </c>
      <c r="B20" s="176" t="s">
        <v>456</v>
      </c>
      <c r="C20" s="177" t="s">
        <v>457</v>
      </c>
      <c r="D20" s="178" t="s">
        <v>215</v>
      </c>
      <c r="E20" s="179">
        <v>1</v>
      </c>
      <c r="F20" s="180"/>
      <c r="G20" s="181">
        <f>ROUND(E20*F20,2)</f>
        <v>0</v>
      </c>
      <c r="H20" s="180">
        <v>35000</v>
      </c>
      <c r="I20" s="181">
        <f>ROUND(E20*H20,2)</f>
        <v>35000</v>
      </c>
      <c r="J20" s="180">
        <v>0</v>
      </c>
      <c r="K20" s="181">
        <f>ROUND(E20*J20,2)</f>
        <v>0</v>
      </c>
      <c r="L20" s="181">
        <v>21</v>
      </c>
      <c r="M20" s="181">
        <f>G20*(1+L20/100)</f>
        <v>0</v>
      </c>
      <c r="N20" s="181">
        <v>3.3000000000000002E-2</v>
      </c>
      <c r="O20" s="181">
        <f>ROUND(E20*N20,2)</f>
        <v>0.03</v>
      </c>
      <c r="P20" s="181">
        <v>0</v>
      </c>
      <c r="Q20" s="181">
        <f>ROUND(E20*P20,2)</f>
        <v>0</v>
      </c>
      <c r="R20" s="181"/>
      <c r="S20" s="181" t="s">
        <v>210</v>
      </c>
      <c r="T20" s="182" t="s">
        <v>173</v>
      </c>
      <c r="U20" s="183">
        <v>0</v>
      </c>
      <c r="V20" s="183">
        <f>ROUND(E20*U20,2)</f>
        <v>0</v>
      </c>
      <c r="W20" s="183"/>
      <c r="X20" s="183" t="s">
        <v>211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212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outlineLevel="1" x14ac:dyDescent="0.2">
      <c r="A21" s="175">
        <v>6</v>
      </c>
      <c r="B21" s="176" t="s">
        <v>458</v>
      </c>
      <c r="C21" s="177" t="s">
        <v>459</v>
      </c>
      <c r="D21" s="178" t="s">
        <v>215</v>
      </c>
      <c r="E21" s="179">
        <v>1</v>
      </c>
      <c r="F21" s="180"/>
      <c r="G21" s="181">
        <f>ROUND(E21*F21,2)</f>
        <v>0</v>
      </c>
      <c r="H21" s="180">
        <v>18.79</v>
      </c>
      <c r="I21" s="181">
        <f>ROUND(E21*H21,2)</f>
        <v>18.79</v>
      </c>
      <c r="J21" s="180">
        <v>759.21</v>
      </c>
      <c r="K21" s="181">
        <f>ROUND(E21*J21,2)</f>
        <v>759.21</v>
      </c>
      <c r="L21" s="181">
        <v>15</v>
      </c>
      <c r="M21" s="181">
        <f>G21*(1+L21/100)</f>
        <v>0</v>
      </c>
      <c r="N21" s="181">
        <v>2.0000000000000001E-4</v>
      </c>
      <c r="O21" s="181">
        <f>ROUND(E21*N21,2)</f>
        <v>0</v>
      </c>
      <c r="P21" s="181">
        <v>0.22625000000000001</v>
      </c>
      <c r="Q21" s="181">
        <f>ROUND(E21*P21,2)</f>
        <v>0.23</v>
      </c>
      <c r="R21" s="181" t="s">
        <v>460</v>
      </c>
      <c r="S21" s="181" t="s">
        <v>172</v>
      </c>
      <c r="T21" s="182" t="s">
        <v>172</v>
      </c>
      <c r="U21" s="183">
        <v>1.5449999999999999</v>
      </c>
      <c r="V21" s="183">
        <f>ROUND(E21*U21,2)</f>
        <v>1.55</v>
      </c>
      <c r="W21" s="183"/>
      <c r="X21" s="183" t="s">
        <v>188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189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75">
        <v>7</v>
      </c>
      <c r="B22" s="176" t="s">
        <v>461</v>
      </c>
      <c r="C22" s="177" t="s">
        <v>462</v>
      </c>
      <c r="D22" s="178" t="s">
        <v>463</v>
      </c>
      <c r="E22" s="179">
        <v>1</v>
      </c>
      <c r="F22" s="180"/>
      <c r="G22" s="181">
        <f>ROUND(E22*F22,2)</f>
        <v>0</v>
      </c>
      <c r="H22" s="180">
        <v>26.31</v>
      </c>
      <c r="I22" s="181">
        <f>ROUND(E22*H22,2)</f>
        <v>26.31</v>
      </c>
      <c r="J22" s="180">
        <v>1994.12</v>
      </c>
      <c r="K22" s="181">
        <f>ROUND(E22*J22,2)</f>
        <v>1994.12</v>
      </c>
      <c r="L22" s="181">
        <v>15</v>
      </c>
      <c r="M22" s="181">
        <f>G22*(1+L22/100)</f>
        <v>0</v>
      </c>
      <c r="N22" s="181">
        <v>4.2000000000000002E-4</v>
      </c>
      <c r="O22" s="181">
        <f>ROUND(E22*N22,2)</f>
        <v>0</v>
      </c>
      <c r="P22" s="181">
        <v>0</v>
      </c>
      <c r="Q22" s="181">
        <f>ROUND(E22*P22,2)</f>
        <v>0</v>
      </c>
      <c r="R22" s="181" t="s">
        <v>460</v>
      </c>
      <c r="S22" s="181" t="s">
        <v>172</v>
      </c>
      <c r="T22" s="182" t="s">
        <v>173</v>
      </c>
      <c r="U22" s="183">
        <v>5.8760000000000003</v>
      </c>
      <c r="V22" s="183">
        <f>ROUND(E22*U22,2)</f>
        <v>5.88</v>
      </c>
      <c r="W22" s="183"/>
      <c r="X22" s="183" t="s">
        <v>188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189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x14ac:dyDescent="0.2">
      <c r="A23" s="167" t="s">
        <v>167</v>
      </c>
      <c r="B23" s="168" t="s">
        <v>102</v>
      </c>
      <c r="C23" s="169" t="s">
        <v>103</v>
      </c>
      <c r="D23" s="170"/>
      <c r="E23" s="171"/>
      <c r="F23" s="172"/>
      <c r="G23" s="172">
        <f>SUMIF(AG24:AG36,"&lt;&gt;NOR",G24:G36)</f>
        <v>0</v>
      </c>
      <c r="H23" s="172"/>
      <c r="I23" s="172">
        <f>SUM(I24:I36)</f>
        <v>14863.3</v>
      </c>
      <c r="J23" s="172"/>
      <c r="K23" s="172">
        <f>SUM(K24:K36)</f>
        <v>22886.38</v>
      </c>
      <c r="L23" s="172"/>
      <c r="M23" s="172">
        <f>SUM(M24:M36)</f>
        <v>0</v>
      </c>
      <c r="N23" s="172"/>
      <c r="O23" s="172">
        <f>SUM(O24:O36)</f>
        <v>7.0000000000000007E-2</v>
      </c>
      <c r="P23" s="172"/>
      <c r="Q23" s="172">
        <f>SUM(Q24:Q36)</f>
        <v>0</v>
      </c>
      <c r="R23" s="172"/>
      <c r="S23" s="172"/>
      <c r="T23" s="173"/>
      <c r="U23" s="174"/>
      <c r="V23" s="174">
        <f>SUM(V24:V36)</f>
        <v>47.269999999999996</v>
      </c>
      <c r="W23" s="174"/>
      <c r="X23" s="174"/>
      <c r="AG23" t="s">
        <v>168</v>
      </c>
    </row>
    <row r="24" spans="1:60" ht="22.5" outlineLevel="1" x14ac:dyDescent="0.2">
      <c r="A24" s="185">
        <v>8</v>
      </c>
      <c r="B24" s="186" t="s">
        <v>464</v>
      </c>
      <c r="C24" s="187" t="s">
        <v>465</v>
      </c>
      <c r="D24" s="188" t="s">
        <v>249</v>
      </c>
      <c r="E24" s="189">
        <v>6.6</v>
      </c>
      <c r="F24" s="190"/>
      <c r="G24" s="191">
        <f>ROUND(E24*F24,2)</f>
        <v>0</v>
      </c>
      <c r="H24" s="190">
        <v>175.84</v>
      </c>
      <c r="I24" s="191">
        <f>ROUND(E24*H24,2)</f>
        <v>1160.54</v>
      </c>
      <c r="J24" s="190">
        <v>161.66</v>
      </c>
      <c r="K24" s="191">
        <f>ROUND(E24*J24,2)</f>
        <v>1066.96</v>
      </c>
      <c r="L24" s="191">
        <v>21</v>
      </c>
      <c r="M24" s="191">
        <f>G24*(1+L24/100)</f>
        <v>0</v>
      </c>
      <c r="N24" s="191">
        <v>7.6000000000000004E-4</v>
      </c>
      <c r="O24" s="191">
        <f>ROUND(E24*N24,2)</f>
        <v>0.01</v>
      </c>
      <c r="P24" s="191">
        <v>0</v>
      </c>
      <c r="Q24" s="191">
        <f>ROUND(E24*P24,2)</f>
        <v>0</v>
      </c>
      <c r="R24" s="191" t="s">
        <v>460</v>
      </c>
      <c r="S24" s="191" t="s">
        <v>172</v>
      </c>
      <c r="T24" s="192" t="s">
        <v>173</v>
      </c>
      <c r="U24" s="183">
        <v>0.29737999999999998</v>
      </c>
      <c r="V24" s="183">
        <f>ROUND(E24*U24,2)</f>
        <v>1.96</v>
      </c>
      <c r="W24" s="183"/>
      <c r="X24" s="183" t="s">
        <v>188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189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12.75" customHeight="1" outlineLevel="1" x14ac:dyDescent="0.2">
      <c r="A25" s="193"/>
      <c r="B25" s="194"/>
      <c r="C25" s="229" t="s">
        <v>387</v>
      </c>
      <c r="D25" s="229"/>
      <c r="E25" s="229"/>
      <c r="F25" s="229"/>
      <c r="G25" s="229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191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93"/>
      <c r="B26" s="194"/>
      <c r="C26" s="203" t="s">
        <v>466</v>
      </c>
      <c r="D26" s="204"/>
      <c r="E26" s="205">
        <v>6.6</v>
      </c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4"/>
      <c r="Z26" s="184"/>
      <c r="AA26" s="184"/>
      <c r="AB26" s="184"/>
      <c r="AC26" s="184"/>
      <c r="AD26" s="184"/>
      <c r="AE26" s="184"/>
      <c r="AF26" s="184"/>
      <c r="AG26" s="184" t="s">
        <v>193</v>
      </c>
      <c r="AH26" s="184">
        <v>0</v>
      </c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22.5" outlineLevel="1" x14ac:dyDescent="0.2">
      <c r="A27" s="185">
        <v>9</v>
      </c>
      <c r="B27" s="186" t="s">
        <v>467</v>
      </c>
      <c r="C27" s="187" t="s">
        <v>468</v>
      </c>
      <c r="D27" s="188" t="s">
        <v>249</v>
      </c>
      <c r="E27" s="189">
        <v>37.4</v>
      </c>
      <c r="F27" s="190"/>
      <c r="G27" s="191">
        <f>ROUND(E27*F27,2)</f>
        <v>0</v>
      </c>
      <c r="H27" s="190">
        <v>223.26</v>
      </c>
      <c r="I27" s="191">
        <f>ROUND(E27*H27,2)</f>
        <v>8349.92</v>
      </c>
      <c r="J27" s="190">
        <v>167.74</v>
      </c>
      <c r="K27" s="191">
        <f>ROUND(E27*J27,2)</f>
        <v>6273.48</v>
      </c>
      <c r="L27" s="191">
        <v>21</v>
      </c>
      <c r="M27" s="191">
        <f>G27*(1+L27/100)</f>
        <v>0</v>
      </c>
      <c r="N27" s="191">
        <v>8.8000000000000003E-4</v>
      </c>
      <c r="O27" s="191">
        <f>ROUND(E27*N27,2)</f>
        <v>0.03</v>
      </c>
      <c r="P27" s="191">
        <v>0</v>
      </c>
      <c r="Q27" s="191">
        <f>ROUND(E27*P27,2)</f>
        <v>0</v>
      </c>
      <c r="R27" s="191" t="s">
        <v>460</v>
      </c>
      <c r="S27" s="191" t="s">
        <v>172</v>
      </c>
      <c r="T27" s="192" t="s">
        <v>173</v>
      </c>
      <c r="U27" s="183">
        <v>0.30737999999999999</v>
      </c>
      <c r="V27" s="183">
        <f>ROUND(E27*U27,2)</f>
        <v>11.5</v>
      </c>
      <c r="W27" s="183"/>
      <c r="X27" s="183" t="s">
        <v>188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189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12.75" customHeight="1" outlineLevel="1" x14ac:dyDescent="0.2">
      <c r="A28" s="193"/>
      <c r="B28" s="194"/>
      <c r="C28" s="229" t="s">
        <v>387</v>
      </c>
      <c r="D28" s="229"/>
      <c r="E28" s="229"/>
      <c r="F28" s="229"/>
      <c r="G28" s="229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191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3"/>
      <c r="B29" s="194"/>
      <c r="C29" s="203" t="s">
        <v>469</v>
      </c>
      <c r="D29" s="204"/>
      <c r="E29" s="205">
        <v>37.4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193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ht="22.5" outlineLevel="1" x14ac:dyDescent="0.2">
      <c r="A30" s="185">
        <v>10</v>
      </c>
      <c r="B30" s="186" t="s">
        <v>470</v>
      </c>
      <c r="C30" s="187" t="s">
        <v>471</v>
      </c>
      <c r="D30" s="188" t="s">
        <v>249</v>
      </c>
      <c r="E30" s="189">
        <v>25.6</v>
      </c>
      <c r="F30" s="190"/>
      <c r="G30" s="191">
        <f>ROUND(E30*F30,2)</f>
        <v>0</v>
      </c>
      <c r="H30" s="190">
        <v>208.47</v>
      </c>
      <c r="I30" s="191">
        <f>ROUND(E30*H30,2)</f>
        <v>5336.83</v>
      </c>
      <c r="J30" s="190">
        <v>131.01</v>
      </c>
      <c r="K30" s="191">
        <f>ROUND(E30*J30,2)</f>
        <v>3353.86</v>
      </c>
      <c r="L30" s="191">
        <v>15</v>
      </c>
      <c r="M30" s="191">
        <f>G30*(1+L30/100)</f>
        <v>0</v>
      </c>
      <c r="N30" s="191">
        <v>1.01E-3</v>
      </c>
      <c r="O30" s="191">
        <f>ROUND(E30*N30,2)</f>
        <v>0.03</v>
      </c>
      <c r="P30" s="191">
        <v>0</v>
      </c>
      <c r="Q30" s="191">
        <f>ROUND(E30*P30,2)</f>
        <v>0</v>
      </c>
      <c r="R30" s="191" t="s">
        <v>460</v>
      </c>
      <c r="S30" s="191" t="s">
        <v>172</v>
      </c>
      <c r="T30" s="192" t="s">
        <v>173</v>
      </c>
      <c r="U30" s="183">
        <v>0.31738</v>
      </c>
      <c r="V30" s="183">
        <f>ROUND(E30*U30,2)</f>
        <v>8.1199999999999992</v>
      </c>
      <c r="W30" s="183"/>
      <c r="X30" s="183" t="s">
        <v>188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189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12.75" customHeight="1" outlineLevel="1" x14ac:dyDescent="0.2">
      <c r="A31" s="193"/>
      <c r="B31" s="194"/>
      <c r="C31" s="229" t="s">
        <v>387</v>
      </c>
      <c r="D31" s="229"/>
      <c r="E31" s="229"/>
      <c r="F31" s="229"/>
      <c r="G31" s="229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191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93"/>
      <c r="B32" s="194"/>
      <c r="C32" s="203" t="s">
        <v>472</v>
      </c>
      <c r="D32" s="204"/>
      <c r="E32" s="205">
        <v>25.6</v>
      </c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4"/>
      <c r="Z32" s="184"/>
      <c r="AA32" s="184"/>
      <c r="AB32" s="184"/>
      <c r="AC32" s="184"/>
      <c r="AD32" s="184"/>
      <c r="AE32" s="184"/>
      <c r="AF32" s="184"/>
      <c r="AG32" s="184" t="s">
        <v>193</v>
      </c>
      <c r="AH32" s="184">
        <v>0</v>
      </c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ht="22.5" outlineLevel="1" x14ac:dyDescent="0.2">
      <c r="A33" s="185">
        <v>11</v>
      </c>
      <c r="B33" s="186" t="s">
        <v>473</v>
      </c>
      <c r="C33" s="187" t="s">
        <v>474</v>
      </c>
      <c r="D33" s="188" t="s">
        <v>249</v>
      </c>
      <c r="E33" s="189">
        <v>69.599999999999994</v>
      </c>
      <c r="F33" s="190"/>
      <c r="G33" s="191">
        <f>ROUND(E33*F33,2)</f>
        <v>0</v>
      </c>
      <c r="H33" s="190">
        <v>0.23</v>
      </c>
      <c r="I33" s="191">
        <f>ROUND(E33*H33,2)</f>
        <v>16.010000000000002</v>
      </c>
      <c r="J33" s="190">
        <v>10.27</v>
      </c>
      <c r="K33" s="191">
        <f>ROUND(E33*J33,2)</f>
        <v>714.79</v>
      </c>
      <c r="L33" s="191">
        <v>21</v>
      </c>
      <c r="M33" s="191">
        <f>G33*(1+L33/100)</f>
        <v>0</v>
      </c>
      <c r="N33" s="191">
        <v>0</v>
      </c>
      <c r="O33" s="191">
        <f>ROUND(E33*N33,2)</f>
        <v>0</v>
      </c>
      <c r="P33" s="191">
        <v>0</v>
      </c>
      <c r="Q33" s="191">
        <f>ROUND(E33*P33,2)</f>
        <v>0</v>
      </c>
      <c r="R33" s="191" t="s">
        <v>460</v>
      </c>
      <c r="S33" s="191" t="s">
        <v>172</v>
      </c>
      <c r="T33" s="192" t="s">
        <v>173</v>
      </c>
      <c r="U33" s="183">
        <v>2.1000000000000001E-2</v>
      </c>
      <c r="V33" s="183">
        <f>ROUND(E33*U33,2)</f>
        <v>1.46</v>
      </c>
      <c r="W33" s="183"/>
      <c r="X33" s="183" t="s">
        <v>188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189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outlineLevel="1" x14ac:dyDescent="0.2">
      <c r="A34" s="193"/>
      <c r="B34" s="194"/>
      <c r="C34" s="203" t="s">
        <v>475</v>
      </c>
      <c r="D34" s="204"/>
      <c r="E34" s="205">
        <v>69.599999999999994</v>
      </c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4"/>
      <c r="Z34" s="184"/>
      <c r="AA34" s="184"/>
      <c r="AB34" s="184"/>
      <c r="AC34" s="184"/>
      <c r="AD34" s="184"/>
      <c r="AE34" s="184"/>
      <c r="AF34" s="184"/>
      <c r="AG34" s="184" t="s">
        <v>193</v>
      </c>
      <c r="AH34" s="184">
        <v>0</v>
      </c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75">
        <v>12</v>
      </c>
      <c r="B35" s="176" t="s">
        <v>476</v>
      </c>
      <c r="C35" s="177" t="s">
        <v>477</v>
      </c>
      <c r="D35" s="178" t="s">
        <v>478</v>
      </c>
      <c r="E35" s="179">
        <v>24</v>
      </c>
      <c r="F35" s="180"/>
      <c r="G35" s="181">
        <f>ROUND(E35*F35,2)</f>
        <v>0</v>
      </c>
      <c r="H35" s="180">
        <v>0</v>
      </c>
      <c r="I35" s="181">
        <f>ROUND(E35*H35,2)</f>
        <v>0</v>
      </c>
      <c r="J35" s="180">
        <v>474.5</v>
      </c>
      <c r="K35" s="181">
        <f>ROUND(E35*J35,2)</f>
        <v>11388</v>
      </c>
      <c r="L35" s="181">
        <v>21</v>
      </c>
      <c r="M35" s="181">
        <f>G35*(1+L35/100)</f>
        <v>0</v>
      </c>
      <c r="N35" s="181">
        <v>0</v>
      </c>
      <c r="O35" s="181">
        <f>ROUND(E35*N35,2)</f>
        <v>0</v>
      </c>
      <c r="P35" s="181">
        <v>0</v>
      </c>
      <c r="Q35" s="181">
        <f>ROUND(E35*P35,2)</f>
        <v>0</v>
      </c>
      <c r="R35" s="181" t="s">
        <v>479</v>
      </c>
      <c r="S35" s="181" t="s">
        <v>172</v>
      </c>
      <c r="T35" s="182" t="s">
        <v>173</v>
      </c>
      <c r="U35" s="183">
        <v>1</v>
      </c>
      <c r="V35" s="183">
        <f>ROUND(E35*U35,2)</f>
        <v>24</v>
      </c>
      <c r="W35" s="183"/>
      <c r="X35" s="183" t="s">
        <v>480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481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75">
        <v>13</v>
      </c>
      <c r="B36" s="176" t="s">
        <v>482</v>
      </c>
      <c r="C36" s="177" t="s">
        <v>483</v>
      </c>
      <c r="D36" s="178" t="s">
        <v>240</v>
      </c>
      <c r="E36" s="179">
        <v>6.3780000000000003E-2</v>
      </c>
      <c r="F36" s="180"/>
      <c r="G36" s="181">
        <f>ROUND(E36*F36,2)</f>
        <v>0</v>
      </c>
      <c r="H36" s="180">
        <v>0</v>
      </c>
      <c r="I36" s="181">
        <f>ROUND(E36*H36,2)</f>
        <v>0</v>
      </c>
      <c r="J36" s="180">
        <v>1400</v>
      </c>
      <c r="K36" s="181">
        <f>ROUND(E36*J36,2)</f>
        <v>89.29</v>
      </c>
      <c r="L36" s="181">
        <v>21</v>
      </c>
      <c r="M36" s="181">
        <f>G36*(1+L36/100)</f>
        <v>0</v>
      </c>
      <c r="N36" s="181">
        <v>0</v>
      </c>
      <c r="O36" s="181">
        <f>ROUND(E36*N36,2)</f>
        <v>0</v>
      </c>
      <c r="P36" s="181">
        <v>0</v>
      </c>
      <c r="Q36" s="181">
        <f>ROUND(E36*P36,2)</f>
        <v>0</v>
      </c>
      <c r="R36" s="181" t="s">
        <v>460</v>
      </c>
      <c r="S36" s="181" t="s">
        <v>172</v>
      </c>
      <c r="T36" s="182" t="s">
        <v>172</v>
      </c>
      <c r="U36" s="183">
        <v>3.5630000000000002</v>
      </c>
      <c r="V36" s="183">
        <f>ROUND(E36*U36,2)</f>
        <v>0.23</v>
      </c>
      <c r="W36" s="183"/>
      <c r="X36" s="183" t="s">
        <v>270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271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x14ac:dyDescent="0.2">
      <c r="A37" s="167" t="s">
        <v>167</v>
      </c>
      <c r="B37" s="168" t="s">
        <v>104</v>
      </c>
      <c r="C37" s="169" t="s">
        <v>105</v>
      </c>
      <c r="D37" s="170"/>
      <c r="E37" s="171"/>
      <c r="F37" s="172"/>
      <c r="G37" s="172">
        <f>SUMIF(AG38:AG40,"&lt;&gt;NOR",G38:G40)</f>
        <v>0</v>
      </c>
      <c r="H37" s="172"/>
      <c r="I37" s="172">
        <f>SUM(I38:I40)</f>
        <v>2820.56</v>
      </c>
      <c r="J37" s="172"/>
      <c r="K37" s="172">
        <f>SUM(K38:K40)</f>
        <v>200.63</v>
      </c>
      <c r="L37" s="172"/>
      <c r="M37" s="172">
        <f>SUM(M38:M40)</f>
        <v>0</v>
      </c>
      <c r="N37" s="172"/>
      <c r="O37" s="172">
        <f>SUM(O38:O40)</f>
        <v>0</v>
      </c>
      <c r="P37" s="172"/>
      <c r="Q37" s="172">
        <f>SUM(Q38:Q40)</f>
        <v>0</v>
      </c>
      <c r="R37" s="172"/>
      <c r="S37" s="172"/>
      <c r="T37" s="173"/>
      <c r="U37" s="174"/>
      <c r="V37" s="174">
        <f>SUM(V38:V40)</f>
        <v>0.41</v>
      </c>
      <c r="W37" s="174"/>
      <c r="X37" s="174"/>
      <c r="AG37" t="s">
        <v>168</v>
      </c>
    </row>
    <row r="38" spans="1:60" outlineLevel="1" x14ac:dyDescent="0.2">
      <c r="A38" s="175">
        <v>14</v>
      </c>
      <c r="B38" s="176" t="s">
        <v>484</v>
      </c>
      <c r="C38" s="177" t="s">
        <v>485</v>
      </c>
      <c r="D38" s="178" t="s">
        <v>215</v>
      </c>
      <c r="E38" s="179">
        <v>8</v>
      </c>
      <c r="F38" s="180"/>
      <c r="G38" s="181">
        <f>ROUND(E38*F38,2)</f>
        <v>0</v>
      </c>
      <c r="H38" s="180">
        <v>351</v>
      </c>
      <c r="I38" s="181">
        <f>ROUND(E38*H38,2)</f>
        <v>2808</v>
      </c>
      <c r="J38" s="180">
        <v>0</v>
      </c>
      <c r="K38" s="181">
        <f>ROUND(E38*J38,2)</f>
        <v>0</v>
      </c>
      <c r="L38" s="181">
        <v>21</v>
      </c>
      <c r="M38" s="181">
        <f>G38*(1+L38/100)</f>
        <v>0</v>
      </c>
      <c r="N38" s="181">
        <v>1.3999999999999999E-4</v>
      </c>
      <c r="O38" s="181">
        <f>ROUND(E38*N38,2)</f>
        <v>0</v>
      </c>
      <c r="P38" s="181">
        <v>0</v>
      </c>
      <c r="Q38" s="181">
        <f>ROUND(E38*P38,2)</f>
        <v>0</v>
      </c>
      <c r="R38" s="181" t="s">
        <v>250</v>
      </c>
      <c r="S38" s="181" t="s">
        <v>172</v>
      </c>
      <c r="T38" s="182" t="s">
        <v>173</v>
      </c>
      <c r="U38" s="183">
        <v>0</v>
      </c>
      <c r="V38" s="183">
        <f>ROUND(E38*U38,2)</f>
        <v>0</v>
      </c>
      <c r="W38" s="183"/>
      <c r="X38" s="183" t="s">
        <v>211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212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15</v>
      </c>
      <c r="B39" s="176" t="s">
        <v>486</v>
      </c>
      <c r="C39" s="177" t="s">
        <v>487</v>
      </c>
      <c r="D39" s="178" t="s">
        <v>215</v>
      </c>
      <c r="E39" s="179">
        <v>8</v>
      </c>
      <c r="F39" s="180"/>
      <c r="G39" s="181">
        <f>ROUND(E39*F39,2)</f>
        <v>0</v>
      </c>
      <c r="H39" s="180">
        <v>1.57</v>
      </c>
      <c r="I39" s="181">
        <f>ROUND(E39*H39,2)</f>
        <v>12.56</v>
      </c>
      <c r="J39" s="180">
        <v>24.93</v>
      </c>
      <c r="K39" s="181">
        <f>ROUND(E39*J39,2)</f>
        <v>199.44</v>
      </c>
      <c r="L39" s="181">
        <v>21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 t="s">
        <v>460</v>
      </c>
      <c r="S39" s="181" t="s">
        <v>172</v>
      </c>
      <c r="T39" s="182" t="s">
        <v>173</v>
      </c>
      <c r="U39" s="183">
        <v>5.0999999999999997E-2</v>
      </c>
      <c r="V39" s="183">
        <f>ROUND(E39*U39,2)</f>
        <v>0.41</v>
      </c>
      <c r="W39" s="183"/>
      <c r="X39" s="183" t="s">
        <v>188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189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75">
        <v>16</v>
      </c>
      <c r="B40" s="176" t="s">
        <v>488</v>
      </c>
      <c r="C40" s="177" t="s">
        <v>489</v>
      </c>
      <c r="D40" s="178" t="s">
        <v>240</v>
      </c>
      <c r="E40" s="179">
        <v>1.1199999999999999E-3</v>
      </c>
      <c r="F40" s="180"/>
      <c r="G40" s="181">
        <f>ROUND(E40*F40,2)</f>
        <v>0</v>
      </c>
      <c r="H40" s="180">
        <v>0</v>
      </c>
      <c r="I40" s="181">
        <f>ROUND(E40*H40,2)</f>
        <v>0</v>
      </c>
      <c r="J40" s="180">
        <v>1063</v>
      </c>
      <c r="K40" s="181">
        <f>ROUND(E40*J40,2)</f>
        <v>1.19</v>
      </c>
      <c r="L40" s="181">
        <v>21</v>
      </c>
      <c r="M40" s="181">
        <f>G40*(1+L40/100)</f>
        <v>0</v>
      </c>
      <c r="N40" s="181">
        <v>0</v>
      </c>
      <c r="O40" s="181">
        <f>ROUND(E40*N40,2)</f>
        <v>0</v>
      </c>
      <c r="P40" s="181">
        <v>0</v>
      </c>
      <c r="Q40" s="181">
        <f>ROUND(E40*P40,2)</f>
        <v>0</v>
      </c>
      <c r="R40" s="181" t="s">
        <v>460</v>
      </c>
      <c r="S40" s="181" t="s">
        <v>172</v>
      </c>
      <c r="T40" s="182" t="s">
        <v>172</v>
      </c>
      <c r="U40" s="183">
        <v>2.351</v>
      </c>
      <c r="V40" s="183">
        <f>ROUND(E40*U40,2)</f>
        <v>0</v>
      </c>
      <c r="W40" s="183"/>
      <c r="X40" s="183" t="s">
        <v>270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271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x14ac:dyDescent="0.2">
      <c r="A41" s="167" t="s">
        <v>167</v>
      </c>
      <c r="B41" s="168" t="s">
        <v>106</v>
      </c>
      <c r="C41" s="169" t="s">
        <v>107</v>
      </c>
      <c r="D41" s="170"/>
      <c r="E41" s="171"/>
      <c r="F41" s="172"/>
      <c r="G41" s="172">
        <f>SUMIF(AG42:AG57,"&lt;&gt;NOR",G42:G57)</f>
        <v>0</v>
      </c>
      <c r="H41" s="172"/>
      <c r="I41" s="172">
        <f>SUM(I42:I57)</f>
        <v>21748.989999999998</v>
      </c>
      <c r="J41" s="172"/>
      <c r="K41" s="172">
        <f>SUM(K42:K57)</f>
        <v>1109.46</v>
      </c>
      <c r="L41" s="172"/>
      <c r="M41" s="172">
        <f>SUM(M42:M57)</f>
        <v>0</v>
      </c>
      <c r="N41" s="172"/>
      <c r="O41" s="172">
        <f>SUM(O42:O57)</f>
        <v>0.11000000000000001</v>
      </c>
      <c r="P41" s="172"/>
      <c r="Q41" s="172">
        <f>SUM(Q42:Q57)</f>
        <v>0.19</v>
      </c>
      <c r="R41" s="172"/>
      <c r="S41" s="172"/>
      <c r="T41" s="173"/>
      <c r="U41" s="174"/>
      <c r="V41" s="174">
        <f>SUM(V42:V57)</f>
        <v>3.2899999999999996</v>
      </c>
      <c r="W41" s="174"/>
      <c r="X41" s="174"/>
      <c r="AG41" t="s">
        <v>168</v>
      </c>
    </row>
    <row r="42" spans="1:60" ht="33.75" outlineLevel="1" x14ac:dyDescent="0.2">
      <c r="A42" s="175">
        <v>17</v>
      </c>
      <c r="B42" s="176" t="s">
        <v>490</v>
      </c>
      <c r="C42" s="177" t="s">
        <v>491</v>
      </c>
      <c r="D42" s="178" t="s">
        <v>215</v>
      </c>
      <c r="E42" s="179">
        <v>1</v>
      </c>
      <c r="F42" s="180"/>
      <c r="G42" s="181">
        <f t="shared" ref="G42:G49" si="0">ROUND(E42*F42,2)</f>
        <v>0</v>
      </c>
      <c r="H42" s="180">
        <v>1917</v>
      </c>
      <c r="I42" s="181">
        <f t="shared" ref="I42:I49" si="1">ROUND(E42*H42,2)</f>
        <v>1917</v>
      </c>
      <c r="J42" s="180">
        <v>0</v>
      </c>
      <c r="K42" s="181">
        <f t="shared" ref="K42:K49" si="2">ROUND(E42*J42,2)</f>
        <v>0</v>
      </c>
      <c r="L42" s="181">
        <v>21</v>
      </c>
      <c r="M42" s="181">
        <f t="shared" ref="M42:M49" si="3">G42*(1+L42/100)</f>
        <v>0</v>
      </c>
      <c r="N42" s="181">
        <v>9.5999999999999992E-3</v>
      </c>
      <c r="O42" s="181">
        <f t="shared" ref="O42:O49" si="4">ROUND(E42*N42,2)</f>
        <v>0.01</v>
      </c>
      <c r="P42" s="181">
        <v>0</v>
      </c>
      <c r="Q42" s="181">
        <f t="shared" ref="Q42:Q49" si="5">ROUND(E42*P42,2)</f>
        <v>0</v>
      </c>
      <c r="R42" s="181" t="s">
        <v>250</v>
      </c>
      <c r="S42" s="181" t="s">
        <v>172</v>
      </c>
      <c r="T42" s="182" t="s">
        <v>173</v>
      </c>
      <c r="U42" s="183">
        <v>0</v>
      </c>
      <c r="V42" s="183">
        <f t="shared" ref="V42:V49" si="6">ROUND(E42*U42,2)</f>
        <v>0</v>
      </c>
      <c r="W42" s="183"/>
      <c r="X42" s="183" t="s">
        <v>211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212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ht="33.75" outlineLevel="1" x14ac:dyDescent="0.2">
      <c r="A43" s="175">
        <v>18</v>
      </c>
      <c r="B43" s="176" t="s">
        <v>492</v>
      </c>
      <c r="C43" s="177" t="s">
        <v>493</v>
      </c>
      <c r="D43" s="178" t="s">
        <v>215</v>
      </c>
      <c r="E43" s="179">
        <v>1</v>
      </c>
      <c r="F43" s="180"/>
      <c r="G43" s="181">
        <f t="shared" si="0"/>
        <v>0</v>
      </c>
      <c r="H43" s="180">
        <v>2030</v>
      </c>
      <c r="I43" s="181">
        <f t="shared" si="1"/>
        <v>2030</v>
      </c>
      <c r="J43" s="180">
        <v>0</v>
      </c>
      <c r="K43" s="181">
        <f t="shared" si="2"/>
        <v>0</v>
      </c>
      <c r="L43" s="181">
        <v>15</v>
      </c>
      <c r="M43" s="181">
        <f t="shared" si="3"/>
        <v>0</v>
      </c>
      <c r="N43" s="181">
        <v>1.367E-2</v>
      </c>
      <c r="O43" s="181">
        <f t="shared" si="4"/>
        <v>0.01</v>
      </c>
      <c r="P43" s="181">
        <v>0</v>
      </c>
      <c r="Q43" s="181">
        <f t="shared" si="5"/>
        <v>0</v>
      </c>
      <c r="R43" s="181" t="s">
        <v>250</v>
      </c>
      <c r="S43" s="181" t="s">
        <v>172</v>
      </c>
      <c r="T43" s="182" t="s">
        <v>172</v>
      </c>
      <c r="U43" s="183">
        <v>0</v>
      </c>
      <c r="V43" s="183">
        <f t="shared" si="6"/>
        <v>0</v>
      </c>
      <c r="W43" s="183"/>
      <c r="X43" s="183" t="s">
        <v>211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212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ht="33.75" outlineLevel="1" x14ac:dyDescent="0.2">
      <c r="A44" s="175">
        <v>19</v>
      </c>
      <c r="B44" s="176" t="s">
        <v>494</v>
      </c>
      <c r="C44" s="177" t="s">
        <v>495</v>
      </c>
      <c r="D44" s="178" t="s">
        <v>215</v>
      </c>
      <c r="E44" s="179">
        <v>1</v>
      </c>
      <c r="F44" s="180"/>
      <c r="G44" s="181">
        <f t="shared" si="0"/>
        <v>0</v>
      </c>
      <c r="H44" s="180">
        <v>1387</v>
      </c>
      <c r="I44" s="181">
        <f t="shared" si="1"/>
        <v>1387</v>
      </c>
      <c r="J44" s="180">
        <v>0</v>
      </c>
      <c r="K44" s="181">
        <f t="shared" si="2"/>
        <v>0</v>
      </c>
      <c r="L44" s="181">
        <v>15</v>
      </c>
      <c r="M44" s="181">
        <f t="shared" si="3"/>
        <v>0</v>
      </c>
      <c r="N44" s="181">
        <v>7.28E-3</v>
      </c>
      <c r="O44" s="181">
        <f t="shared" si="4"/>
        <v>0.01</v>
      </c>
      <c r="P44" s="181">
        <v>0</v>
      </c>
      <c r="Q44" s="181">
        <f t="shared" si="5"/>
        <v>0</v>
      </c>
      <c r="R44" s="181" t="s">
        <v>250</v>
      </c>
      <c r="S44" s="181" t="s">
        <v>172</v>
      </c>
      <c r="T44" s="182" t="s">
        <v>172</v>
      </c>
      <c r="U44" s="183">
        <v>0</v>
      </c>
      <c r="V44" s="183">
        <f t="shared" si="6"/>
        <v>0</v>
      </c>
      <c r="W44" s="183"/>
      <c r="X44" s="183" t="s">
        <v>211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212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ht="33.75" outlineLevel="1" x14ac:dyDescent="0.2">
      <c r="A45" s="175">
        <v>20</v>
      </c>
      <c r="B45" s="176" t="s">
        <v>496</v>
      </c>
      <c r="C45" s="177" t="s">
        <v>497</v>
      </c>
      <c r="D45" s="178" t="s">
        <v>215</v>
      </c>
      <c r="E45" s="179">
        <v>2</v>
      </c>
      <c r="F45" s="180"/>
      <c r="G45" s="181">
        <f t="shared" si="0"/>
        <v>0</v>
      </c>
      <c r="H45" s="180">
        <v>1697</v>
      </c>
      <c r="I45" s="181">
        <f t="shared" si="1"/>
        <v>3394</v>
      </c>
      <c r="J45" s="180">
        <v>0</v>
      </c>
      <c r="K45" s="181">
        <f t="shared" si="2"/>
        <v>0</v>
      </c>
      <c r="L45" s="181">
        <v>15</v>
      </c>
      <c r="M45" s="181">
        <f t="shared" si="3"/>
        <v>0</v>
      </c>
      <c r="N45" s="181">
        <v>9.5999999999999992E-3</v>
      </c>
      <c r="O45" s="181">
        <f t="shared" si="4"/>
        <v>0.02</v>
      </c>
      <c r="P45" s="181">
        <v>0</v>
      </c>
      <c r="Q45" s="181">
        <f t="shared" si="5"/>
        <v>0</v>
      </c>
      <c r="R45" s="181" t="s">
        <v>250</v>
      </c>
      <c r="S45" s="181" t="s">
        <v>172</v>
      </c>
      <c r="T45" s="182" t="s">
        <v>172</v>
      </c>
      <c r="U45" s="183">
        <v>0</v>
      </c>
      <c r="V45" s="183">
        <f t="shared" si="6"/>
        <v>0</v>
      </c>
      <c r="W45" s="183"/>
      <c r="X45" s="183" t="s">
        <v>211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212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ht="33.75" outlineLevel="1" x14ac:dyDescent="0.2">
      <c r="A46" s="175">
        <v>21</v>
      </c>
      <c r="B46" s="176" t="s">
        <v>498</v>
      </c>
      <c r="C46" s="177" t="s">
        <v>499</v>
      </c>
      <c r="D46" s="178" t="s">
        <v>215</v>
      </c>
      <c r="E46" s="179">
        <v>1</v>
      </c>
      <c r="F46" s="180"/>
      <c r="G46" s="181">
        <f t="shared" si="0"/>
        <v>0</v>
      </c>
      <c r="H46" s="180">
        <v>2475</v>
      </c>
      <c r="I46" s="181">
        <f t="shared" si="1"/>
        <v>2475</v>
      </c>
      <c r="J46" s="180">
        <v>0</v>
      </c>
      <c r="K46" s="181">
        <f t="shared" si="2"/>
        <v>0</v>
      </c>
      <c r="L46" s="181">
        <v>15</v>
      </c>
      <c r="M46" s="181">
        <f t="shared" si="3"/>
        <v>0</v>
      </c>
      <c r="N46" s="181">
        <v>1.728E-2</v>
      </c>
      <c r="O46" s="181">
        <f t="shared" si="4"/>
        <v>0.02</v>
      </c>
      <c r="P46" s="181">
        <v>0</v>
      </c>
      <c r="Q46" s="181">
        <f t="shared" si="5"/>
        <v>0</v>
      </c>
      <c r="R46" s="181" t="s">
        <v>250</v>
      </c>
      <c r="S46" s="181" t="s">
        <v>172</v>
      </c>
      <c r="T46" s="182" t="s">
        <v>172</v>
      </c>
      <c r="U46" s="183">
        <v>0</v>
      </c>
      <c r="V46" s="183">
        <f t="shared" si="6"/>
        <v>0</v>
      </c>
      <c r="W46" s="183"/>
      <c r="X46" s="183" t="s">
        <v>211</v>
      </c>
      <c r="Y46" s="184"/>
      <c r="Z46" s="184"/>
      <c r="AA46" s="184"/>
      <c r="AB46" s="184"/>
      <c r="AC46" s="184"/>
      <c r="AD46" s="184"/>
      <c r="AE46" s="184"/>
      <c r="AF46" s="184"/>
      <c r="AG46" s="184" t="s">
        <v>212</v>
      </c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ht="33.75" outlineLevel="1" x14ac:dyDescent="0.2">
      <c r="A47" s="175">
        <v>22</v>
      </c>
      <c r="B47" s="176" t="s">
        <v>500</v>
      </c>
      <c r="C47" s="177" t="s">
        <v>501</v>
      </c>
      <c r="D47" s="178" t="s">
        <v>215</v>
      </c>
      <c r="E47" s="179">
        <v>2</v>
      </c>
      <c r="F47" s="180"/>
      <c r="G47" s="181">
        <f t="shared" si="0"/>
        <v>0</v>
      </c>
      <c r="H47" s="180">
        <v>5215</v>
      </c>
      <c r="I47" s="181">
        <f t="shared" si="1"/>
        <v>10430</v>
      </c>
      <c r="J47" s="180">
        <v>0</v>
      </c>
      <c r="K47" s="181">
        <f t="shared" si="2"/>
        <v>0</v>
      </c>
      <c r="L47" s="181">
        <v>15</v>
      </c>
      <c r="M47" s="181">
        <f t="shared" si="3"/>
        <v>0</v>
      </c>
      <c r="N47" s="181">
        <v>2.172E-2</v>
      </c>
      <c r="O47" s="181">
        <f t="shared" si="4"/>
        <v>0.04</v>
      </c>
      <c r="P47" s="181">
        <v>0</v>
      </c>
      <c r="Q47" s="181">
        <f t="shared" si="5"/>
        <v>0</v>
      </c>
      <c r="R47" s="181" t="s">
        <v>250</v>
      </c>
      <c r="S47" s="181" t="s">
        <v>172</v>
      </c>
      <c r="T47" s="182" t="s">
        <v>172</v>
      </c>
      <c r="U47" s="183">
        <v>0</v>
      </c>
      <c r="V47" s="183">
        <f t="shared" si="6"/>
        <v>0</v>
      </c>
      <c r="W47" s="183"/>
      <c r="X47" s="183" t="s">
        <v>211</v>
      </c>
      <c r="Y47" s="184"/>
      <c r="Z47" s="184"/>
      <c r="AA47" s="184"/>
      <c r="AB47" s="184"/>
      <c r="AC47" s="184"/>
      <c r="AD47" s="184"/>
      <c r="AE47" s="184"/>
      <c r="AF47" s="184"/>
      <c r="AG47" s="184" t="s">
        <v>212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outlineLevel="1" x14ac:dyDescent="0.2">
      <c r="A48" s="175">
        <v>23</v>
      </c>
      <c r="B48" s="176" t="s">
        <v>502</v>
      </c>
      <c r="C48" s="177" t="s">
        <v>503</v>
      </c>
      <c r="D48" s="178" t="s">
        <v>215</v>
      </c>
      <c r="E48" s="179">
        <v>7</v>
      </c>
      <c r="F48" s="180"/>
      <c r="G48" s="181">
        <f t="shared" si="0"/>
        <v>0</v>
      </c>
      <c r="H48" s="180">
        <v>10.18</v>
      </c>
      <c r="I48" s="181">
        <f t="shared" si="1"/>
        <v>71.260000000000005</v>
      </c>
      <c r="J48" s="180">
        <v>73.709999999999994</v>
      </c>
      <c r="K48" s="181">
        <f t="shared" si="2"/>
        <v>515.97</v>
      </c>
      <c r="L48" s="181">
        <v>15</v>
      </c>
      <c r="M48" s="181">
        <f t="shared" si="3"/>
        <v>0</v>
      </c>
      <c r="N48" s="181">
        <v>8.0000000000000007E-5</v>
      </c>
      <c r="O48" s="181">
        <f t="shared" si="4"/>
        <v>0</v>
      </c>
      <c r="P48" s="181">
        <v>2.4930000000000001E-2</v>
      </c>
      <c r="Q48" s="181">
        <f t="shared" si="5"/>
        <v>0.17</v>
      </c>
      <c r="R48" s="181" t="s">
        <v>460</v>
      </c>
      <c r="S48" s="181" t="s">
        <v>172</v>
      </c>
      <c r="T48" s="182" t="s">
        <v>173</v>
      </c>
      <c r="U48" s="183">
        <v>0.26800000000000002</v>
      </c>
      <c r="V48" s="183">
        <f t="shared" si="6"/>
        <v>1.88</v>
      </c>
      <c r="W48" s="183"/>
      <c r="X48" s="183" t="s">
        <v>188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189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outlineLevel="1" x14ac:dyDescent="0.2">
      <c r="A49" s="185">
        <v>24</v>
      </c>
      <c r="B49" s="186" t="s">
        <v>504</v>
      </c>
      <c r="C49" s="187" t="s">
        <v>505</v>
      </c>
      <c r="D49" s="188" t="s">
        <v>215</v>
      </c>
      <c r="E49" s="189">
        <v>1</v>
      </c>
      <c r="F49" s="190"/>
      <c r="G49" s="191">
        <f t="shared" si="0"/>
        <v>0</v>
      </c>
      <c r="H49" s="190">
        <v>11.34</v>
      </c>
      <c r="I49" s="191">
        <f t="shared" si="1"/>
        <v>11.34</v>
      </c>
      <c r="J49" s="190">
        <v>90.29</v>
      </c>
      <c r="K49" s="191">
        <f t="shared" si="2"/>
        <v>90.29</v>
      </c>
      <c r="L49" s="191">
        <v>15</v>
      </c>
      <c r="M49" s="191">
        <f t="shared" si="3"/>
        <v>0</v>
      </c>
      <c r="N49" s="191">
        <v>8.0000000000000007E-5</v>
      </c>
      <c r="O49" s="191">
        <f t="shared" si="4"/>
        <v>0</v>
      </c>
      <c r="P49" s="191">
        <v>2.06E-2</v>
      </c>
      <c r="Q49" s="191">
        <f t="shared" si="5"/>
        <v>0.02</v>
      </c>
      <c r="R49" s="191" t="s">
        <v>460</v>
      </c>
      <c r="S49" s="191" t="s">
        <v>172</v>
      </c>
      <c r="T49" s="192" t="s">
        <v>173</v>
      </c>
      <c r="U49" s="183">
        <v>0.33</v>
      </c>
      <c r="V49" s="183">
        <f t="shared" si="6"/>
        <v>0.33</v>
      </c>
      <c r="W49" s="183"/>
      <c r="X49" s="183" t="s">
        <v>188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189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ht="12.75" customHeight="1" outlineLevel="1" x14ac:dyDescent="0.2">
      <c r="A50" s="193"/>
      <c r="B50" s="194"/>
      <c r="C50" s="229" t="s">
        <v>506</v>
      </c>
      <c r="D50" s="229"/>
      <c r="E50" s="229"/>
      <c r="F50" s="229"/>
      <c r="G50" s="229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4"/>
      <c r="Z50" s="184"/>
      <c r="AA50" s="184"/>
      <c r="AB50" s="184"/>
      <c r="AC50" s="184"/>
      <c r="AD50" s="184"/>
      <c r="AE50" s="184"/>
      <c r="AF50" s="184"/>
      <c r="AG50" s="184" t="s">
        <v>191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ht="22.5" outlineLevel="1" x14ac:dyDescent="0.2">
      <c r="A51" s="175">
        <v>25</v>
      </c>
      <c r="B51" s="176" t="s">
        <v>507</v>
      </c>
      <c r="C51" s="177" t="s">
        <v>508</v>
      </c>
      <c r="D51" s="178" t="s">
        <v>463</v>
      </c>
      <c r="E51" s="179">
        <v>1</v>
      </c>
      <c r="F51" s="180"/>
      <c r="G51" s="181">
        <f>ROUND(E51*F51,2)</f>
        <v>0</v>
      </c>
      <c r="H51" s="180">
        <v>33.39</v>
      </c>
      <c r="I51" s="181">
        <f>ROUND(E51*H51,2)</f>
        <v>33.39</v>
      </c>
      <c r="J51" s="180">
        <v>243.11</v>
      </c>
      <c r="K51" s="181">
        <f>ROUND(E51*J51,2)</f>
        <v>243.11</v>
      </c>
      <c r="L51" s="181">
        <v>21</v>
      </c>
      <c r="M51" s="181">
        <f>G51*(1+L51/100)</f>
        <v>0</v>
      </c>
      <c r="N51" s="181">
        <v>1.3999999999999999E-4</v>
      </c>
      <c r="O51" s="181">
        <f>ROUND(E51*N51,2)</f>
        <v>0</v>
      </c>
      <c r="P51" s="181">
        <v>0</v>
      </c>
      <c r="Q51" s="181">
        <f>ROUND(E51*P51,2)</f>
        <v>0</v>
      </c>
      <c r="R51" s="181" t="s">
        <v>460</v>
      </c>
      <c r="S51" s="181" t="s">
        <v>172</v>
      </c>
      <c r="T51" s="182" t="s">
        <v>173</v>
      </c>
      <c r="U51" s="183">
        <v>0.495</v>
      </c>
      <c r="V51" s="183">
        <f>ROUND(E51*U51,2)</f>
        <v>0.5</v>
      </c>
      <c r="W51" s="183"/>
      <c r="X51" s="183" t="s">
        <v>188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189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ht="33.75" outlineLevel="1" x14ac:dyDescent="0.2">
      <c r="A52" s="185">
        <v>26</v>
      </c>
      <c r="B52" s="186" t="s">
        <v>509</v>
      </c>
      <c r="C52" s="187" t="s">
        <v>510</v>
      </c>
      <c r="D52" s="188" t="s">
        <v>197</v>
      </c>
      <c r="E52" s="189">
        <v>3.56</v>
      </c>
      <c r="F52" s="190"/>
      <c r="G52" s="191">
        <f>ROUND(E52*F52,2)</f>
        <v>0</v>
      </c>
      <c r="H52" s="190">
        <v>0</v>
      </c>
      <c r="I52" s="191">
        <f>ROUND(E52*H52,2)</f>
        <v>0</v>
      </c>
      <c r="J52" s="190">
        <v>13.9</v>
      </c>
      <c r="K52" s="191">
        <f>ROUND(E52*J52,2)</f>
        <v>49.48</v>
      </c>
      <c r="L52" s="191">
        <v>15</v>
      </c>
      <c r="M52" s="191">
        <f>G52*(1+L52/100)</f>
        <v>0</v>
      </c>
      <c r="N52" s="191">
        <v>0</v>
      </c>
      <c r="O52" s="191">
        <f>ROUND(E52*N52,2)</f>
        <v>0</v>
      </c>
      <c r="P52" s="191">
        <v>0</v>
      </c>
      <c r="Q52" s="191">
        <f>ROUND(E52*P52,2)</f>
        <v>0</v>
      </c>
      <c r="R52" s="191" t="s">
        <v>460</v>
      </c>
      <c r="S52" s="191" t="s">
        <v>172</v>
      </c>
      <c r="T52" s="192" t="s">
        <v>172</v>
      </c>
      <c r="U52" s="183">
        <v>3.1E-2</v>
      </c>
      <c r="V52" s="183">
        <f>ROUND(E52*U52,2)</f>
        <v>0.11</v>
      </c>
      <c r="W52" s="183"/>
      <c r="X52" s="183" t="s">
        <v>188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189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outlineLevel="1" x14ac:dyDescent="0.2">
      <c r="A53" s="193"/>
      <c r="B53" s="194"/>
      <c r="C53" s="203" t="s">
        <v>511</v>
      </c>
      <c r="D53" s="204"/>
      <c r="E53" s="205">
        <v>3.56</v>
      </c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4"/>
      <c r="Z53" s="184"/>
      <c r="AA53" s="184"/>
      <c r="AB53" s="184"/>
      <c r="AC53" s="184"/>
      <c r="AD53" s="184"/>
      <c r="AE53" s="184"/>
      <c r="AF53" s="184"/>
      <c r="AG53" s="184" t="s">
        <v>193</v>
      </c>
      <c r="AH53" s="184">
        <v>0</v>
      </c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outlineLevel="1" x14ac:dyDescent="0.2">
      <c r="A54" s="185">
        <v>27</v>
      </c>
      <c r="B54" s="186" t="s">
        <v>512</v>
      </c>
      <c r="C54" s="187" t="s">
        <v>513</v>
      </c>
      <c r="D54" s="188" t="s">
        <v>197</v>
      </c>
      <c r="E54" s="189">
        <v>3.3</v>
      </c>
      <c r="F54" s="190"/>
      <c r="G54" s="191">
        <f>ROUND(E54*F54,2)</f>
        <v>0</v>
      </c>
      <c r="H54" s="190">
        <v>0</v>
      </c>
      <c r="I54" s="191">
        <f>ROUND(E54*H54,2)</f>
        <v>0</v>
      </c>
      <c r="J54" s="190">
        <v>23.3</v>
      </c>
      <c r="K54" s="191">
        <f>ROUND(E54*J54,2)</f>
        <v>76.89</v>
      </c>
      <c r="L54" s="191">
        <v>15</v>
      </c>
      <c r="M54" s="191">
        <f>G54*(1+L54/100)</f>
        <v>0</v>
      </c>
      <c r="N54" s="191">
        <v>0</v>
      </c>
      <c r="O54" s="191">
        <f>ROUND(E54*N54,2)</f>
        <v>0</v>
      </c>
      <c r="P54" s="191">
        <v>0</v>
      </c>
      <c r="Q54" s="191">
        <f>ROUND(E54*P54,2)</f>
        <v>0</v>
      </c>
      <c r="R54" s="191" t="s">
        <v>460</v>
      </c>
      <c r="S54" s="191" t="s">
        <v>172</v>
      </c>
      <c r="T54" s="192" t="s">
        <v>172</v>
      </c>
      <c r="U54" s="183">
        <v>5.1999999999999998E-2</v>
      </c>
      <c r="V54" s="183">
        <f>ROUND(E54*U54,2)</f>
        <v>0.17</v>
      </c>
      <c r="W54" s="183"/>
      <c r="X54" s="183" t="s">
        <v>188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189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ht="12.75" customHeight="1" outlineLevel="1" x14ac:dyDescent="0.2">
      <c r="A55" s="193"/>
      <c r="B55" s="194"/>
      <c r="C55" s="229" t="s">
        <v>514</v>
      </c>
      <c r="D55" s="229"/>
      <c r="E55" s="229"/>
      <c r="F55" s="229"/>
      <c r="G55" s="229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4"/>
      <c r="Z55" s="184"/>
      <c r="AA55" s="184"/>
      <c r="AB55" s="184"/>
      <c r="AC55" s="184"/>
      <c r="AD55" s="184"/>
      <c r="AE55" s="184"/>
      <c r="AF55" s="184"/>
      <c r="AG55" s="184" t="s">
        <v>191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outlineLevel="1" x14ac:dyDescent="0.2">
      <c r="A56" s="193"/>
      <c r="B56" s="194"/>
      <c r="C56" s="203" t="s">
        <v>515</v>
      </c>
      <c r="D56" s="204"/>
      <c r="E56" s="205">
        <v>3.3</v>
      </c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4"/>
      <c r="Z56" s="184"/>
      <c r="AA56" s="184"/>
      <c r="AB56" s="184"/>
      <c r="AC56" s="184"/>
      <c r="AD56" s="184"/>
      <c r="AE56" s="184"/>
      <c r="AF56" s="184"/>
      <c r="AG56" s="184" t="s">
        <v>193</v>
      </c>
      <c r="AH56" s="184">
        <v>0</v>
      </c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outlineLevel="1" x14ac:dyDescent="0.2">
      <c r="A57" s="175">
        <v>28</v>
      </c>
      <c r="B57" s="176" t="s">
        <v>516</v>
      </c>
      <c r="C57" s="177" t="s">
        <v>517</v>
      </c>
      <c r="D57" s="178" t="s">
        <v>240</v>
      </c>
      <c r="E57" s="179">
        <v>0.11125</v>
      </c>
      <c r="F57" s="180"/>
      <c r="G57" s="181">
        <f>ROUND(E57*F57,2)</f>
        <v>0</v>
      </c>
      <c r="H57" s="180">
        <v>0</v>
      </c>
      <c r="I57" s="181">
        <f>ROUND(E57*H57,2)</f>
        <v>0</v>
      </c>
      <c r="J57" s="180">
        <v>1202</v>
      </c>
      <c r="K57" s="181">
        <f>ROUND(E57*J57,2)</f>
        <v>133.72</v>
      </c>
      <c r="L57" s="181">
        <v>21</v>
      </c>
      <c r="M57" s="181">
        <f>G57*(1+L57/100)</f>
        <v>0</v>
      </c>
      <c r="N57" s="181">
        <v>0</v>
      </c>
      <c r="O57" s="181">
        <f>ROUND(E57*N57,2)</f>
        <v>0</v>
      </c>
      <c r="P57" s="181">
        <v>0</v>
      </c>
      <c r="Q57" s="181">
        <f>ROUND(E57*P57,2)</f>
        <v>0</v>
      </c>
      <c r="R57" s="181" t="s">
        <v>460</v>
      </c>
      <c r="S57" s="181" t="s">
        <v>172</v>
      </c>
      <c r="T57" s="182" t="s">
        <v>172</v>
      </c>
      <c r="U57" s="183">
        <v>2.72</v>
      </c>
      <c r="V57" s="183">
        <f>ROUND(E57*U57,2)</f>
        <v>0.3</v>
      </c>
      <c r="W57" s="183"/>
      <c r="X57" s="183" t="s">
        <v>270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271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x14ac:dyDescent="0.2">
      <c r="A58" s="167" t="s">
        <v>167</v>
      </c>
      <c r="B58" s="168" t="s">
        <v>85</v>
      </c>
      <c r="C58" s="169" t="s">
        <v>86</v>
      </c>
      <c r="D58" s="170"/>
      <c r="E58" s="171"/>
      <c r="F58" s="172"/>
      <c r="G58" s="172">
        <f>SUMIF(AG59:AG65,"&lt;&gt;NOR",G59:G65)</f>
        <v>0</v>
      </c>
      <c r="H58" s="172"/>
      <c r="I58" s="172">
        <f>SUM(I59:I65)</f>
        <v>1079.46</v>
      </c>
      <c r="J58" s="172"/>
      <c r="K58" s="172">
        <f>SUM(K59:K65)</f>
        <v>10586.1</v>
      </c>
      <c r="L58" s="172"/>
      <c r="M58" s="172">
        <f>SUM(M59:M65)</f>
        <v>0</v>
      </c>
      <c r="N58" s="172"/>
      <c r="O58" s="172">
        <f>SUM(O59:O65)</f>
        <v>0.03</v>
      </c>
      <c r="P58" s="172"/>
      <c r="Q58" s="172">
        <f>SUM(Q59:Q65)</f>
        <v>1.89</v>
      </c>
      <c r="R58" s="172"/>
      <c r="S58" s="172"/>
      <c r="T58" s="173"/>
      <c r="U58" s="174"/>
      <c r="V58" s="174">
        <f>SUM(V59:V65)</f>
        <v>30.55</v>
      </c>
      <c r="W58" s="174"/>
      <c r="X58" s="174"/>
      <c r="AG58" t="s">
        <v>168</v>
      </c>
    </row>
    <row r="59" spans="1:60" outlineLevel="1" x14ac:dyDescent="0.2">
      <c r="A59" s="175">
        <v>29</v>
      </c>
      <c r="B59" s="176" t="s">
        <v>518</v>
      </c>
      <c r="C59" s="177" t="s">
        <v>519</v>
      </c>
      <c r="D59" s="178" t="s">
        <v>249</v>
      </c>
      <c r="E59" s="179">
        <v>0.44</v>
      </c>
      <c r="F59" s="180"/>
      <c r="G59" s="181">
        <f>ROUND(E59*F59,2)</f>
        <v>0</v>
      </c>
      <c r="H59" s="180">
        <v>823.08</v>
      </c>
      <c r="I59" s="181">
        <f>ROUND(E59*H59,2)</f>
        <v>362.16</v>
      </c>
      <c r="J59" s="180">
        <v>1506.92</v>
      </c>
      <c r="K59" s="181">
        <f>ROUND(E59*J59,2)</f>
        <v>663.04</v>
      </c>
      <c r="L59" s="181">
        <v>15</v>
      </c>
      <c r="M59" s="181">
        <f>G59*(1+L59/100)</f>
        <v>0</v>
      </c>
      <c r="N59" s="181">
        <v>0</v>
      </c>
      <c r="O59" s="181">
        <f>ROUND(E59*N59,2)</f>
        <v>0</v>
      </c>
      <c r="P59" s="181">
        <v>1.413E-2</v>
      </c>
      <c r="Q59" s="181">
        <f>ROUND(E59*P59,2)</f>
        <v>0.01</v>
      </c>
      <c r="R59" s="181" t="s">
        <v>224</v>
      </c>
      <c r="S59" s="181" t="s">
        <v>172</v>
      </c>
      <c r="T59" s="182" t="s">
        <v>172</v>
      </c>
      <c r="U59" s="183">
        <v>2.95</v>
      </c>
      <c r="V59" s="183">
        <f>ROUND(E59*U59,2)</f>
        <v>1.3</v>
      </c>
      <c r="W59" s="183"/>
      <c r="X59" s="183" t="s">
        <v>188</v>
      </c>
      <c r="Y59" s="184"/>
      <c r="Z59" s="184"/>
      <c r="AA59" s="184"/>
      <c r="AB59" s="184"/>
      <c r="AC59" s="184"/>
      <c r="AD59" s="184"/>
      <c r="AE59" s="184"/>
      <c r="AF59" s="184"/>
      <c r="AG59" s="184" t="s">
        <v>189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ht="33.75" outlineLevel="1" x14ac:dyDescent="0.2">
      <c r="A60" s="185">
        <v>30</v>
      </c>
      <c r="B60" s="186" t="s">
        <v>520</v>
      </c>
      <c r="C60" s="187" t="s">
        <v>521</v>
      </c>
      <c r="D60" s="188" t="s">
        <v>215</v>
      </c>
      <c r="E60" s="189">
        <v>2</v>
      </c>
      <c r="F60" s="190"/>
      <c r="G60" s="191">
        <f>ROUND(E60*F60,2)</f>
        <v>0</v>
      </c>
      <c r="H60" s="190">
        <v>15.3</v>
      </c>
      <c r="I60" s="191">
        <f>ROUND(E60*H60,2)</f>
        <v>30.6</v>
      </c>
      <c r="J60" s="190">
        <v>166.7</v>
      </c>
      <c r="K60" s="191">
        <f>ROUND(E60*J60,2)</f>
        <v>333.4</v>
      </c>
      <c r="L60" s="191">
        <v>15</v>
      </c>
      <c r="M60" s="191">
        <f>G60*(1+L60/100)</f>
        <v>0</v>
      </c>
      <c r="N60" s="191">
        <v>6.7000000000000002E-4</v>
      </c>
      <c r="O60" s="191">
        <f>ROUND(E60*N60,2)</f>
        <v>0</v>
      </c>
      <c r="P60" s="191">
        <v>2E-3</v>
      </c>
      <c r="Q60" s="191">
        <f>ROUND(E60*P60,2)</f>
        <v>0</v>
      </c>
      <c r="R60" s="191" t="s">
        <v>224</v>
      </c>
      <c r="S60" s="191" t="s">
        <v>172</v>
      </c>
      <c r="T60" s="192" t="s">
        <v>172</v>
      </c>
      <c r="U60" s="183">
        <v>0.48</v>
      </c>
      <c r="V60" s="183">
        <f>ROUND(E60*U60,2)</f>
        <v>0.96</v>
      </c>
      <c r="W60" s="183"/>
      <c r="X60" s="183" t="s">
        <v>188</v>
      </c>
      <c r="Y60" s="184"/>
      <c r="Z60" s="184"/>
      <c r="AA60" s="184"/>
      <c r="AB60" s="184"/>
      <c r="AC60" s="184"/>
      <c r="AD60" s="184"/>
      <c r="AE60" s="184"/>
      <c r="AF60" s="184"/>
      <c r="AG60" s="184" t="s">
        <v>189</v>
      </c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ht="12.75" customHeight="1" outlineLevel="1" x14ac:dyDescent="0.2">
      <c r="A61" s="193"/>
      <c r="B61" s="194"/>
      <c r="C61" s="229" t="s">
        <v>522</v>
      </c>
      <c r="D61" s="229"/>
      <c r="E61" s="229"/>
      <c r="F61" s="229"/>
      <c r="G61" s="229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4"/>
      <c r="Z61" s="184"/>
      <c r="AA61" s="184"/>
      <c r="AB61" s="184"/>
      <c r="AC61" s="184"/>
      <c r="AD61" s="184"/>
      <c r="AE61" s="184"/>
      <c r="AF61" s="184"/>
      <c r="AG61" s="184" t="s">
        <v>191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ht="12.75" customHeight="1" outlineLevel="1" x14ac:dyDescent="0.2">
      <c r="A62" s="193"/>
      <c r="B62" s="194"/>
      <c r="C62" s="230" t="s">
        <v>523</v>
      </c>
      <c r="D62" s="230"/>
      <c r="E62" s="230"/>
      <c r="F62" s="230"/>
      <c r="G62" s="230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4"/>
      <c r="Z62" s="184"/>
      <c r="AA62" s="184"/>
      <c r="AB62" s="184"/>
      <c r="AC62" s="184"/>
      <c r="AD62" s="184"/>
      <c r="AE62" s="184"/>
      <c r="AF62" s="184"/>
      <c r="AG62" s="184" t="s">
        <v>181</v>
      </c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ht="33.75" outlineLevel="1" x14ac:dyDescent="0.2">
      <c r="A63" s="185">
        <v>31</v>
      </c>
      <c r="B63" s="186" t="s">
        <v>524</v>
      </c>
      <c r="C63" s="187" t="s">
        <v>525</v>
      </c>
      <c r="D63" s="188" t="s">
        <v>215</v>
      </c>
      <c r="E63" s="189">
        <v>6</v>
      </c>
      <c r="F63" s="190"/>
      <c r="G63" s="191">
        <f>ROUND(E63*F63,2)</f>
        <v>0</v>
      </c>
      <c r="H63" s="190">
        <v>4.6900000000000004</v>
      </c>
      <c r="I63" s="191">
        <f>ROUND(E63*H63,2)</f>
        <v>28.14</v>
      </c>
      <c r="J63" s="190">
        <v>49.37</v>
      </c>
      <c r="K63" s="191">
        <f>ROUND(E63*J63,2)</f>
        <v>296.22000000000003</v>
      </c>
      <c r="L63" s="191">
        <v>15</v>
      </c>
      <c r="M63" s="191">
        <f>G63*(1+L63/100)</f>
        <v>0</v>
      </c>
      <c r="N63" s="191">
        <v>3.4000000000000002E-4</v>
      </c>
      <c r="O63" s="191">
        <f>ROUND(E63*N63,2)</f>
        <v>0</v>
      </c>
      <c r="P63" s="191">
        <v>2.5000000000000001E-2</v>
      </c>
      <c r="Q63" s="191">
        <f>ROUND(E63*P63,2)</f>
        <v>0.15</v>
      </c>
      <c r="R63" s="191" t="s">
        <v>224</v>
      </c>
      <c r="S63" s="191" t="s">
        <v>172</v>
      </c>
      <c r="T63" s="192" t="s">
        <v>173</v>
      </c>
      <c r="U63" s="183">
        <v>0.21299999999999999</v>
      </c>
      <c r="V63" s="183">
        <f>ROUND(E63*U63,2)</f>
        <v>1.28</v>
      </c>
      <c r="W63" s="183"/>
      <c r="X63" s="183" t="s">
        <v>188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189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12.75" customHeight="1" outlineLevel="1" x14ac:dyDescent="0.2">
      <c r="A64" s="193"/>
      <c r="B64" s="194"/>
      <c r="C64" s="229" t="s">
        <v>522</v>
      </c>
      <c r="D64" s="229"/>
      <c r="E64" s="229"/>
      <c r="F64" s="229"/>
      <c r="G64" s="229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4"/>
      <c r="Z64" s="184"/>
      <c r="AA64" s="184"/>
      <c r="AB64" s="184"/>
      <c r="AC64" s="184"/>
      <c r="AD64" s="184"/>
      <c r="AE64" s="184"/>
      <c r="AF64" s="184"/>
      <c r="AG64" s="184" t="s">
        <v>191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ht="22.5" outlineLevel="1" x14ac:dyDescent="0.2">
      <c r="A65" s="175">
        <v>32</v>
      </c>
      <c r="B65" s="176" t="s">
        <v>404</v>
      </c>
      <c r="C65" s="177" t="s">
        <v>405</v>
      </c>
      <c r="D65" s="178" t="s">
        <v>249</v>
      </c>
      <c r="E65" s="179">
        <v>64</v>
      </c>
      <c r="F65" s="180"/>
      <c r="G65" s="181">
        <f>ROUND(E65*F65,2)</f>
        <v>0</v>
      </c>
      <c r="H65" s="180">
        <v>10.29</v>
      </c>
      <c r="I65" s="181">
        <f>ROUND(E65*H65,2)</f>
        <v>658.56</v>
      </c>
      <c r="J65" s="180">
        <v>145.21</v>
      </c>
      <c r="K65" s="181">
        <f>ROUND(E65*J65,2)</f>
        <v>9293.44</v>
      </c>
      <c r="L65" s="181">
        <v>15</v>
      </c>
      <c r="M65" s="181">
        <f>G65*(1+L65/100)</f>
        <v>0</v>
      </c>
      <c r="N65" s="181">
        <v>4.8999999999999998E-4</v>
      </c>
      <c r="O65" s="181">
        <f>ROUND(E65*N65,2)</f>
        <v>0.03</v>
      </c>
      <c r="P65" s="181">
        <v>2.7E-2</v>
      </c>
      <c r="Q65" s="181">
        <f>ROUND(E65*P65,2)</f>
        <v>1.73</v>
      </c>
      <c r="R65" s="181" t="s">
        <v>224</v>
      </c>
      <c r="S65" s="181" t="s">
        <v>172</v>
      </c>
      <c r="T65" s="182" t="s">
        <v>173</v>
      </c>
      <c r="U65" s="183">
        <v>0.42199999999999999</v>
      </c>
      <c r="V65" s="183">
        <f>ROUND(E65*U65,2)</f>
        <v>27.01</v>
      </c>
      <c r="W65" s="183"/>
      <c r="X65" s="183" t="s">
        <v>188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189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x14ac:dyDescent="0.2">
      <c r="A66" s="167" t="s">
        <v>167</v>
      </c>
      <c r="B66" s="168" t="s">
        <v>132</v>
      </c>
      <c r="C66" s="169" t="s">
        <v>133</v>
      </c>
      <c r="D66" s="170"/>
      <c r="E66" s="171"/>
      <c r="F66" s="172"/>
      <c r="G66" s="172">
        <f>SUMIF(AG67:AG73,"&lt;&gt;NOR",G67:G73)</f>
        <v>0</v>
      </c>
      <c r="H66" s="172"/>
      <c r="I66" s="172">
        <f>SUM(I67:I73)</f>
        <v>0</v>
      </c>
      <c r="J66" s="172"/>
      <c r="K66" s="172">
        <f>SUM(K67:K73)</f>
        <v>2004.4</v>
      </c>
      <c r="L66" s="172"/>
      <c r="M66" s="172">
        <f>SUM(M67:M73)</f>
        <v>0</v>
      </c>
      <c r="N66" s="172"/>
      <c r="O66" s="172">
        <f>SUM(O67:O73)</f>
        <v>0</v>
      </c>
      <c r="P66" s="172"/>
      <c r="Q66" s="172">
        <f>SUM(Q67:Q73)</f>
        <v>0</v>
      </c>
      <c r="R66" s="172"/>
      <c r="S66" s="172"/>
      <c r="T66" s="173"/>
      <c r="U66" s="174"/>
      <c r="V66" s="174">
        <f>SUM(V67:V73)</f>
        <v>3.34</v>
      </c>
      <c r="W66" s="174"/>
      <c r="X66" s="174"/>
      <c r="AG66" t="s">
        <v>168</v>
      </c>
    </row>
    <row r="67" spans="1:60" ht="22.5" outlineLevel="1" x14ac:dyDescent="0.2">
      <c r="A67" s="185">
        <v>33</v>
      </c>
      <c r="B67" s="186" t="s">
        <v>358</v>
      </c>
      <c r="C67" s="187" t="s">
        <v>526</v>
      </c>
      <c r="D67" s="188" t="s">
        <v>240</v>
      </c>
      <c r="E67" s="189">
        <v>1.1008599999999999</v>
      </c>
      <c r="F67" s="190"/>
      <c r="G67" s="191">
        <f>ROUND(E67*F67,2)</f>
        <v>0</v>
      </c>
      <c r="H67" s="190">
        <v>0</v>
      </c>
      <c r="I67" s="191">
        <f>ROUND(E67*H67,2)</f>
        <v>0</v>
      </c>
      <c r="J67" s="190">
        <v>678</v>
      </c>
      <c r="K67" s="191">
        <f>ROUND(E67*J67,2)</f>
        <v>746.38</v>
      </c>
      <c r="L67" s="191">
        <v>21</v>
      </c>
      <c r="M67" s="191">
        <f>G67*(1+L67/100)</f>
        <v>0</v>
      </c>
      <c r="N67" s="191">
        <v>0</v>
      </c>
      <c r="O67" s="191">
        <f>ROUND(E67*N67,2)</f>
        <v>0</v>
      </c>
      <c r="P67" s="191">
        <v>0</v>
      </c>
      <c r="Q67" s="191">
        <f>ROUND(E67*P67,2)</f>
        <v>0</v>
      </c>
      <c r="R67" s="191" t="s">
        <v>224</v>
      </c>
      <c r="S67" s="191" t="s">
        <v>172</v>
      </c>
      <c r="T67" s="192" t="s">
        <v>172</v>
      </c>
      <c r="U67" s="183">
        <v>2.0089999999999999</v>
      </c>
      <c r="V67" s="183">
        <f>ROUND(E67*U67,2)</f>
        <v>2.21</v>
      </c>
      <c r="W67" s="183"/>
      <c r="X67" s="183" t="s">
        <v>188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189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outlineLevel="1" x14ac:dyDescent="0.2">
      <c r="A68" s="193"/>
      <c r="B68" s="194"/>
      <c r="C68" s="203" t="s">
        <v>527</v>
      </c>
      <c r="D68" s="204"/>
      <c r="E68" s="205">
        <v>1.1008599999999999</v>
      </c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4"/>
      <c r="Z68" s="184"/>
      <c r="AA68" s="184"/>
      <c r="AB68" s="184"/>
      <c r="AC68" s="184"/>
      <c r="AD68" s="184"/>
      <c r="AE68" s="184"/>
      <c r="AF68" s="184"/>
      <c r="AG68" s="184" t="s">
        <v>193</v>
      </c>
      <c r="AH68" s="184">
        <v>0</v>
      </c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outlineLevel="1" x14ac:dyDescent="0.2">
      <c r="A69" s="185">
        <v>34</v>
      </c>
      <c r="B69" s="186" t="s">
        <v>411</v>
      </c>
      <c r="C69" s="187" t="s">
        <v>367</v>
      </c>
      <c r="D69" s="188" t="s">
        <v>240</v>
      </c>
      <c r="E69" s="189">
        <v>2.30958</v>
      </c>
      <c r="F69" s="190"/>
      <c r="G69" s="191">
        <f>ROUND(E69*F69,2)</f>
        <v>0</v>
      </c>
      <c r="H69" s="190">
        <v>0</v>
      </c>
      <c r="I69" s="191">
        <f>ROUND(E69*H69,2)</f>
        <v>0</v>
      </c>
      <c r="J69" s="190">
        <v>226</v>
      </c>
      <c r="K69" s="191">
        <f>ROUND(E69*J69,2)</f>
        <v>521.97</v>
      </c>
      <c r="L69" s="191">
        <v>21</v>
      </c>
      <c r="M69" s="191">
        <f>G69*(1+L69/100)</f>
        <v>0</v>
      </c>
      <c r="N69" s="191">
        <v>0</v>
      </c>
      <c r="O69" s="191">
        <f>ROUND(E69*N69,2)</f>
        <v>0</v>
      </c>
      <c r="P69" s="191">
        <v>0</v>
      </c>
      <c r="Q69" s="191">
        <f>ROUND(E69*P69,2)</f>
        <v>0</v>
      </c>
      <c r="R69" s="191" t="s">
        <v>224</v>
      </c>
      <c r="S69" s="191" t="s">
        <v>172</v>
      </c>
      <c r="T69" s="192" t="s">
        <v>172</v>
      </c>
      <c r="U69" s="183">
        <v>0.49</v>
      </c>
      <c r="V69" s="183">
        <f>ROUND(E69*U69,2)</f>
        <v>1.1299999999999999</v>
      </c>
      <c r="W69" s="183"/>
      <c r="X69" s="183" t="s">
        <v>360</v>
      </c>
      <c r="Y69" s="184"/>
      <c r="Z69" s="184"/>
      <c r="AA69" s="184"/>
      <c r="AB69" s="184"/>
      <c r="AC69" s="184"/>
      <c r="AD69" s="184"/>
      <c r="AE69" s="184"/>
      <c r="AF69" s="184"/>
      <c r="AG69" s="184" t="s">
        <v>361</v>
      </c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ht="12.75" customHeight="1" outlineLevel="1" x14ac:dyDescent="0.2">
      <c r="A70" s="193"/>
      <c r="B70" s="194"/>
      <c r="C70" s="228" t="s">
        <v>528</v>
      </c>
      <c r="D70" s="228"/>
      <c r="E70" s="228"/>
      <c r="F70" s="228"/>
      <c r="G70" s="228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4"/>
      <c r="Z70" s="184"/>
      <c r="AA70" s="184"/>
      <c r="AB70" s="184"/>
      <c r="AC70" s="184"/>
      <c r="AD70" s="184"/>
      <c r="AE70" s="184"/>
      <c r="AF70" s="184"/>
      <c r="AG70" s="184" t="s">
        <v>181</v>
      </c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outlineLevel="1" x14ac:dyDescent="0.2">
      <c r="A71" s="185">
        <v>35</v>
      </c>
      <c r="B71" s="186" t="s">
        <v>412</v>
      </c>
      <c r="C71" s="187" t="s">
        <v>369</v>
      </c>
      <c r="D71" s="188" t="s">
        <v>240</v>
      </c>
      <c r="E71" s="189">
        <v>2.75</v>
      </c>
      <c r="F71" s="190"/>
      <c r="G71" s="191">
        <f>ROUND(E71*F71,2)</f>
        <v>0</v>
      </c>
      <c r="H71" s="190">
        <v>0</v>
      </c>
      <c r="I71" s="191">
        <f>ROUND(E71*H71,2)</f>
        <v>0</v>
      </c>
      <c r="J71" s="190">
        <v>15.7</v>
      </c>
      <c r="K71" s="191">
        <f>ROUND(E71*J71,2)</f>
        <v>43.18</v>
      </c>
      <c r="L71" s="191">
        <v>21</v>
      </c>
      <c r="M71" s="191">
        <f>G71*(1+L71/100)</f>
        <v>0</v>
      </c>
      <c r="N71" s="191">
        <v>0</v>
      </c>
      <c r="O71" s="191">
        <f>ROUND(E71*N71,2)</f>
        <v>0</v>
      </c>
      <c r="P71" s="191">
        <v>0</v>
      </c>
      <c r="Q71" s="191">
        <f>ROUND(E71*P71,2)</f>
        <v>0</v>
      </c>
      <c r="R71" s="191" t="s">
        <v>224</v>
      </c>
      <c r="S71" s="191" t="s">
        <v>172</v>
      </c>
      <c r="T71" s="192" t="s">
        <v>173</v>
      </c>
      <c r="U71" s="183">
        <v>0</v>
      </c>
      <c r="V71" s="183">
        <f>ROUND(E71*U71,2)</f>
        <v>0</v>
      </c>
      <c r="W71" s="183"/>
      <c r="X71" s="183" t="s">
        <v>188</v>
      </c>
      <c r="Y71" s="184"/>
      <c r="Z71" s="184"/>
      <c r="AA71" s="184"/>
      <c r="AB71" s="184"/>
      <c r="AC71" s="184"/>
      <c r="AD71" s="184"/>
      <c r="AE71" s="184"/>
      <c r="AF71" s="184"/>
      <c r="AG71" s="184" t="s">
        <v>189</v>
      </c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outlineLevel="1" x14ac:dyDescent="0.2">
      <c r="A72" s="193"/>
      <c r="B72" s="194"/>
      <c r="C72" s="203" t="s">
        <v>529</v>
      </c>
      <c r="D72" s="204"/>
      <c r="E72" s="205">
        <v>2.75</v>
      </c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4"/>
      <c r="Z72" s="184"/>
      <c r="AA72" s="184"/>
      <c r="AB72" s="184"/>
      <c r="AC72" s="184"/>
      <c r="AD72" s="184"/>
      <c r="AE72" s="184"/>
      <c r="AF72" s="184"/>
      <c r="AG72" s="184" t="s">
        <v>193</v>
      </c>
      <c r="AH72" s="184">
        <v>0</v>
      </c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outlineLevel="1" x14ac:dyDescent="0.2">
      <c r="A73" s="185">
        <v>36</v>
      </c>
      <c r="B73" s="186" t="s">
        <v>414</v>
      </c>
      <c r="C73" s="187" t="s">
        <v>415</v>
      </c>
      <c r="D73" s="188" t="s">
        <v>240</v>
      </c>
      <c r="E73" s="189">
        <v>2.30958</v>
      </c>
      <c r="F73" s="190"/>
      <c r="G73" s="191">
        <f>ROUND(E73*F73,2)</f>
        <v>0</v>
      </c>
      <c r="H73" s="190">
        <v>0</v>
      </c>
      <c r="I73" s="191">
        <f>ROUND(E73*H73,2)</f>
        <v>0</v>
      </c>
      <c r="J73" s="190">
        <v>300</v>
      </c>
      <c r="K73" s="191">
        <f>ROUND(E73*J73,2)</f>
        <v>692.87</v>
      </c>
      <c r="L73" s="191">
        <v>21</v>
      </c>
      <c r="M73" s="191">
        <f>G73*(1+L73/100)</f>
        <v>0</v>
      </c>
      <c r="N73" s="191">
        <v>0</v>
      </c>
      <c r="O73" s="191">
        <f>ROUND(E73*N73,2)</f>
        <v>0</v>
      </c>
      <c r="P73" s="191">
        <v>0</v>
      </c>
      <c r="Q73" s="191">
        <f>ROUND(E73*P73,2)</f>
        <v>0</v>
      </c>
      <c r="R73" s="191" t="s">
        <v>224</v>
      </c>
      <c r="S73" s="191" t="s">
        <v>416</v>
      </c>
      <c r="T73" s="192" t="s">
        <v>173</v>
      </c>
      <c r="U73" s="183">
        <v>0</v>
      </c>
      <c r="V73" s="183">
        <f>ROUND(E73*U73,2)</f>
        <v>0</v>
      </c>
      <c r="W73" s="183"/>
      <c r="X73" s="183" t="s">
        <v>188</v>
      </c>
      <c r="Y73" s="184"/>
      <c r="Z73" s="184"/>
      <c r="AA73" s="184"/>
      <c r="AB73" s="184"/>
      <c r="AC73" s="184"/>
      <c r="AD73" s="184"/>
      <c r="AE73" s="184"/>
      <c r="AF73" s="184"/>
      <c r="AG73" s="184" t="s">
        <v>364</v>
      </c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x14ac:dyDescent="0.2">
      <c r="A74" s="149"/>
      <c r="B74" s="153"/>
      <c r="C74" s="195"/>
      <c r="D74" s="155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AE74">
        <v>15</v>
      </c>
      <c r="AF74">
        <v>21</v>
      </c>
      <c r="AG74" t="s">
        <v>154</v>
      </c>
    </row>
    <row r="75" spans="1:60" x14ac:dyDescent="0.2">
      <c r="A75" s="196"/>
      <c r="B75" s="197" t="s">
        <v>27</v>
      </c>
      <c r="C75" s="198"/>
      <c r="D75" s="199"/>
      <c r="E75" s="200"/>
      <c r="F75" s="200"/>
      <c r="G75" s="201">
        <f>G8+G14+G16+G19+G23+G37+G41+G58+G66</f>
        <v>0</v>
      </c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AE75">
        <f>SUMIF(L7:L73,AE74,G7:G73)</f>
        <v>0</v>
      </c>
      <c r="AF75">
        <f>SUMIF(L7:L73,AF74,G7:G73)</f>
        <v>0</v>
      </c>
      <c r="AG75" t="s">
        <v>182</v>
      </c>
    </row>
    <row r="76" spans="1:60" x14ac:dyDescent="0.2">
      <c r="C76" s="202"/>
      <c r="D76" s="97"/>
      <c r="AG76" t="s">
        <v>183</v>
      </c>
    </row>
    <row r="77" spans="1:60" x14ac:dyDescent="0.2">
      <c r="D77" s="97"/>
    </row>
    <row r="78" spans="1:60" x14ac:dyDescent="0.2">
      <c r="D78" s="97"/>
    </row>
    <row r="79" spans="1:60" x14ac:dyDescent="0.2">
      <c r="D79" s="97"/>
    </row>
    <row r="80" spans="1:60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</sheetData>
  <sheetProtection algorithmName="SHA-512" hashValue="WFWA5hBn4itae8cWz1jpk2eDsoBzP+kncsoLjaJIerZsXlEhFUJx1dyris1x+h1DGP+iqNi7UR6Q+PAtrq3G5A==" saltValue="/dKiIzMMuRmBzynua1Wpzw==" spinCount="100000" sheet="1"/>
  <mergeCells count="15">
    <mergeCell ref="C55:G55"/>
    <mergeCell ref="C61:G61"/>
    <mergeCell ref="C62:G62"/>
    <mergeCell ref="C64:G64"/>
    <mergeCell ref="C70:G70"/>
    <mergeCell ref="C12:G12"/>
    <mergeCell ref="C25:G25"/>
    <mergeCell ref="C28:G28"/>
    <mergeCell ref="C31:G31"/>
    <mergeCell ref="C50:G50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H1041"/>
  <sheetViews>
    <sheetView tabSelected="1" zoomScaleNormal="100" workbookViewId="0">
      <pane ySplit="7" topLeftCell="A23" activePane="bottomLeft" state="frozen"/>
      <selection activeCell="E4" sqref="E4:J4"/>
      <selection pane="bottomLeft" activeCell="E4" sqref="E4:J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139</v>
      </c>
      <c r="B1" s="225"/>
      <c r="C1" s="225"/>
      <c r="D1" s="225"/>
      <c r="E1" s="225"/>
      <c r="F1" s="225"/>
      <c r="G1" s="225"/>
      <c r="AG1" t="s">
        <v>140</v>
      </c>
    </row>
    <row r="2" spans="1:60" ht="25.15" customHeight="1" x14ac:dyDescent="0.2">
      <c r="A2" s="157" t="s">
        <v>136</v>
      </c>
      <c r="B2" s="152" t="s">
        <v>5</v>
      </c>
      <c r="C2" s="226" t="s">
        <v>58</v>
      </c>
      <c r="D2" s="226"/>
      <c r="E2" s="226"/>
      <c r="F2" s="226"/>
      <c r="G2" s="226"/>
      <c r="AG2" t="s">
        <v>141</v>
      </c>
    </row>
    <row r="3" spans="1:60" ht="25.15" customHeight="1" x14ac:dyDescent="0.2">
      <c r="A3" s="157" t="s">
        <v>137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141</v>
      </c>
      <c r="AG3" t="s">
        <v>142</v>
      </c>
    </row>
    <row r="4" spans="1:60" ht="25.15" customHeight="1" x14ac:dyDescent="0.2">
      <c r="A4" s="158" t="s">
        <v>138</v>
      </c>
      <c r="B4" s="159" t="s">
        <v>68</v>
      </c>
      <c r="C4" s="227" t="s">
        <v>69</v>
      </c>
      <c r="D4" s="227"/>
      <c r="E4" s="227"/>
      <c r="F4" s="227"/>
      <c r="G4" s="227"/>
      <c r="AG4" t="s">
        <v>143</v>
      </c>
    </row>
    <row r="5" spans="1:60" x14ac:dyDescent="0.2">
      <c r="D5" s="97"/>
    </row>
    <row r="6" spans="1:60" ht="38.25" x14ac:dyDescent="0.2">
      <c r="A6" s="160" t="s">
        <v>144</v>
      </c>
      <c r="B6" s="161" t="s">
        <v>145</v>
      </c>
      <c r="C6" s="161" t="s">
        <v>146</v>
      </c>
      <c r="D6" s="162" t="s">
        <v>147</v>
      </c>
      <c r="E6" s="160" t="s">
        <v>148</v>
      </c>
      <c r="F6" s="163" t="s">
        <v>149</v>
      </c>
      <c r="G6" s="160" t="s">
        <v>27</v>
      </c>
      <c r="H6" s="164" t="s">
        <v>150</v>
      </c>
      <c r="I6" s="164" t="s">
        <v>151</v>
      </c>
      <c r="J6" s="164" t="s">
        <v>152</v>
      </c>
      <c r="K6" s="164" t="s">
        <v>153</v>
      </c>
      <c r="L6" s="164" t="s">
        <v>154</v>
      </c>
      <c r="M6" s="164" t="s">
        <v>155</v>
      </c>
      <c r="N6" s="164" t="s">
        <v>156</v>
      </c>
      <c r="O6" s="164" t="s">
        <v>157</v>
      </c>
      <c r="P6" s="164" t="s">
        <v>158</v>
      </c>
      <c r="Q6" s="164" t="s">
        <v>159</v>
      </c>
      <c r="R6" s="164" t="s">
        <v>160</v>
      </c>
      <c r="S6" s="164" t="s">
        <v>161</v>
      </c>
      <c r="T6" s="164" t="s">
        <v>162</v>
      </c>
      <c r="U6" s="164" t="s">
        <v>163</v>
      </c>
      <c r="V6" s="164" t="s">
        <v>164</v>
      </c>
      <c r="W6" s="164" t="s">
        <v>165</v>
      </c>
      <c r="X6" s="164" t="s">
        <v>166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167</v>
      </c>
      <c r="B8" s="168" t="s">
        <v>97</v>
      </c>
      <c r="C8" s="169" t="s">
        <v>69</v>
      </c>
      <c r="D8" s="170"/>
      <c r="E8" s="171"/>
      <c r="F8" s="172"/>
      <c r="G8" s="172">
        <f>SUMIF(AG9:AG38,"&lt;&gt;NOR",G9:G38)</f>
        <v>0</v>
      </c>
      <c r="H8" s="172"/>
      <c r="I8" s="172">
        <f>SUM(I9:I38)</f>
        <v>26490.000000000004</v>
      </c>
      <c r="J8" s="172"/>
      <c r="K8" s="172">
        <f>SUM(K9:K38)</f>
        <v>7155.21</v>
      </c>
      <c r="L8" s="172"/>
      <c r="M8" s="172">
        <f>SUM(M9:M38)</f>
        <v>0</v>
      </c>
      <c r="N8" s="172"/>
      <c r="O8" s="172">
        <f>SUM(O9:O38)</f>
        <v>0.06</v>
      </c>
      <c r="P8" s="172"/>
      <c r="Q8" s="172">
        <f>SUM(Q9:Q38)</f>
        <v>0.17</v>
      </c>
      <c r="R8" s="172"/>
      <c r="S8" s="172"/>
      <c r="T8" s="173"/>
      <c r="U8" s="174"/>
      <c r="V8" s="174">
        <f>SUM(V9:V38)</f>
        <v>14.959999999999999</v>
      </c>
      <c r="W8" s="174"/>
      <c r="X8" s="174"/>
      <c r="AG8" t="s">
        <v>168</v>
      </c>
    </row>
    <row r="9" spans="1:60" outlineLevel="1" x14ac:dyDescent="0.2">
      <c r="A9" s="175">
        <v>1</v>
      </c>
      <c r="B9" s="176" t="s">
        <v>530</v>
      </c>
      <c r="C9" s="177" t="s">
        <v>531</v>
      </c>
      <c r="D9" s="178" t="s">
        <v>215</v>
      </c>
      <c r="E9" s="179">
        <v>1</v>
      </c>
      <c r="F9" s="180"/>
      <c r="G9" s="181">
        <f t="shared" ref="G9:G25" si="0">ROUND(E9*F9,2)</f>
        <v>0</v>
      </c>
      <c r="H9" s="180">
        <v>1600</v>
      </c>
      <c r="I9" s="181">
        <f t="shared" ref="I9:I25" si="1">ROUND(E9*H9,2)</f>
        <v>1600</v>
      </c>
      <c r="J9" s="180">
        <v>0</v>
      </c>
      <c r="K9" s="181">
        <f t="shared" ref="K9:K25" si="2">ROUND(E9*J9,2)</f>
        <v>0</v>
      </c>
      <c r="L9" s="181">
        <v>15</v>
      </c>
      <c r="M9" s="181">
        <f t="shared" ref="M9:M25" si="3">G9*(1+L9/100)</f>
        <v>0</v>
      </c>
      <c r="N9" s="181">
        <v>3.2000000000000003E-4</v>
      </c>
      <c r="O9" s="181">
        <f t="shared" ref="O9:O25" si="4">ROUND(E9*N9,2)</f>
        <v>0</v>
      </c>
      <c r="P9" s="181">
        <v>0</v>
      </c>
      <c r="Q9" s="181">
        <f t="shared" ref="Q9:Q25" si="5">ROUND(E9*P9,2)</f>
        <v>0</v>
      </c>
      <c r="R9" s="181"/>
      <c r="S9" s="181" t="s">
        <v>210</v>
      </c>
      <c r="T9" s="182" t="s">
        <v>173</v>
      </c>
      <c r="U9" s="183">
        <v>0</v>
      </c>
      <c r="V9" s="183">
        <f t="shared" ref="V9:V25" si="6">ROUND(E9*U9,2)</f>
        <v>0</v>
      </c>
      <c r="W9" s="183"/>
      <c r="X9" s="183" t="s">
        <v>211</v>
      </c>
      <c r="Y9" s="184"/>
      <c r="Z9" s="184"/>
      <c r="AA9" s="184"/>
      <c r="AB9" s="184"/>
      <c r="AC9" s="184"/>
      <c r="AD9" s="184"/>
      <c r="AE9" s="184"/>
      <c r="AF9" s="184"/>
      <c r="AG9" s="184" t="s">
        <v>212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22.5" outlineLevel="1" x14ac:dyDescent="0.2">
      <c r="A10" s="175">
        <v>2</v>
      </c>
      <c r="B10" s="176" t="s">
        <v>532</v>
      </c>
      <c r="C10" s="177" t="s">
        <v>533</v>
      </c>
      <c r="D10" s="178" t="s">
        <v>215</v>
      </c>
      <c r="E10" s="179">
        <v>1</v>
      </c>
      <c r="F10" s="180"/>
      <c r="G10" s="181">
        <f t="shared" si="0"/>
        <v>0</v>
      </c>
      <c r="H10" s="180">
        <v>5905</v>
      </c>
      <c r="I10" s="181">
        <f t="shared" si="1"/>
        <v>5905</v>
      </c>
      <c r="J10" s="180">
        <v>0</v>
      </c>
      <c r="K10" s="181">
        <f t="shared" si="2"/>
        <v>0</v>
      </c>
      <c r="L10" s="181">
        <v>15</v>
      </c>
      <c r="M10" s="181">
        <f t="shared" si="3"/>
        <v>0</v>
      </c>
      <c r="N10" s="181">
        <v>1.4500000000000001E-2</v>
      </c>
      <c r="O10" s="181">
        <f t="shared" si="4"/>
        <v>0.01</v>
      </c>
      <c r="P10" s="181">
        <v>0</v>
      </c>
      <c r="Q10" s="181">
        <f t="shared" si="5"/>
        <v>0</v>
      </c>
      <c r="R10" s="181"/>
      <c r="S10" s="181" t="s">
        <v>210</v>
      </c>
      <c r="T10" s="182" t="s">
        <v>173</v>
      </c>
      <c r="U10" s="183">
        <v>0</v>
      </c>
      <c r="V10" s="183">
        <f t="shared" si="6"/>
        <v>0</v>
      </c>
      <c r="W10" s="183"/>
      <c r="X10" s="183" t="s">
        <v>211</v>
      </c>
      <c r="Y10" s="184"/>
      <c r="Z10" s="184"/>
      <c r="AA10" s="184"/>
      <c r="AB10" s="184"/>
      <c r="AC10" s="184"/>
      <c r="AD10" s="184"/>
      <c r="AE10" s="184"/>
      <c r="AF10" s="184"/>
      <c r="AG10" s="184" t="s">
        <v>212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22.5" outlineLevel="1" x14ac:dyDescent="0.2">
      <c r="A11" s="175">
        <v>3</v>
      </c>
      <c r="B11" s="176" t="s">
        <v>534</v>
      </c>
      <c r="C11" s="177" t="s">
        <v>535</v>
      </c>
      <c r="D11" s="178" t="s">
        <v>215</v>
      </c>
      <c r="E11" s="179">
        <v>3</v>
      </c>
      <c r="F11" s="180"/>
      <c r="G11" s="181">
        <f t="shared" si="0"/>
        <v>0</v>
      </c>
      <c r="H11" s="180">
        <v>255.5</v>
      </c>
      <c r="I11" s="181">
        <f t="shared" si="1"/>
        <v>766.5</v>
      </c>
      <c r="J11" s="180">
        <v>0</v>
      </c>
      <c r="K11" s="181">
        <f t="shared" si="2"/>
        <v>0</v>
      </c>
      <c r="L11" s="181">
        <v>15</v>
      </c>
      <c r="M11" s="181">
        <f t="shared" si="3"/>
        <v>0</v>
      </c>
      <c r="N11" s="181">
        <v>2.0000000000000001E-4</v>
      </c>
      <c r="O11" s="181">
        <f t="shared" si="4"/>
        <v>0</v>
      </c>
      <c r="P11" s="181">
        <v>0</v>
      </c>
      <c r="Q11" s="181">
        <f t="shared" si="5"/>
        <v>0</v>
      </c>
      <c r="R11" s="181" t="s">
        <v>250</v>
      </c>
      <c r="S11" s="181" t="s">
        <v>172</v>
      </c>
      <c r="T11" s="182" t="s">
        <v>173</v>
      </c>
      <c r="U11" s="183">
        <v>0</v>
      </c>
      <c r="V11" s="183">
        <f t="shared" si="6"/>
        <v>0</v>
      </c>
      <c r="W11" s="183"/>
      <c r="X11" s="183" t="s">
        <v>211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212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outlineLevel="1" x14ac:dyDescent="0.2">
      <c r="A12" s="175">
        <v>4</v>
      </c>
      <c r="B12" s="176" t="s">
        <v>536</v>
      </c>
      <c r="C12" s="177" t="s">
        <v>537</v>
      </c>
      <c r="D12" s="178" t="s">
        <v>215</v>
      </c>
      <c r="E12" s="179">
        <v>1</v>
      </c>
      <c r="F12" s="180"/>
      <c r="G12" s="181">
        <f t="shared" si="0"/>
        <v>0</v>
      </c>
      <c r="H12" s="180">
        <v>1425</v>
      </c>
      <c r="I12" s="181">
        <f t="shared" si="1"/>
        <v>1425</v>
      </c>
      <c r="J12" s="180">
        <v>0</v>
      </c>
      <c r="K12" s="181">
        <f t="shared" si="2"/>
        <v>0</v>
      </c>
      <c r="L12" s="181">
        <v>15</v>
      </c>
      <c r="M12" s="181">
        <f t="shared" si="3"/>
        <v>0</v>
      </c>
      <c r="N12" s="181">
        <v>1.2999999999999999E-3</v>
      </c>
      <c r="O12" s="181">
        <f t="shared" si="4"/>
        <v>0</v>
      </c>
      <c r="P12" s="181">
        <v>0</v>
      </c>
      <c r="Q12" s="181">
        <f t="shared" si="5"/>
        <v>0</v>
      </c>
      <c r="R12" s="181" t="s">
        <v>250</v>
      </c>
      <c r="S12" s="181" t="s">
        <v>172</v>
      </c>
      <c r="T12" s="182" t="s">
        <v>172</v>
      </c>
      <c r="U12" s="183">
        <v>0</v>
      </c>
      <c r="V12" s="183">
        <f t="shared" si="6"/>
        <v>0</v>
      </c>
      <c r="W12" s="183"/>
      <c r="X12" s="183" t="s">
        <v>211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212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75">
        <v>5</v>
      </c>
      <c r="B13" s="176" t="s">
        <v>538</v>
      </c>
      <c r="C13" s="177" t="s">
        <v>539</v>
      </c>
      <c r="D13" s="178" t="s">
        <v>215</v>
      </c>
      <c r="E13" s="179">
        <v>1</v>
      </c>
      <c r="F13" s="180"/>
      <c r="G13" s="181">
        <f t="shared" si="0"/>
        <v>0</v>
      </c>
      <c r="H13" s="180">
        <v>1731</v>
      </c>
      <c r="I13" s="181">
        <f t="shared" si="1"/>
        <v>1731</v>
      </c>
      <c r="J13" s="180">
        <v>0</v>
      </c>
      <c r="K13" s="181">
        <f t="shared" si="2"/>
        <v>0</v>
      </c>
      <c r="L13" s="181">
        <v>15</v>
      </c>
      <c r="M13" s="181">
        <f t="shared" si="3"/>
        <v>0</v>
      </c>
      <c r="N13" s="181">
        <v>1.64E-3</v>
      </c>
      <c r="O13" s="181">
        <f t="shared" si="4"/>
        <v>0</v>
      </c>
      <c r="P13" s="181">
        <v>0</v>
      </c>
      <c r="Q13" s="181">
        <f t="shared" si="5"/>
        <v>0</v>
      </c>
      <c r="R13" s="181" t="s">
        <v>250</v>
      </c>
      <c r="S13" s="181" t="s">
        <v>172</v>
      </c>
      <c r="T13" s="182" t="s">
        <v>173</v>
      </c>
      <c r="U13" s="183">
        <v>0</v>
      </c>
      <c r="V13" s="183">
        <f t="shared" si="6"/>
        <v>0</v>
      </c>
      <c r="W13" s="183"/>
      <c r="X13" s="183" t="s">
        <v>211</v>
      </c>
      <c r="Y13" s="184"/>
      <c r="Z13" s="184"/>
      <c r="AA13" s="184"/>
      <c r="AB13" s="184"/>
      <c r="AC13" s="184"/>
      <c r="AD13" s="184"/>
      <c r="AE13" s="184"/>
      <c r="AF13" s="184"/>
      <c r="AG13" s="184" t="s">
        <v>212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75">
        <v>6</v>
      </c>
      <c r="B14" s="176" t="s">
        <v>540</v>
      </c>
      <c r="C14" s="177" t="s">
        <v>541</v>
      </c>
      <c r="D14" s="178" t="s">
        <v>215</v>
      </c>
      <c r="E14" s="179">
        <v>1</v>
      </c>
      <c r="F14" s="180"/>
      <c r="G14" s="181">
        <f t="shared" si="0"/>
        <v>0</v>
      </c>
      <c r="H14" s="180">
        <v>94.7</v>
      </c>
      <c r="I14" s="181">
        <f t="shared" si="1"/>
        <v>94.7</v>
      </c>
      <c r="J14" s="180">
        <v>0</v>
      </c>
      <c r="K14" s="181">
        <f t="shared" si="2"/>
        <v>0</v>
      </c>
      <c r="L14" s="181">
        <v>15</v>
      </c>
      <c r="M14" s="181">
        <f t="shared" si="3"/>
        <v>0</v>
      </c>
      <c r="N14" s="181">
        <v>2.5999999999999998E-4</v>
      </c>
      <c r="O14" s="181">
        <f t="shared" si="4"/>
        <v>0</v>
      </c>
      <c r="P14" s="181">
        <v>0</v>
      </c>
      <c r="Q14" s="181">
        <f t="shared" si="5"/>
        <v>0</v>
      </c>
      <c r="R14" s="181" t="s">
        <v>250</v>
      </c>
      <c r="S14" s="181" t="s">
        <v>172</v>
      </c>
      <c r="T14" s="182" t="s">
        <v>173</v>
      </c>
      <c r="U14" s="183">
        <v>0</v>
      </c>
      <c r="V14" s="183">
        <f t="shared" si="6"/>
        <v>0</v>
      </c>
      <c r="W14" s="183"/>
      <c r="X14" s="183" t="s">
        <v>211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212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ht="22.5" outlineLevel="1" x14ac:dyDescent="0.2">
      <c r="A15" s="175">
        <v>7</v>
      </c>
      <c r="B15" s="176" t="s">
        <v>542</v>
      </c>
      <c r="C15" s="177" t="s">
        <v>543</v>
      </c>
      <c r="D15" s="178" t="s">
        <v>215</v>
      </c>
      <c r="E15" s="179">
        <v>1</v>
      </c>
      <c r="F15" s="180"/>
      <c r="G15" s="181">
        <f t="shared" si="0"/>
        <v>0</v>
      </c>
      <c r="H15" s="180">
        <v>587</v>
      </c>
      <c r="I15" s="181">
        <f t="shared" si="1"/>
        <v>587</v>
      </c>
      <c r="J15" s="180">
        <v>0</v>
      </c>
      <c r="K15" s="181">
        <f t="shared" si="2"/>
        <v>0</v>
      </c>
      <c r="L15" s="181">
        <v>15</v>
      </c>
      <c r="M15" s="181">
        <f t="shared" si="3"/>
        <v>0</v>
      </c>
      <c r="N15" s="181">
        <v>2.5999999999999999E-3</v>
      </c>
      <c r="O15" s="181">
        <f t="shared" si="4"/>
        <v>0</v>
      </c>
      <c r="P15" s="181">
        <v>0</v>
      </c>
      <c r="Q15" s="181">
        <f t="shared" si="5"/>
        <v>0</v>
      </c>
      <c r="R15" s="181" t="s">
        <v>250</v>
      </c>
      <c r="S15" s="181" t="s">
        <v>172</v>
      </c>
      <c r="T15" s="182" t="s">
        <v>173</v>
      </c>
      <c r="U15" s="183">
        <v>0</v>
      </c>
      <c r="V15" s="183">
        <f t="shared" si="6"/>
        <v>0</v>
      </c>
      <c r="W15" s="183"/>
      <c r="X15" s="183" t="s">
        <v>211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212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22.5" outlineLevel="1" x14ac:dyDescent="0.2">
      <c r="A16" s="175">
        <v>8</v>
      </c>
      <c r="B16" s="176" t="s">
        <v>544</v>
      </c>
      <c r="C16" s="177" t="s">
        <v>545</v>
      </c>
      <c r="D16" s="178" t="s">
        <v>215</v>
      </c>
      <c r="E16" s="179">
        <v>1</v>
      </c>
      <c r="F16" s="180"/>
      <c r="G16" s="181">
        <f t="shared" si="0"/>
        <v>0</v>
      </c>
      <c r="H16" s="180">
        <v>6565</v>
      </c>
      <c r="I16" s="181">
        <f t="shared" si="1"/>
        <v>6565</v>
      </c>
      <c r="J16" s="180">
        <v>0</v>
      </c>
      <c r="K16" s="181">
        <f t="shared" si="2"/>
        <v>0</v>
      </c>
      <c r="L16" s="181">
        <v>15</v>
      </c>
      <c r="M16" s="181">
        <f t="shared" si="3"/>
        <v>0</v>
      </c>
      <c r="N16" s="181">
        <v>1.7999999999999999E-2</v>
      </c>
      <c r="O16" s="181">
        <f t="shared" si="4"/>
        <v>0.02</v>
      </c>
      <c r="P16" s="181">
        <v>0</v>
      </c>
      <c r="Q16" s="181">
        <f t="shared" si="5"/>
        <v>0</v>
      </c>
      <c r="R16" s="181" t="s">
        <v>250</v>
      </c>
      <c r="S16" s="181" t="s">
        <v>172</v>
      </c>
      <c r="T16" s="182" t="s">
        <v>172</v>
      </c>
      <c r="U16" s="183">
        <v>0</v>
      </c>
      <c r="V16" s="183">
        <f t="shared" si="6"/>
        <v>0</v>
      </c>
      <c r="W16" s="183"/>
      <c r="X16" s="183" t="s">
        <v>211</v>
      </c>
      <c r="Y16" s="184"/>
      <c r="Z16" s="184"/>
      <c r="AA16" s="184"/>
      <c r="AB16" s="184"/>
      <c r="AC16" s="184"/>
      <c r="AD16" s="184"/>
      <c r="AE16" s="184"/>
      <c r="AF16" s="184"/>
      <c r="AG16" s="184" t="s">
        <v>212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75">
        <v>9</v>
      </c>
      <c r="B17" s="176" t="s">
        <v>546</v>
      </c>
      <c r="C17" s="177" t="s">
        <v>547</v>
      </c>
      <c r="D17" s="178" t="s">
        <v>215</v>
      </c>
      <c r="E17" s="179">
        <v>1</v>
      </c>
      <c r="F17" s="180"/>
      <c r="G17" s="181">
        <f t="shared" si="0"/>
        <v>0</v>
      </c>
      <c r="H17" s="180">
        <v>2065</v>
      </c>
      <c r="I17" s="181">
        <f t="shared" si="1"/>
        <v>2065</v>
      </c>
      <c r="J17" s="180">
        <v>0</v>
      </c>
      <c r="K17" s="181">
        <f t="shared" si="2"/>
        <v>0</v>
      </c>
      <c r="L17" s="181">
        <v>15</v>
      </c>
      <c r="M17" s="181">
        <f t="shared" si="3"/>
        <v>0</v>
      </c>
      <c r="N17" s="181">
        <v>1.46E-2</v>
      </c>
      <c r="O17" s="181">
        <f t="shared" si="4"/>
        <v>0.01</v>
      </c>
      <c r="P17" s="181">
        <v>0</v>
      </c>
      <c r="Q17" s="181">
        <f t="shared" si="5"/>
        <v>0</v>
      </c>
      <c r="R17" s="181" t="s">
        <v>250</v>
      </c>
      <c r="S17" s="181" t="s">
        <v>548</v>
      </c>
      <c r="T17" s="182" t="s">
        <v>173</v>
      </c>
      <c r="U17" s="183">
        <v>0</v>
      </c>
      <c r="V17" s="183">
        <f t="shared" si="6"/>
        <v>0</v>
      </c>
      <c r="W17" s="183"/>
      <c r="X17" s="183" t="s">
        <v>211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212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75">
        <v>10</v>
      </c>
      <c r="B18" s="176" t="s">
        <v>549</v>
      </c>
      <c r="C18" s="177" t="s">
        <v>550</v>
      </c>
      <c r="D18" s="178" t="s">
        <v>215</v>
      </c>
      <c r="E18" s="179">
        <v>1</v>
      </c>
      <c r="F18" s="180"/>
      <c r="G18" s="181">
        <f t="shared" si="0"/>
        <v>0</v>
      </c>
      <c r="H18" s="180">
        <v>0</v>
      </c>
      <c r="I18" s="181">
        <f t="shared" si="1"/>
        <v>0</v>
      </c>
      <c r="J18" s="180">
        <v>190</v>
      </c>
      <c r="K18" s="181">
        <f t="shared" si="2"/>
        <v>190</v>
      </c>
      <c r="L18" s="181">
        <v>15</v>
      </c>
      <c r="M18" s="181">
        <f t="shared" si="3"/>
        <v>0</v>
      </c>
      <c r="N18" s="181">
        <v>0</v>
      </c>
      <c r="O18" s="181">
        <f t="shared" si="4"/>
        <v>0</v>
      </c>
      <c r="P18" s="181">
        <v>0</v>
      </c>
      <c r="Q18" s="181">
        <f t="shared" si="5"/>
        <v>0</v>
      </c>
      <c r="R18" s="181"/>
      <c r="S18" s="181" t="s">
        <v>172</v>
      </c>
      <c r="T18" s="182" t="s">
        <v>173</v>
      </c>
      <c r="U18" s="183">
        <v>0.4</v>
      </c>
      <c r="V18" s="183">
        <f t="shared" si="6"/>
        <v>0.4</v>
      </c>
      <c r="W18" s="183"/>
      <c r="X18" s="183" t="s">
        <v>188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189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22.5" outlineLevel="1" x14ac:dyDescent="0.2">
      <c r="A19" s="175">
        <v>11</v>
      </c>
      <c r="B19" s="176" t="s">
        <v>551</v>
      </c>
      <c r="C19" s="177" t="s">
        <v>552</v>
      </c>
      <c r="D19" s="178" t="s">
        <v>463</v>
      </c>
      <c r="E19" s="179">
        <v>1</v>
      </c>
      <c r="F19" s="180"/>
      <c r="G19" s="181">
        <f t="shared" si="0"/>
        <v>0</v>
      </c>
      <c r="H19" s="180">
        <v>2802.13</v>
      </c>
      <c r="I19" s="181">
        <f t="shared" si="1"/>
        <v>2802.13</v>
      </c>
      <c r="J19" s="180">
        <v>547.87</v>
      </c>
      <c r="K19" s="181">
        <f t="shared" si="2"/>
        <v>547.87</v>
      </c>
      <c r="L19" s="181">
        <v>15</v>
      </c>
      <c r="M19" s="181">
        <f t="shared" si="3"/>
        <v>0</v>
      </c>
      <c r="N19" s="181">
        <v>1.8890000000000001E-2</v>
      </c>
      <c r="O19" s="181">
        <f t="shared" si="4"/>
        <v>0.02</v>
      </c>
      <c r="P19" s="181">
        <v>0</v>
      </c>
      <c r="Q19" s="181">
        <f t="shared" si="5"/>
        <v>0</v>
      </c>
      <c r="R19" s="181" t="s">
        <v>386</v>
      </c>
      <c r="S19" s="181" t="s">
        <v>172</v>
      </c>
      <c r="T19" s="182" t="s">
        <v>173</v>
      </c>
      <c r="U19" s="183">
        <v>0.97299999999999998</v>
      </c>
      <c r="V19" s="183">
        <f t="shared" si="6"/>
        <v>0.97</v>
      </c>
      <c r="W19" s="183"/>
      <c r="X19" s="183" t="s">
        <v>188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189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75">
        <v>12</v>
      </c>
      <c r="B20" s="176" t="s">
        <v>553</v>
      </c>
      <c r="C20" s="177" t="s">
        <v>554</v>
      </c>
      <c r="D20" s="178" t="s">
        <v>463</v>
      </c>
      <c r="E20" s="179">
        <v>1</v>
      </c>
      <c r="F20" s="180"/>
      <c r="G20" s="181">
        <f t="shared" si="0"/>
        <v>0</v>
      </c>
      <c r="H20" s="180">
        <v>0</v>
      </c>
      <c r="I20" s="181">
        <f t="shared" si="1"/>
        <v>0</v>
      </c>
      <c r="J20" s="180">
        <v>225</v>
      </c>
      <c r="K20" s="181">
        <f t="shared" si="2"/>
        <v>225</v>
      </c>
      <c r="L20" s="181">
        <v>15</v>
      </c>
      <c r="M20" s="181">
        <f t="shared" si="3"/>
        <v>0</v>
      </c>
      <c r="N20" s="181">
        <v>0</v>
      </c>
      <c r="O20" s="181">
        <f t="shared" si="4"/>
        <v>0</v>
      </c>
      <c r="P20" s="181">
        <v>1.933E-2</v>
      </c>
      <c r="Q20" s="181">
        <f t="shared" si="5"/>
        <v>0.02</v>
      </c>
      <c r="R20" s="181" t="s">
        <v>386</v>
      </c>
      <c r="S20" s="181" t="s">
        <v>172</v>
      </c>
      <c r="T20" s="182" t="s">
        <v>173</v>
      </c>
      <c r="U20" s="183">
        <v>0.59</v>
      </c>
      <c r="V20" s="183">
        <f t="shared" si="6"/>
        <v>0.59</v>
      </c>
      <c r="W20" s="183"/>
      <c r="X20" s="183" t="s">
        <v>188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189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outlineLevel="1" x14ac:dyDescent="0.2">
      <c r="A21" s="175">
        <v>13</v>
      </c>
      <c r="B21" s="176" t="s">
        <v>555</v>
      </c>
      <c r="C21" s="177" t="s">
        <v>556</v>
      </c>
      <c r="D21" s="178" t="s">
        <v>215</v>
      </c>
      <c r="E21" s="179">
        <v>1</v>
      </c>
      <c r="F21" s="180"/>
      <c r="G21" s="181">
        <f t="shared" si="0"/>
        <v>0</v>
      </c>
      <c r="H21" s="180">
        <v>0</v>
      </c>
      <c r="I21" s="181">
        <f t="shared" si="1"/>
        <v>0</v>
      </c>
      <c r="J21" s="180">
        <v>938</v>
      </c>
      <c r="K21" s="181">
        <f t="shared" si="2"/>
        <v>938</v>
      </c>
      <c r="L21" s="181">
        <v>15</v>
      </c>
      <c r="M21" s="181">
        <f t="shared" si="3"/>
        <v>0</v>
      </c>
      <c r="N21" s="181">
        <v>0</v>
      </c>
      <c r="O21" s="181">
        <f t="shared" si="4"/>
        <v>0</v>
      </c>
      <c r="P21" s="181">
        <v>0</v>
      </c>
      <c r="Q21" s="181">
        <f t="shared" si="5"/>
        <v>0</v>
      </c>
      <c r="R21" s="181" t="s">
        <v>386</v>
      </c>
      <c r="S21" s="181" t="s">
        <v>172</v>
      </c>
      <c r="T21" s="182" t="s">
        <v>173</v>
      </c>
      <c r="U21" s="183">
        <v>1.77</v>
      </c>
      <c r="V21" s="183">
        <f t="shared" si="6"/>
        <v>1.77</v>
      </c>
      <c r="W21" s="183"/>
      <c r="X21" s="183" t="s">
        <v>188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189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75">
        <v>14</v>
      </c>
      <c r="B22" s="176" t="s">
        <v>557</v>
      </c>
      <c r="C22" s="177" t="s">
        <v>558</v>
      </c>
      <c r="D22" s="178" t="s">
        <v>463</v>
      </c>
      <c r="E22" s="179">
        <v>1</v>
      </c>
      <c r="F22" s="180"/>
      <c r="G22" s="181">
        <f t="shared" si="0"/>
        <v>0</v>
      </c>
      <c r="H22" s="180">
        <v>0</v>
      </c>
      <c r="I22" s="181">
        <f t="shared" si="1"/>
        <v>0</v>
      </c>
      <c r="J22" s="180">
        <v>145.5</v>
      </c>
      <c r="K22" s="181">
        <f t="shared" si="2"/>
        <v>145.5</v>
      </c>
      <c r="L22" s="181">
        <v>15</v>
      </c>
      <c r="M22" s="181">
        <f t="shared" si="3"/>
        <v>0</v>
      </c>
      <c r="N22" s="181">
        <v>0</v>
      </c>
      <c r="O22" s="181">
        <f t="shared" si="4"/>
        <v>0</v>
      </c>
      <c r="P22" s="181">
        <v>1.9460000000000002E-2</v>
      </c>
      <c r="Q22" s="181">
        <f t="shared" si="5"/>
        <v>0.02</v>
      </c>
      <c r="R22" s="181" t="s">
        <v>386</v>
      </c>
      <c r="S22" s="181" t="s">
        <v>172</v>
      </c>
      <c r="T22" s="182" t="s">
        <v>173</v>
      </c>
      <c r="U22" s="183">
        <v>0.38200000000000001</v>
      </c>
      <c r="V22" s="183">
        <f t="shared" si="6"/>
        <v>0.38</v>
      </c>
      <c r="W22" s="183"/>
      <c r="X22" s="183" t="s">
        <v>188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189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75">
        <v>15</v>
      </c>
      <c r="B23" s="176" t="s">
        <v>559</v>
      </c>
      <c r="C23" s="177" t="s">
        <v>560</v>
      </c>
      <c r="D23" s="178" t="s">
        <v>463</v>
      </c>
      <c r="E23" s="179">
        <v>1</v>
      </c>
      <c r="F23" s="180"/>
      <c r="G23" s="181">
        <f t="shared" si="0"/>
        <v>0</v>
      </c>
      <c r="H23" s="180">
        <v>89.29</v>
      </c>
      <c r="I23" s="181">
        <f t="shared" si="1"/>
        <v>89.29</v>
      </c>
      <c r="J23" s="180">
        <v>737.71</v>
      </c>
      <c r="K23" s="181">
        <f t="shared" si="2"/>
        <v>737.71</v>
      </c>
      <c r="L23" s="181">
        <v>15</v>
      </c>
      <c r="M23" s="181">
        <f t="shared" si="3"/>
        <v>0</v>
      </c>
      <c r="N23" s="181">
        <v>1.41E-3</v>
      </c>
      <c r="O23" s="181">
        <f t="shared" si="4"/>
        <v>0</v>
      </c>
      <c r="P23" s="181">
        <v>0</v>
      </c>
      <c r="Q23" s="181">
        <f t="shared" si="5"/>
        <v>0</v>
      </c>
      <c r="R23" s="181" t="s">
        <v>386</v>
      </c>
      <c r="S23" s="181" t="s">
        <v>172</v>
      </c>
      <c r="T23" s="182" t="s">
        <v>173</v>
      </c>
      <c r="U23" s="183">
        <v>1.575</v>
      </c>
      <c r="V23" s="183">
        <f t="shared" si="6"/>
        <v>1.58</v>
      </c>
      <c r="W23" s="183"/>
      <c r="X23" s="183" t="s">
        <v>188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189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75">
        <v>16</v>
      </c>
      <c r="B24" s="176" t="s">
        <v>561</v>
      </c>
      <c r="C24" s="177" t="s">
        <v>562</v>
      </c>
      <c r="D24" s="178" t="s">
        <v>463</v>
      </c>
      <c r="E24" s="179">
        <v>1</v>
      </c>
      <c r="F24" s="180"/>
      <c r="G24" s="181">
        <f t="shared" si="0"/>
        <v>0</v>
      </c>
      <c r="H24" s="180">
        <v>0</v>
      </c>
      <c r="I24" s="181">
        <f t="shared" si="1"/>
        <v>0</v>
      </c>
      <c r="J24" s="180">
        <v>439</v>
      </c>
      <c r="K24" s="181">
        <f t="shared" si="2"/>
        <v>439</v>
      </c>
      <c r="L24" s="181">
        <v>15</v>
      </c>
      <c r="M24" s="181">
        <f t="shared" si="3"/>
        <v>0</v>
      </c>
      <c r="N24" s="181">
        <v>0</v>
      </c>
      <c r="O24" s="181">
        <f t="shared" si="4"/>
        <v>0</v>
      </c>
      <c r="P24" s="181">
        <v>0.125</v>
      </c>
      <c r="Q24" s="181">
        <f t="shared" si="5"/>
        <v>0.13</v>
      </c>
      <c r="R24" s="181" t="s">
        <v>386</v>
      </c>
      <c r="S24" s="181" t="s">
        <v>172</v>
      </c>
      <c r="T24" s="182" t="s">
        <v>172</v>
      </c>
      <c r="U24" s="183">
        <v>1.1499999999999999</v>
      </c>
      <c r="V24" s="183">
        <f t="shared" si="6"/>
        <v>1.1499999999999999</v>
      </c>
      <c r="W24" s="183"/>
      <c r="X24" s="183" t="s">
        <v>188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189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85">
        <v>17</v>
      </c>
      <c r="B25" s="186" t="s">
        <v>563</v>
      </c>
      <c r="C25" s="187" t="s">
        <v>564</v>
      </c>
      <c r="D25" s="188" t="s">
        <v>463</v>
      </c>
      <c r="E25" s="189">
        <v>1</v>
      </c>
      <c r="F25" s="190"/>
      <c r="G25" s="191">
        <f t="shared" si="0"/>
        <v>0</v>
      </c>
      <c r="H25" s="190">
        <v>457.46</v>
      </c>
      <c r="I25" s="191">
        <f t="shared" si="1"/>
        <v>457.46</v>
      </c>
      <c r="J25" s="190">
        <v>1767.54</v>
      </c>
      <c r="K25" s="191">
        <f t="shared" si="2"/>
        <v>1767.54</v>
      </c>
      <c r="L25" s="191">
        <v>15</v>
      </c>
      <c r="M25" s="191">
        <f t="shared" si="3"/>
        <v>0</v>
      </c>
      <c r="N25" s="191">
        <v>4.8999999999999998E-4</v>
      </c>
      <c r="O25" s="191">
        <f t="shared" si="4"/>
        <v>0</v>
      </c>
      <c r="P25" s="191">
        <v>0</v>
      </c>
      <c r="Q25" s="191">
        <f t="shared" si="5"/>
        <v>0</v>
      </c>
      <c r="R25" s="191" t="s">
        <v>386</v>
      </c>
      <c r="S25" s="191" t="s">
        <v>172</v>
      </c>
      <c r="T25" s="192" t="s">
        <v>172</v>
      </c>
      <c r="U25" s="183">
        <v>3.6</v>
      </c>
      <c r="V25" s="183">
        <f t="shared" si="6"/>
        <v>3.6</v>
      </c>
      <c r="W25" s="183"/>
      <c r="X25" s="183" t="s">
        <v>188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189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ht="12.75" customHeight="1" outlineLevel="1" x14ac:dyDescent="0.2">
      <c r="A26" s="193"/>
      <c r="B26" s="194"/>
      <c r="C26" s="228" t="s">
        <v>565</v>
      </c>
      <c r="D26" s="228"/>
      <c r="E26" s="228"/>
      <c r="F26" s="228"/>
      <c r="G26" s="228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4"/>
      <c r="Z26" s="184"/>
      <c r="AA26" s="184"/>
      <c r="AB26" s="184"/>
      <c r="AC26" s="184"/>
      <c r="AD26" s="184"/>
      <c r="AE26" s="184"/>
      <c r="AF26" s="184"/>
      <c r="AG26" s="184" t="s">
        <v>181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outlineLevel="1" x14ac:dyDescent="0.2">
      <c r="A27" s="185">
        <v>18</v>
      </c>
      <c r="B27" s="186" t="s">
        <v>566</v>
      </c>
      <c r="C27" s="187" t="s">
        <v>567</v>
      </c>
      <c r="D27" s="188" t="s">
        <v>463</v>
      </c>
      <c r="E27" s="189">
        <v>7</v>
      </c>
      <c r="F27" s="190"/>
      <c r="G27" s="191">
        <f>ROUND(E27*F27,2)</f>
        <v>0</v>
      </c>
      <c r="H27" s="190">
        <v>38.57</v>
      </c>
      <c r="I27" s="191">
        <f>ROUND(E27*H27,2)</f>
        <v>269.99</v>
      </c>
      <c r="J27" s="190">
        <v>137.43</v>
      </c>
      <c r="K27" s="191">
        <f>ROUND(E27*J27,2)</f>
        <v>962.01</v>
      </c>
      <c r="L27" s="191">
        <v>15</v>
      </c>
      <c r="M27" s="191">
        <f>G27*(1+L27/100)</f>
        <v>0</v>
      </c>
      <c r="N27" s="191">
        <v>8.0000000000000007E-5</v>
      </c>
      <c r="O27" s="191">
        <f>ROUND(E27*N27,2)</f>
        <v>0</v>
      </c>
      <c r="P27" s="191">
        <v>0</v>
      </c>
      <c r="Q27" s="191">
        <f>ROUND(E27*P27,2)</f>
        <v>0</v>
      </c>
      <c r="R27" s="191" t="s">
        <v>386</v>
      </c>
      <c r="S27" s="191" t="s">
        <v>172</v>
      </c>
      <c r="T27" s="192" t="s">
        <v>173</v>
      </c>
      <c r="U27" s="183">
        <v>0.28999999999999998</v>
      </c>
      <c r="V27" s="183">
        <f>ROUND(E27*U27,2)</f>
        <v>2.0299999999999998</v>
      </c>
      <c r="W27" s="183"/>
      <c r="X27" s="183" t="s">
        <v>188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189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93"/>
      <c r="B28" s="194"/>
      <c r="C28" s="203" t="s">
        <v>568</v>
      </c>
      <c r="D28" s="204"/>
      <c r="E28" s="205">
        <v>2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193</v>
      </c>
      <c r="AH28" s="184">
        <v>0</v>
      </c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3"/>
      <c r="B29" s="194"/>
      <c r="C29" s="203" t="s">
        <v>569</v>
      </c>
      <c r="D29" s="204"/>
      <c r="E29" s="205">
        <v>2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193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93"/>
      <c r="B30" s="194"/>
      <c r="C30" s="203" t="s">
        <v>570</v>
      </c>
      <c r="D30" s="204"/>
      <c r="E30" s="205">
        <v>2</v>
      </c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4"/>
      <c r="Z30" s="184"/>
      <c r="AA30" s="184"/>
      <c r="AB30" s="184"/>
      <c r="AC30" s="184"/>
      <c r="AD30" s="184"/>
      <c r="AE30" s="184"/>
      <c r="AF30" s="184"/>
      <c r="AG30" s="184" t="s">
        <v>193</v>
      </c>
      <c r="AH30" s="184">
        <v>0</v>
      </c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93"/>
      <c r="B31" s="194"/>
      <c r="C31" s="203" t="s">
        <v>571</v>
      </c>
      <c r="D31" s="204"/>
      <c r="E31" s="205">
        <v>1</v>
      </c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193</v>
      </c>
      <c r="AH31" s="184">
        <v>0</v>
      </c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19</v>
      </c>
      <c r="B32" s="176" t="s">
        <v>572</v>
      </c>
      <c r="C32" s="177" t="s">
        <v>573</v>
      </c>
      <c r="D32" s="178" t="s">
        <v>463</v>
      </c>
      <c r="E32" s="179">
        <v>1</v>
      </c>
      <c r="F32" s="180"/>
      <c r="G32" s="181">
        <f t="shared" ref="G32:G37" si="7">ROUND(E32*F32,2)</f>
        <v>0</v>
      </c>
      <c r="H32" s="180">
        <v>0</v>
      </c>
      <c r="I32" s="181">
        <f t="shared" ref="I32:I37" si="8">ROUND(E32*H32,2)</f>
        <v>0</v>
      </c>
      <c r="J32" s="180">
        <v>82.7</v>
      </c>
      <c r="K32" s="181">
        <f t="shared" ref="K32:K37" si="9">ROUND(E32*J32,2)</f>
        <v>82.7</v>
      </c>
      <c r="L32" s="181">
        <v>15</v>
      </c>
      <c r="M32" s="181">
        <f t="shared" ref="M32:M37" si="10">G32*(1+L32/100)</f>
        <v>0</v>
      </c>
      <c r="N32" s="181">
        <v>0</v>
      </c>
      <c r="O32" s="181">
        <f t="shared" ref="O32:O37" si="11">ROUND(E32*N32,2)</f>
        <v>0</v>
      </c>
      <c r="P32" s="181">
        <v>1.56E-3</v>
      </c>
      <c r="Q32" s="181">
        <f t="shared" ref="Q32:Q37" si="12">ROUND(E32*P32,2)</f>
        <v>0</v>
      </c>
      <c r="R32" s="181" t="s">
        <v>386</v>
      </c>
      <c r="S32" s="181" t="s">
        <v>172</v>
      </c>
      <c r="T32" s="182" t="s">
        <v>173</v>
      </c>
      <c r="U32" s="183">
        <v>0.217</v>
      </c>
      <c r="V32" s="183">
        <f t="shared" ref="V32:V37" si="13">ROUND(E32*U32,2)</f>
        <v>0.22</v>
      </c>
      <c r="W32" s="183"/>
      <c r="X32" s="183" t="s">
        <v>188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189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ht="22.5" outlineLevel="1" x14ac:dyDescent="0.2">
      <c r="A33" s="175">
        <v>20</v>
      </c>
      <c r="B33" s="176" t="s">
        <v>574</v>
      </c>
      <c r="C33" s="177" t="s">
        <v>575</v>
      </c>
      <c r="D33" s="178" t="s">
        <v>215</v>
      </c>
      <c r="E33" s="179">
        <v>1</v>
      </c>
      <c r="F33" s="180"/>
      <c r="G33" s="181">
        <f t="shared" si="7"/>
        <v>0</v>
      </c>
      <c r="H33" s="180">
        <v>2022.84</v>
      </c>
      <c r="I33" s="181">
        <f t="shared" si="8"/>
        <v>2022.84</v>
      </c>
      <c r="J33" s="180">
        <v>252.16</v>
      </c>
      <c r="K33" s="181">
        <f t="shared" si="9"/>
        <v>252.16</v>
      </c>
      <c r="L33" s="181">
        <v>15</v>
      </c>
      <c r="M33" s="181">
        <f t="shared" si="10"/>
        <v>0</v>
      </c>
      <c r="N33" s="181">
        <v>8.4999999999999995E-4</v>
      </c>
      <c r="O33" s="181">
        <f t="shared" si="11"/>
        <v>0</v>
      </c>
      <c r="P33" s="181">
        <v>0</v>
      </c>
      <c r="Q33" s="181">
        <f t="shared" si="12"/>
        <v>0</v>
      </c>
      <c r="R33" s="181" t="s">
        <v>386</v>
      </c>
      <c r="S33" s="181" t="s">
        <v>172</v>
      </c>
      <c r="T33" s="182" t="s">
        <v>173</v>
      </c>
      <c r="U33" s="183">
        <v>0.48499999999999999</v>
      </c>
      <c r="V33" s="183">
        <f t="shared" si="13"/>
        <v>0.49</v>
      </c>
      <c r="W33" s="183"/>
      <c r="X33" s="183" t="s">
        <v>188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189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22.5" outlineLevel="1" x14ac:dyDescent="0.2">
      <c r="A34" s="175">
        <v>21</v>
      </c>
      <c r="B34" s="176" t="s">
        <v>576</v>
      </c>
      <c r="C34" s="177" t="s">
        <v>577</v>
      </c>
      <c r="D34" s="178" t="s">
        <v>215</v>
      </c>
      <c r="E34" s="179">
        <v>2</v>
      </c>
      <c r="F34" s="180"/>
      <c r="G34" s="181">
        <f t="shared" si="7"/>
        <v>0</v>
      </c>
      <c r="H34" s="180">
        <v>5.54</v>
      </c>
      <c r="I34" s="181">
        <f t="shared" si="8"/>
        <v>11.08</v>
      </c>
      <c r="J34" s="180">
        <v>216.96</v>
      </c>
      <c r="K34" s="181">
        <f t="shared" si="9"/>
        <v>433.92</v>
      </c>
      <c r="L34" s="181">
        <v>15</v>
      </c>
      <c r="M34" s="181">
        <f t="shared" si="10"/>
        <v>0</v>
      </c>
      <c r="N34" s="181">
        <v>4.0000000000000003E-5</v>
      </c>
      <c r="O34" s="181">
        <f t="shared" si="11"/>
        <v>0</v>
      </c>
      <c r="P34" s="181">
        <v>0</v>
      </c>
      <c r="Q34" s="181">
        <f t="shared" si="12"/>
        <v>0</v>
      </c>
      <c r="R34" s="181" t="s">
        <v>386</v>
      </c>
      <c r="S34" s="181" t="s">
        <v>172</v>
      </c>
      <c r="T34" s="182" t="s">
        <v>173</v>
      </c>
      <c r="U34" s="183">
        <v>0.44500000000000001</v>
      </c>
      <c r="V34" s="183">
        <f t="shared" si="13"/>
        <v>0.89</v>
      </c>
      <c r="W34" s="183"/>
      <c r="X34" s="183" t="s">
        <v>188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189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75">
        <v>22</v>
      </c>
      <c r="B35" s="176" t="s">
        <v>578</v>
      </c>
      <c r="C35" s="177" t="s">
        <v>579</v>
      </c>
      <c r="D35" s="178" t="s">
        <v>463</v>
      </c>
      <c r="E35" s="179">
        <v>1</v>
      </c>
      <c r="F35" s="180"/>
      <c r="G35" s="181">
        <f t="shared" si="7"/>
        <v>0</v>
      </c>
      <c r="H35" s="180">
        <v>68.05</v>
      </c>
      <c r="I35" s="181">
        <f t="shared" si="8"/>
        <v>68.05</v>
      </c>
      <c r="J35" s="180">
        <v>253.95</v>
      </c>
      <c r="K35" s="181">
        <f t="shared" si="9"/>
        <v>253.95</v>
      </c>
      <c r="L35" s="181">
        <v>15</v>
      </c>
      <c r="M35" s="181">
        <f t="shared" si="10"/>
        <v>0</v>
      </c>
      <c r="N35" s="181">
        <v>1.2E-4</v>
      </c>
      <c r="O35" s="181">
        <f t="shared" si="11"/>
        <v>0</v>
      </c>
      <c r="P35" s="181">
        <v>0</v>
      </c>
      <c r="Q35" s="181">
        <f t="shared" si="12"/>
        <v>0</v>
      </c>
      <c r="R35" s="181" t="s">
        <v>386</v>
      </c>
      <c r="S35" s="181" t="s">
        <v>172</v>
      </c>
      <c r="T35" s="182" t="s">
        <v>172</v>
      </c>
      <c r="U35" s="183">
        <v>0.51700000000000002</v>
      </c>
      <c r="V35" s="183">
        <f t="shared" si="13"/>
        <v>0.52</v>
      </c>
      <c r="W35" s="183"/>
      <c r="X35" s="183" t="s">
        <v>188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189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75">
        <v>23</v>
      </c>
      <c r="B36" s="176" t="s">
        <v>580</v>
      </c>
      <c r="C36" s="177" t="s">
        <v>581</v>
      </c>
      <c r="D36" s="178" t="s">
        <v>215</v>
      </c>
      <c r="E36" s="179">
        <v>1</v>
      </c>
      <c r="F36" s="180"/>
      <c r="G36" s="181">
        <f t="shared" si="7"/>
        <v>0</v>
      </c>
      <c r="H36" s="180">
        <v>29.96</v>
      </c>
      <c r="I36" s="181">
        <f t="shared" si="8"/>
        <v>29.96</v>
      </c>
      <c r="J36" s="180">
        <v>121.54</v>
      </c>
      <c r="K36" s="181">
        <f t="shared" si="9"/>
        <v>121.54</v>
      </c>
      <c r="L36" s="181">
        <v>15</v>
      </c>
      <c r="M36" s="181">
        <f t="shared" si="10"/>
        <v>0</v>
      </c>
      <c r="N36" s="181">
        <v>1E-4</v>
      </c>
      <c r="O36" s="181">
        <f t="shared" si="11"/>
        <v>0</v>
      </c>
      <c r="P36" s="181">
        <v>0</v>
      </c>
      <c r="Q36" s="181">
        <f t="shared" si="12"/>
        <v>0</v>
      </c>
      <c r="R36" s="181" t="s">
        <v>386</v>
      </c>
      <c r="S36" s="181" t="s">
        <v>172</v>
      </c>
      <c r="T36" s="182" t="s">
        <v>173</v>
      </c>
      <c r="U36" s="183">
        <v>0.246</v>
      </c>
      <c r="V36" s="183">
        <f t="shared" si="13"/>
        <v>0.25</v>
      </c>
      <c r="W36" s="183"/>
      <c r="X36" s="183" t="s">
        <v>188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189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85">
        <v>24</v>
      </c>
      <c r="B37" s="186" t="s">
        <v>582</v>
      </c>
      <c r="C37" s="187" t="s">
        <v>583</v>
      </c>
      <c r="D37" s="188" t="s">
        <v>240</v>
      </c>
      <c r="E37" s="189">
        <v>7.6319999999999999E-2</v>
      </c>
      <c r="F37" s="190"/>
      <c r="G37" s="191">
        <f t="shared" si="7"/>
        <v>0</v>
      </c>
      <c r="H37" s="190">
        <v>0</v>
      </c>
      <c r="I37" s="191">
        <f t="shared" si="8"/>
        <v>0</v>
      </c>
      <c r="J37" s="190">
        <v>764</v>
      </c>
      <c r="K37" s="191">
        <f t="shared" si="9"/>
        <v>58.31</v>
      </c>
      <c r="L37" s="191">
        <v>15</v>
      </c>
      <c r="M37" s="191">
        <f t="shared" si="10"/>
        <v>0</v>
      </c>
      <c r="N37" s="191">
        <v>0</v>
      </c>
      <c r="O37" s="191">
        <f t="shared" si="11"/>
        <v>0</v>
      </c>
      <c r="P37" s="191">
        <v>0</v>
      </c>
      <c r="Q37" s="191">
        <f t="shared" si="12"/>
        <v>0</v>
      </c>
      <c r="R37" s="191" t="s">
        <v>386</v>
      </c>
      <c r="S37" s="191" t="s">
        <v>172</v>
      </c>
      <c r="T37" s="192" t="s">
        <v>172</v>
      </c>
      <c r="U37" s="183">
        <v>1.629</v>
      </c>
      <c r="V37" s="183">
        <f t="shared" si="13"/>
        <v>0.12</v>
      </c>
      <c r="W37" s="183"/>
      <c r="X37" s="183" t="s">
        <v>270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271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ht="12.75" customHeight="1" outlineLevel="1" x14ac:dyDescent="0.2">
      <c r="A38" s="193"/>
      <c r="B38" s="194"/>
      <c r="C38" s="229" t="s">
        <v>339</v>
      </c>
      <c r="D38" s="229"/>
      <c r="E38" s="229"/>
      <c r="F38" s="229"/>
      <c r="G38" s="229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191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x14ac:dyDescent="0.2">
      <c r="A39" s="149"/>
      <c r="B39" s="153"/>
      <c r="C39" s="195"/>
      <c r="D39" s="155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AE39">
        <v>15</v>
      </c>
      <c r="AF39">
        <v>21</v>
      </c>
      <c r="AG39" t="s">
        <v>154</v>
      </c>
    </row>
    <row r="40" spans="1:60" x14ac:dyDescent="0.2">
      <c r="A40" s="196"/>
      <c r="B40" s="197" t="s">
        <v>27</v>
      </c>
      <c r="C40" s="198"/>
      <c r="D40" s="199"/>
      <c r="E40" s="200"/>
      <c r="F40" s="200"/>
      <c r="G40" s="201">
        <f>G8</f>
        <v>0</v>
      </c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AE40">
        <f>SUMIF(L7:L38,AE39,G7:G38)</f>
        <v>0</v>
      </c>
      <c r="AF40">
        <f>SUMIF(L7:L38,AF39,G7:G38)</f>
        <v>0</v>
      </c>
      <c r="AG40" t="s">
        <v>182</v>
      </c>
    </row>
    <row r="41" spans="1:60" x14ac:dyDescent="0.2">
      <c r="C41" s="202"/>
      <c r="D41" s="97"/>
      <c r="AG41" t="s">
        <v>183</v>
      </c>
    </row>
    <row r="42" spans="1:60" x14ac:dyDescent="0.2">
      <c r="D42" s="97"/>
    </row>
    <row r="43" spans="1:60" x14ac:dyDescent="0.2">
      <c r="D43" s="97"/>
    </row>
    <row r="44" spans="1:60" x14ac:dyDescent="0.2">
      <c r="D44" s="97"/>
    </row>
    <row r="45" spans="1:60" x14ac:dyDescent="0.2">
      <c r="D45" s="97"/>
    </row>
    <row r="46" spans="1:60" x14ac:dyDescent="0.2">
      <c r="D46" s="97"/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</sheetData>
  <sheetProtection algorithmName="SHA-512" hashValue="S8RiYm4PSjGOZBt4YBDy+g8S9nV0Cl3hwbgQQjJ6Bibd59xV+4sSYZN4R4VHaS4Y+1HTSg5ARCq3UQB7C67NMg==" saltValue="8elWT8hHo7aI9WMrp6TF8g==" spinCount="100000" sheet="1"/>
  <mergeCells count="6">
    <mergeCell ref="C38:G38"/>
    <mergeCell ref="A1:G1"/>
    <mergeCell ref="C2:G2"/>
    <mergeCell ref="C3:G3"/>
    <mergeCell ref="C4:G4"/>
    <mergeCell ref="C26:G26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62</vt:i4>
      </vt:variant>
    </vt:vector>
  </HeadingPairs>
  <TitlesOfParts>
    <vt:vector size="72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01 05 Pol</vt:lpstr>
      <vt:lpstr>01 06 Pol</vt:lpstr>
      <vt:lpstr>01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04 Pol'!Názvy_tisku</vt:lpstr>
      <vt:lpstr>'01 05 Pol'!Názvy_tisku</vt:lpstr>
      <vt:lpstr>'01 06 Pol'!Názvy_tisku</vt:lpstr>
      <vt:lpstr>'01 07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04 Pol'!Oblast_tisku</vt:lpstr>
      <vt:lpstr>'01 05 Pol'!Oblast_tisku</vt:lpstr>
      <vt:lpstr>'01 06 Pol'!Oblast_tisku</vt:lpstr>
      <vt:lpstr>'01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Patrik Donabauer</cp:lastModifiedBy>
  <cp:revision>1</cp:revision>
  <cp:lastPrinted>2021-06-07T20:59:02Z</cp:lastPrinted>
  <dcterms:created xsi:type="dcterms:W3CDTF">2009-04-08T07:15:50Z</dcterms:created>
  <dcterms:modified xsi:type="dcterms:W3CDTF">2021-06-07T20:59:05Z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