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21\006_Bayerova 5\01_PROJEKT a KR\PROJEKT vč SOUPISU PRACÍ\VV\"/>
    </mc:Choice>
  </mc:AlternateContent>
  <bookViews>
    <workbookView xWindow="-22950" yWindow="-1230" windowWidth="18900" windowHeight="10590" activeTab="1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2 2 Pol" sheetId="13" r:id="rId5"/>
    <sheet name="03 3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'02 2 Pol'!$1:$7</definedName>
    <definedName name="_xlnm.Print_Titles" localSheetId="5">'03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Pol'!$A$1:$X$161</definedName>
    <definedName name="_xlnm.Print_Area" localSheetId="4">'02 2 Pol'!$A$1:$X$271</definedName>
    <definedName name="_xlnm.Print_Area" localSheetId="5">'03 3 Pol'!$A$1:$X$18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6" i="1"/>
  <c r="I55" i="1"/>
  <c r="I54" i="1"/>
  <c r="G46" i="1"/>
  <c r="F46" i="1"/>
  <c r="G45" i="1"/>
  <c r="F45" i="1"/>
  <c r="G44" i="1"/>
  <c r="F44" i="1"/>
  <c r="G43" i="1"/>
  <c r="F43" i="1"/>
  <c r="G17" i="14"/>
  <c r="G8" i="14"/>
  <c r="V8" i="14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G10" i="14"/>
  <c r="K10" i="14"/>
  <c r="G11" i="14"/>
  <c r="I11" i="14"/>
  <c r="I10" i="14" s="1"/>
  <c r="K11" i="14"/>
  <c r="M11" i="14"/>
  <c r="M10" i="14" s="1"/>
  <c r="O11" i="14"/>
  <c r="O10" i="14" s="1"/>
  <c r="Q11" i="14"/>
  <c r="Q10" i="14" s="1"/>
  <c r="V11" i="14"/>
  <c r="V10" i="14" s="1"/>
  <c r="G12" i="14"/>
  <c r="K12" i="14"/>
  <c r="O12" i="14"/>
  <c r="G13" i="14"/>
  <c r="I13" i="14"/>
  <c r="I12" i="14" s="1"/>
  <c r="K13" i="14"/>
  <c r="M13" i="14"/>
  <c r="M12" i="14" s="1"/>
  <c r="O13" i="14"/>
  <c r="Q13" i="14"/>
  <c r="Q12" i="14" s="1"/>
  <c r="V13" i="14"/>
  <c r="V12" i="14" s="1"/>
  <c r="G14" i="14"/>
  <c r="K14" i="14"/>
  <c r="O14" i="14"/>
  <c r="V14" i="14"/>
  <c r="G15" i="14"/>
  <c r="I15" i="14"/>
  <c r="I14" i="14" s="1"/>
  <c r="K15" i="14"/>
  <c r="M15" i="14"/>
  <c r="M14" i="14" s="1"/>
  <c r="O15" i="14"/>
  <c r="Q15" i="14"/>
  <c r="Q14" i="14" s="1"/>
  <c r="V15" i="14"/>
  <c r="AE17" i="14"/>
  <c r="AF17" i="14"/>
  <c r="G270" i="13"/>
  <c r="G8" i="13"/>
  <c r="V8" i="13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G13" i="13"/>
  <c r="M13" i="13" s="1"/>
  <c r="I13" i="13"/>
  <c r="K13" i="13"/>
  <c r="O13" i="13"/>
  <c r="Q13" i="13"/>
  <c r="V13" i="13"/>
  <c r="G17" i="13"/>
  <c r="I17" i="13"/>
  <c r="K17" i="13"/>
  <c r="M17" i="13"/>
  <c r="O17" i="13"/>
  <c r="Q17" i="13"/>
  <c r="V17" i="13"/>
  <c r="G18" i="13"/>
  <c r="I18" i="13"/>
  <c r="K18" i="13"/>
  <c r="M18" i="13"/>
  <c r="O18" i="13"/>
  <c r="Q18" i="13"/>
  <c r="V18" i="13"/>
  <c r="G25" i="13"/>
  <c r="Q25" i="13"/>
  <c r="G26" i="13"/>
  <c r="M26" i="13" s="1"/>
  <c r="M25" i="13" s="1"/>
  <c r="I26" i="13"/>
  <c r="I25" i="13" s="1"/>
  <c r="K26" i="13"/>
  <c r="K25" i="13" s="1"/>
  <c r="O26" i="13"/>
  <c r="O25" i="13" s="1"/>
  <c r="Q26" i="13"/>
  <c r="V26" i="13"/>
  <c r="V25" i="13" s="1"/>
  <c r="G31" i="13"/>
  <c r="G30" i="13" s="1"/>
  <c r="I31" i="13"/>
  <c r="I30" i="13" s="1"/>
  <c r="K31" i="13"/>
  <c r="O31" i="13"/>
  <c r="O30" i="13" s="1"/>
  <c r="Q31" i="13"/>
  <c r="V31" i="13"/>
  <c r="V30" i="13" s="1"/>
  <c r="G40" i="13"/>
  <c r="M40" i="13" s="1"/>
  <c r="I40" i="13"/>
  <c r="K40" i="13"/>
  <c r="O40" i="13"/>
  <c r="Q40" i="13"/>
  <c r="V40" i="13"/>
  <c r="G47" i="13"/>
  <c r="I47" i="13"/>
  <c r="K47" i="13"/>
  <c r="K30" i="13" s="1"/>
  <c r="M47" i="13"/>
  <c r="O47" i="13"/>
  <c r="Q47" i="13"/>
  <c r="Q30" i="13" s="1"/>
  <c r="V47" i="13"/>
  <c r="G51" i="13"/>
  <c r="I51" i="13"/>
  <c r="K51" i="13"/>
  <c r="M51" i="13"/>
  <c r="O51" i="13"/>
  <c r="Q51" i="13"/>
  <c r="V51" i="13"/>
  <c r="G56" i="13"/>
  <c r="I56" i="13"/>
  <c r="K56" i="13"/>
  <c r="M56" i="13"/>
  <c r="O56" i="13"/>
  <c r="Q56" i="13"/>
  <c r="V56" i="13"/>
  <c r="G67" i="13"/>
  <c r="M67" i="13" s="1"/>
  <c r="I67" i="13"/>
  <c r="K67" i="13"/>
  <c r="O67" i="13"/>
  <c r="Q67" i="13"/>
  <c r="V67" i="13"/>
  <c r="G72" i="13"/>
  <c r="M72" i="13" s="1"/>
  <c r="I72" i="13"/>
  <c r="K72" i="13"/>
  <c r="O72" i="13"/>
  <c r="Q72" i="13"/>
  <c r="V72" i="13"/>
  <c r="G78" i="13"/>
  <c r="M78" i="13" s="1"/>
  <c r="I78" i="13"/>
  <c r="K78" i="13"/>
  <c r="O78" i="13"/>
  <c r="Q78" i="13"/>
  <c r="V78" i="13"/>
  <c r="G81" i="13"/>
  <c r="M81" i="13" s="1"/>
  <c r="I81" i="13"/>
  <c r="K81" i="13"/>
  <c r="O81" i="13"/>
  <c r="Q81" i="13"/>
  <c r="V81" i="13"/>
  <c r="G85" i="13"/>
  <c r="I85" i="13"/>
  <c r="G86" i="13"/>
  <c r="I86" i="13"/>
  <c r="K86" i="13"/>
  <c r="K85" i="13" s="1"/>
  <c r="M86" i="13"/>
  <c r="M85" i="13" s="1"/>
  <c r="O86" i="13"/>
  <c r="Q86" i="13"/>
  <c r="Q85" i="13" s="1"/>
  <c r="V86" i="13"/>
  <c r="V85" i="13" s="1"/>
  <c r="G91" i="13"/>
  <c r="I91" i="13"/>
  <c r="K91" i="13"/>
  <c r="M91" i="13"/>
  <c r="O91" i="13"/>
  <c r="Q91" i="13"/>
  <c r="V91" i="13"/>
  <c r="G95" i="13"/>
  <c r="I95" i="13"/>
  <c r="K95" i="13"/>
  <c r="M95" i="13"/>
  <c r="O95" i="13"/>
  <c r="O85" i="13" s="1"/>
  <c r="Q95" i="13"/>
  <c r="V95" i="13"/>
  <c r="G99" i="13"/>
  <c r="M99" i="13" s="1"/>
  <c r="I99" i="13"/>
  <c r="K99" i="13"/>
  <c r="O99" i="13"/>
  <c r="Q99" i="13"/>
  <c r="V99" i="13"/>
  <c r="G104" i="13"/>
  <c r="O104" i="13"/>
  <c r="Q104" i="13"/>
  <c r="V104" i="13"/>
  <c r="G105" i="13"/>
  <c r="M105" i="13" s="1"/>
  <c r="M104" i="13" s="1"/>
  <c r="I105" i="13"/>
  <c r="I104" i="13" s="1"/>
  <c r="K105" i="13"/>
  <c r="K104" i="13" s="1"/>
  <c r="O105" i="13"/>
  <c r="Q105" i="13"/>
  <c r="V105" i="13"/>
  <c r="G106" i="13"/>
  <c r="G107" i="13"/>
  <c r="M107" i="13" s="1"/>
  <c r="I107" i="13"/>
  <c r="I106" i="13" s="1"/>
  <c r="K107" i="13"/>
  <c r="O107" i="13"/>
  <c r="O106" i="13" s="1"/>
  <c r="Q107" i="13"/>
  <c r="Q106" i="13" s="1"/>
  <c r="V107" i="13"/>
  <c r="G119" i="13"/>
  <c r="I119" i="13"/>
  <c r="K119" i="13"/>
  <c r="K106" i="13" s="1"/>
  <c r="M119" i="13"/>
  <c r="O119" i="13"/>
  <c r="Q119" i="13"/>
  <c r="V119" i="13"/>
  <c r="G124" i="13"/>
  <c r="I124" i="13"/>
  <c r="K124" i="13"/>
  <c r="M124" i="13"/>
  <c r="O124" i="13"/>
  <c r="Q124" i="13"/>
  <c r="V124" i="13"/>
  <c r="V106" i="13" s="1"/>
  <c r="G136" i="13"/>
  <c r="I136" i="13"/>
  <c r="K136" i="13"/>
  <c r="M136" i="13"/>
  <c r="O136" i="13"/>
  <c r="Q136" i="13"/>
  <c r="V136" i="13"/>
  <c r="G140" i="13"/>
  <c r="M140" i="13" s="1"/>
  <c r="I140" i="13"/>
  <c r="K140" i="13"/>
  <c r="O140" i="13"/>
  <c r="Q140" i="13"/>
  <c r="V140" i="13"/>
  <c r="G156" i="13"/>
  <c r="M156" i="13" s="1"/>
  <c r="I156" i="13"/>
  <c r="K156" i="13"/>
  <c r="O156" i="13"/>
  <c r="Q156" i="13"/>
  <c r="V156" i="13"/>
  <c r="G159" i="13"/>
  <c r="M159" i="13" s="1"/>
  <c r="I159" i="13"/>
  <c r="K159" i="13"/>
  <c r="O159" i="13"/>
  <c r="Q159" i="13"/>
  <c r="V159" i="13"/>
  <c r="G173" i="13"/>
  <c r="M173" i="13" s="1"/>
  <c r="I173" i="13"/>
  <c r="K173" i="13"/>
  <c r="O173" i="13"/>
  <c r="Q173" i="13"/>
  <c r="V173" i="13"/>
  <c r="G176" i="13"/>
  <c r="M176" i="13" s="1"/>
  <c r="I176" i="13"/>
  <c r="K176" i="13"/>
  <c r="O176" i="13"/>
  <c r="Q176" i="13"/>
  <c r="V176" i="13"/>
  <c r="G178" i="13"/>
  <c r="I178" i="13"/>
  <c r="I177" i="13" s="1"/>
  <c r="K178" i="13"/>
  <c r="M178" i="13"/>
  <c r="O178" i="13"/>
  <c r="Q178" i="13"/>
  <c r="Q177" i="13" s="1"/>
  <c r="V178" i="13"/>
  <c r="V177" i="13" s="1"/>
  <c r="G184" i="13"/>
  <c r="I184" i="13"/>
  <c r="K184" i="13"/>
  <c r="M184" i="13"/>
  <c r="O184" i="13"/>
  <c r="O177" i="13" s="1"/>
  <c r="Q184" i="13"/>
  <c r="V184" i="13"/>
  <c r="G187" i="13"/>
  <c r="I187" i="13"/>
  <c r="K187" i="13"/>
  <c r="M187" i="13"/>
  <c r="O187" i="13"/>
  <c r="Q187" i="13"/>
  <c r="V187" i="13"/>
  <c r="G193" i="13"/>
  <c r="M193" i="13" s="1"/>
  <c r="I193" i="13"/>
  <c r="K193" i="13"/>
  <c r="O193" i="13"/>
  <c r="Q193" i="13"/>
  <c r="V193" i="13"/>
  <c r="G196" i="13"/>
  <c r="M196" i="13" s="1"/>
  <c r="I196" i="13"/>
  <c r="K196" i="13"/>
  <c r="O196" i="13"/>
  <c r="Q196" i="13"/>
  <c r="V196" i="13"/>
  <c r="G201" i="13"/>
  <c r="M201" i="13" s="1"/>
  <c r="I201" i="13"/>
  <c r="K201" i="13"/>
  <c r="O201" i="13"/>
  <c r="Q201" i="13"/>
  <c r="V201" i="13"/>
  <c r="G204" i="13"/>
  <c r="M204" i="13" s="1"/>
  <c r="I204" i="13"/>
  <c r="K204" i="13"/>
  <c r="O204" i="13"/>
  <c r="Q204" i="13"/>
  <c r="V204" i="13"/>
  <c r="G208" i="13"/>
  <c r="M208" i="13" s="1"/>
  <c r="I208" i="13"/>
  <c r="K208" i="13"/>
  <c r="K177" i="13" s="1"/>
  <c r="O208" i="13"/>
  <c r="Q208" i="13"/>
  <c r="V208" i="13"/>
  <c r="G209" i="13"/>
  <c r="I209" i="13"/>
  <c r="K209" i="13"/>
  <c r="M209" i="13"/>
  <c r="O209" i="13"/>
  <c r="Q209" i="13"/>
  <c r="V209" i="13"/>
  <c r="G214" i="13"/>
  <c r="I214" i="13"/>
  <c r="K214" i="13"/>
  <c r="M214" i="13"/>
  <c r="O214" i="13"/>
  <c r="Q214" i="13"/>
  <c r="V214" i="13"/>
  <c r="G220" i="13"/>
  <c r="I220" i="13"/>
  <c r="K220" i="13"/>
  <c r="M220" i="13"/>
  <c r="O220" i="13"/>
  <c r="Q220" i="13"/>
  <c r="V220" i="13"/>
  <c r="O221" i="13"/>
  <c r="V221" i="13"/>
  <c r="G222" i="13"/>
  <c r="M222" i="13" s="1"/>
  <c r="I222" i="13"/>
  <c r="I221" i="13" s="1"/>
  <c r="K222" i="13"/>
  <c r="K221" i="13" s="1"/>
  <c r="O222" i="13"/>
  <c r="Q222" i="13"/>
  <c r="Q221" i="13" s="1"/>
  <c r="V222" i="13"/>
  <c r="G223" i="13"/>
  <c r="G221" i="13" s="1"/>
  <c r="I223" i="13"/>
  <c r="K223" i="13"/>
  <c r="O223" i="13"/>
  <c r="Q223" i="13"/>
  <c r="V223" i="13"/>
  <c r="G227" i="13"/>
  <c r="M227" i="13" s="1"/>
  <c r="I227" i="13"/>
  <c r="K227" i="13"/>
  <c r="O227" i="13"/>
  <c r="Q227" i="13"/>
  <c r="V227" i="13"/>
  <c r="G228" i="13"/>
  <c r="K228" i="13"/>
  <c r="G229" i="13"/>
  <c r="I229" i="13"/>
  <c r="I228" i="13" s="1"/>
  <c r="K229" i="13"/>
  <c r="M229" i="13"/>
  <c r="O229" i="13"/>
  <c r="Q229" i="13"/>
  <c r="Q228" i="13" s="1"/>
  <c r="V229" i="13"/>
  <c r="V228" i="13" s="1"/>
  <c r="G233" i="13"/>
  <c r="I233" i="13"/>
  <c r="K233" i="13"/>
  <c r="M233" i="13"/>
  <c r="O233" i="13"/>
  <c r="O228" i="13" s="1"/>
  <c r="Q233" i="13"/>
  <c r="V233" i="13"/>
  <c r="G237" i="13"/>
  <c r="I237" i="13"/>
  <c r="K237" i="13"/>
  <c r="M237" i="13"/>
  <c r="O237" i="13"/>
  <c r="Q237" i="13"/>
  <c r="V237" i="13"/>
  <c r="G241" i="13"/>
  <c r="M241" i="13" s="1"/>
  <c r="I241" i="13"/>
  <c r="K241" i="13"/>
  <c r="O241" i="13"/>
  <c r="Q241" i="13"/>
  <c r="V241" i="13"/>
  <c r="G245" i="13"/>
  <c r="M245" i="13" s="1"/>
  <c r="I245" i="13"/>
  <c r="K245" i="13"/>
  <c r="O245" i="13"/>
  <c r="Q245" i="13"/>
  <c r="V245" i="13"/>
  <c r="G246" i="13"/>
  <c r="G247" i="13"/>
  <c r="M247" i="13" s="1"/>
  <c r="M246" i="13" s="1"/>
  <c r="I247" i="13"/>
  <c r="I246" i="13" s="1"/>
  <c r="K247" i="13"/>
  <c r="O247" i="13"/>
  <c r="O246" i="13" s="1"/>
  <c r="Q247" i="13"/>
  <c r="Q246" i="13" s="1"/>
  <c r="V247" i="13"/>
  <c r="G251" i="13"/>
  <c r="M251" i="13" s="1"/>
  <c r="I251" i="13"/>
  <c r="K251" i="13"/>
  <c r="K246" i="13" s="1"/>
  <c r="O251" i="13"/>
  <c r="Q251" i="13"/>
  <c r="V251" i="13"/>
  <c r="G255" i="13"/>
  <c r="I255" i="13"/>
  <c r="K255" i="13"/>
  <c r="M255" i="13"/>
  <c r="O255" i="13"/>
  <c r="Q255" i="13"/>
  <c r="V255" i="13"/>
  <c r="G259" i="13"/>
  <c r="I259" i="13"/>
  <c r="K259" i="13"/>
  <c r="M259" i="13"/>
  <c r="O259" i="13"/>
  <c r="Q259" i="13"/>
  <c r="V259" i="13"/>
  <c r="G263" i="13"/>
  <c r="I263" i="13"/>
  <c r="K263" i="13"/>
  <c r="M263" i="13"/>
  <c r="O263" i="13"/>
  <c r="Q263" i="13"/>
  <c r="V263" i="13"/>
  <c r="G267" i="13"/>
  <c r="M267" i="13" s="1"/>
  <c r="I267" i="13"/>
  <c r="K267" i="13"/>
  <c r="O267" i="13"/>
  <c r="Q267" i="13"/>
  <c r="V267" i="13"/>
  <c r="V246" i="13" s="1"/>
  <c r="G268" i="13"/>
  <c r="M268" i="13" s="1"/>
  <c r="I268" i="13"/>
  <c r="K268" i="13"/>
  <c r="O268" i="13"/>
  <c r="Q268" i="13"/>
  <c r="V268" i="13"/>
  <c r="AE270" i="13"/>
  <c r="AF270" i="13"/>
  <c r="G8" i="12"/>
  <c r="V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G13" i="12"/>
  <c r="I57" i="1" s="1"/>
  <c r="G14" i="12"/>
  <c r="I14" i="12"/>
  <c r="I13" i="12" s="1"/>
  <c r="K14" i="12"/>
  <c r="M14" i="12"/>
  <c r="O14" i="12"/>
  <c r="O13" i="12" s="1"/>
  <c r="Q14" i="12"/>
  <c r="Q13" i="12" s="1"/>
  <c r="V14" i="12"/>
  <c r="V13" i="12" s="1"/>
  <c r="G20" i="12"/>
  <c r="I20" i="12"/>
  <c r="K20" i="12"/>
  <c r="K13" i="12" s="1"/>
  <c r="M20" i="12"/>
  <c r="O20" i="12"/>
  <c r="Q20" i="12"/>
  <c r="V20" i="12"/>
  <c r="G24" i="12"/>
  <c r="M24" i="12" s="1"/>
  <c r="I24" i="12"/>
  <c r="K24" i="12"/>
  <c r="O24" i="12"/>
  <c r="Q24" i="12"/>
  <c r="V24" i="12"/>
  <c r="G30" i="12"/>
  <c r="M30" i="12" s="1"/>
  <c r="I30" i="12"/>
  <c r="K30" i="12"/>
  <c r="O30" i="12"/>
  <c r="Q30" i="12"/>
  <c r="V30" i="12"/>
  <c r="G34" i="12"/>
  <c r="I34" i="12"/>
  <c r="K34" i="12"/>
  <c r="M34" i="12"/>
  <c r="O34" i="12"/>
  <c r="Q34" i="12"/>
  <c r="V34" i="12"/>
  <c r="V42" i="12"/>
  <c r="G43" i="12"/>
  <c r="M43" i="12" s="1"/>
  <c r="I43" i="12"/>
  <c r="I42" i="12" s="1"/>
  <c r="K43" i="12"/>
  <c r="K42" i="12" s="1"/>
  <c r="O43" i="12"/>
  <c r="Q43" i="12"/>
  <c r="Q42" i="12" s="1"/>
  <c r="V43" i="12"/>
  <c r="G47" i="12"/>
  <c r="G42" i="12" s="1"/>
  <c r="I47" i="12"/>
  <c r="K47" i="12"/>
  <c r="O47" i="12"/>
  <c r="O42" i="12" s="1"/>
  <c r="Q47" i="12"/>
  <c r="V47" i="12"/>
  <c r="G54" i="12"/>
  <c r="I54" i="12"/>
  <c r="K54" i="12"/>
  <c r="M54" i="12"/>
  <c r="O54" i="12"/>
  <c r="Q54" i="12"/>
  <c r="V54" i="12"/>
  <c r="G61" i="12"/>
  <c r="I61" i="12"/>
  <c r="K61" i="12"/>
  <c r="M61" i="12"/>
  <c r="O61" i="12"/>
  <c r="Q61" i="12"/>
  <c r="V61" i="12"/>
  <c r="G65" i="12"/>
  <c r="I65" i="12"/>
  <c r="K65" i="12"/>
  <c r="M65" i="12"/>
  <c r="O65" i="12"/>
  <c r="Q65" i="12"/>
  <c r="V65" i="12"/>
  <c r="G69" i="12"/>
  <c r="M69" i="12" s="1"/>
  <c r="I69" i="12"/>
  <c r="K69" i="12"/>
  <c r="O69" i="12"/>
  <c r="Q69" i="12"/>
  <c r="V69" i="12"/>
  <c r="G73" i="12"/>
  <c r="I73" i="12"/>
  <c r="K73" i="12"/>
  <c r="M73" i="12"/>
  <c r="O73" i="12"/>
  <c r="Q73" i="12"/>
  <c r="V73" i="12"/>
  <c r="V80" i="12"/>
  <c r="G81" i="12"/>
  <c r="M81" i="12" s="1"/>
  <c r="I81" i="12"/>
  <c r="I80" i="12" s="1"/>
  <c r="K81" i="12"/>
  <c r="O81" i="12"/>
  <c r="Q81" i="12"/>
  <c r="Q80" i="12" s="1"/>
  <c r="V81" i="12"/>
  <c r="G82" i="12"/>
  <c r="G80" i="12" s="1"/>
  <c r="I82" i="12"/>
  <c r="K82" i="12"/>
  <c r="K80" i="12" s="1"/>
  <c r="O82" i="12"/>
  <c r="O80" i="12" s="1"/>
  <c r="Q82" i="12"/>
  <c r="V82" i="12"/>
  <c r="G83" i="12"/>
  <c r="I83" i="12"/>
  <c r="K83" i="12"/>
  <c r="M83" i="12"/>
  <c r="O83" i="12"/>
  <c r="Q83" i="12"/>
  <c r="V83" i="12"/>
  <c r="G86" i="12"/>
  <c r="I86" i="12"/>
  <c r="K86" i="12"/>
  <c r="M86" i="12"/>
  <c r="O86" i="12"/>
  <c r="Q86" i="12"/>
  <c r="V86" i="12"/>
  <c r="G88" i="12"/>
  <c r="M88" i="12" s="1"/>
  <c r="I88" i="12"/>
  <c r="I87" i="12" s="1"/>
  <c r="K88" i="12"/>
  <c r="K87" i="12" s="1"/>
  <c r="O88" i="12"/>
  <c r="O87" i="12" s="1"/>
  <c r="Q88" i="12"/>
  <c r="V88" i="12"/>
  <c r="V87" i="12" s="1"/>
  <c r="G103" i="12"/>
  <c r="I103" i="12"/>
  <c r="K103" i="12"/>
  <c r="M103" i="12"/>
  <c r="O103" i="12"/>
  <c r="Q103" i="12"/>
  <c r="Q87" i="12" s="1"/>
  <c r="V103" i="12"/>
  <c r="G110" i="12"/>
  <c r="G87" i="12" s="1"/>
  <c r="I110" i="12"/>
  <c r="K110" i="12"/>
  <c r="O110" i="12"/>
  <c r="Q110" i="12"/>
  <c r="V110" i="12"/>
  <c r="G117" i="12"/>
  <c r="I117" i="12"/>
  <c r="K117" i="12"/>
  <c r="M117" i="12"/>
  <c r="O117" i="12"/>
  <c r="Q117" i="12"/>
  <c r="V117" i="12"/>
  <c r="G118" i="12"/>
  <c r="K118" i="12"/>
  <c r="O118" i="12"/>
  <c r="Q118" i="12"/>
  <c r="G119" i="12"/>
  <c r="I119" i="12"/>
  <c r="I118" i="12" s="1"/>
  <c r="K119" i="12"/>
  <c r="M119" i="12"/>
  <c r="M118" i="12" s="1"/>
  <c r="O119" i="12"/>
  <c r="Q119" i="12"/>
  <c r="V119" i="12"/>
  <c r="V118" i="12" s="1"/>
  <c r="K120" i="12"/>
  <c r="O120" i="12"/>
  <c r="V120" i="12"/>
  <c r="G121" i="12"/>
  <c r="G120" i="12" s="1"/>
  <c r="I121" i="12"/>
  <c r="I120" i="12" s="1"/>
  <c r="K121" i="12"/>
  <c r="M121" i="12"/>
  <c r="M120" i="12" s="1"/>
  <c r="O121" i="12"/>
  <c r="Q121" i="12"/>
  <c r="Q120" i="12" s="1"/>
  <c r="V121" i="12"/>
  <c r="G124" i="12"/>
  <c r="I124" i="12"/>
  <c r="O124" i="12"/>
  <c r="V124" i="12"/>
  <c r="G125" i="12"/>
  <c r="I125" i="12"/>
  <c r="K125" i="12"/>
  <c r="K124" i="12" s="1"/>
  <c r="M125" i="12"/>
  <c r="M124" i="12" s="1"/>
  <c r="O125" i="12"/>
  <c r="Q125" i="12"/>
  <c r="Q124" i="12" s="1"/>
  <c r="V125" i="12"/>
  <c r="G129" i="12"/>
  <c r="V129" i="12"/>
  <c r="G130" i="12"/>
  <c r="I130" i="12"/>
  <c r="I129" i="12" s="1"/>
  <c r="K130" i="12"/>
  <c r="M130" i="12"/>
  <c r="O130" i="12"/>
  <c r="O129" i="12" s="1"/>
  <c r="Q130" i="12"/>
  <c r="Q129" i="12" s="1"/>
  <c r="V130" i="12"/>
  <c r="G134" i="12"/>
  <c r="M134" i="12" s="1"/>
  <c r="I134" i="12"/>
  <c r="K134" i="12"/>
  <c r="K129" i="12" s="1"/>
  <c r="O134" i="12"/>
  <c r="Q134" i="12"/>
  <c r="V134" i="12"/>
  <c r="G138" i="12"/>
  <c r="I138" i="12"/>
  <c r="K138" i="12"/>
  <c r="M138" i="12"/>
  <c r="O138" i="12"/>
  <c r="Q138" i="12"/>
  <c r="V138" i="12"/>
  <c r="G142" i="12"/>
  <c r="M142" i="12" s="1"/>
  <c r="I142" i="12"/>
  <c r="K142" i="12"/>
  <c r="O142" i="12"/>
  <c r="Q142" i="12"/>
  <c r="V142" i="12"/>
  <c r="G146" i="12"/>
  <c r="G147" i="12"/>
  <c r="M147" i="12" s="1"/>
  <c r="I147" i="12"/>
  <c r="I146" i="12" s="1"/>
  <c r="K147" i="12"/>
  <c r="K146" i="12" s="1"/>
  <c r="O147" i="12"/>
  <c r="O146" i="12" s="1"/>
  <c r="Q147" i="12"/>
  <c r="V147" i="12"/>
  <c r="V146" i="12" s="1"/>
  <c r="G151" i="12"/>
  <c r="I151" i="12"/>
  <c r="K151" i="12"/>
  <c r="M151" i="12"/>
  <c r="O151" i="12"/>
  <c r="Q151" i="12"/>
  <c r="Q146" i="12" s="1"/>
  <c r="V151" i="12"/>
  <c r="G155" i="12"/>
  <c r="M155" i="12" s="1"/>
  <c r="I155" i="12"/>
  <c r="K155" i="12"/>
  <c r="O155" i="12"/>
  <c r="Q155" i="12"/>
  <c r="V155" i="12"/>
  <c r="AF160" i="12"/>
  <c r="G42" i="1" s="1"/>
  <c r="I20" i="1"/>
  <c r="I19" i="1"/>
  <c r="I18" i="1"/>
  <c r="I17" i="1"/>
  <c r="H47" i="1"/>
  <c r="I45" i="1"/>
  <c r="I44" i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I72" i="1"/>
  <c r="J68" i="1" s="1"/>
  <c r="G160" i="12"/>
  <c r="G39" i="1"/>
  <c r="G47" i="1" s="1"/>
  <c r="G25" i="1" s="1"/>
  <c r="G41" i="1"/>
  <c r="J66" i="1"/>
  <c r="J56" i="1"/>
  <c r="J59" i="1"/>
  <c r="J63" i="1"/>
  <c r="J71" i="1"/>
  <c r="I46" i="1"/>
  <c r="I43" i="1"/>
  <c r="M228" i="13"/>
  <c r="M106" i="13"/>
  <c r="M177" i="13"/>
  <c r="G177" i="13"/>
  <c r="M223" i="13"/>
  <c r="M221" i="13" s="1"/>
  <c r="M31" i="13"/>
  <c r="M30" i="13" s="1"/>
  <c r="M146" i="12"/>
  <c r="M13" i="12"/>
  <c r="M80" i="12"/>
  <c r="M129" i="12"/>
  <c r="AE160" i="12"/>
  <c r="M110" i="12"/>
  <c r="M87" i="12" s="1"/>
  <c r="M82" i="12"/>
  <c r="M47" i="12"/>
  <c r="M42" i="12" s="1"/>
  <c r="J69" i="1" l="1"/>
  <c r="J55" i="1"/>
  <c r="J65" i="1"/>
  <c r="J70" i="1"/>
  <c r="J61" i="1"/>
  <c r="J62" i="1"/>
  <c r="J57" i="1"/>
  <c r="J58" i="1"/>
  <c r="J64" i="1"/>
  <c r="J54" i="1"/>
  <c r="F42" i="1"/>
  <c r="I42" i="1" s="1"/>
  <c r="F41" i="1"/>
  <c r="I41" i="1" s="1"/>
  <c r="F39" i="1"/>
  <c r="J67" i="1"/>
  <c r="J60" i="1"/>
  <c r="J72" i="1" l="1"/>
  <c r="F47" i="1"/>
  <c r="G23" i="1" s="1"/>
  <c r="A27" i="1" s="1"/>
  <c r="I39" i="1"/>
  <c r="I47" i="1" s="1"/>
  <c r="G28" i="1" l="1"/>
  <c r="G27" i="1" s="1"/>
  <c r="G29" i="1" s="1"/>
  <c r="A28" i="1"/>
  <c r="J39" i="1"/>
  <c r="J47" i="1" s="1"/>
  <c r="J46" i="1"/>
  <c r="J43" i="1"/>
  <c r="J45" i="1"/>
  <c r="J42" i="1"/>
  <c r="J41" i="1"/>
  <c r="J44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 xml:space="preserve"> 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 xml:space="preserve"> 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<sst xmlns="http://schemas.openxmlformats.org/spreadsheetml/2006/main" count="1608" uniqueCount="531">
  <si>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</si>
  <si>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</si>
  <si>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</si>
  <si>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</si>
  <si>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</si>
  <si>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</si>
  <si>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</si>
  <si>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</si>
  <si>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</si>
  <si>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</si>
  <si>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</si>
  <si>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</si>
  <si>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</si>
  <si>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</si>
  <si>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</si>
  <si>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</si>
  <si>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</si>
  <si>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</si>
  <si>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</si>
  <si>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</si>
  <si>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</si>
  <si>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</si>
  <si>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</si>
  <si>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</si>
  <si>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</si>
  <si>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</si>
  <si>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</si>
  <si>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</si>
  <si>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</si>
  <si>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</si>
  <si>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</si>
  <si>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</si>
  <si>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</si>
  <si>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</si>
  <si>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</si>
  <si>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</si>
  <si>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</si>
  <si>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</si>
  <si>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</si>
  <si>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</si>
  <si>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</si>
  <si>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</si>
  <si>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</si>
  <si>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11_2020</t>
  </si>
  <si>
    <t>Rekonstrukce střešní terasy divadla Marta - Brno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</si>
  <si>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</si>
  <si>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</si>
  <si>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</si>
  <si>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</si>
  <si>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</si>
  <si>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</si>
  <si>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ARTHEON s.r.o.</t>
  </si>
  <si>
    <t>Kroftova 2619/45</t>
  </si>
  <si>
    <t>Brno-Žabovřesky</t>
  </si>
  <si>
    <t>61600</t>
  </si>
  <si>
    <t>09139940</t>
  </si>
  <si>
    <t>CZ09139940</t>
  </si>
  <si>
    <t>Stavba</t>
  </si>
  <si>
    <t>Stavební objekt</t>
  </si>
  <si>
    <t>01</t>
  </si>
  <si>
    <t>Bourací práce</t>
  </si>
  <si>
    <t>1</t>
  </si>
  <si>
    <t>01 - Bourací práce</t>
  </si>
  <si>
    <t>02</t>
  </si>
  <si>
    <t>Nový stav</t>
  </si>
  <si>
    <t>2</t>
  </si>
  <si>
    <t>02 - Nový stav</t>
  </si>
  <si>
    <t>03</t>
  </si>
  <si>
    <t>VRN</t>
  </si>
  <si>
    <t>3</t>
  </si>
  <si>
    <t>03 - VRN</t>
  </si>
  <si>
    <t>Celkem za stavbu</t>
  </si>
  <si>
    <t>CZK</t>
  </si>
  <si>
    <t>Rekapitulace dílů</t>
  </si>
  <si>
    <t>Typ dílu</t>
  </si>
  <si>
    <t>Zemní práce</t>
  </si>
  <si>
    <t>Svislé a kompletní konstrukce</t>
  </si>
  <si>
    <t>4</t>
  </si>
  <si>
    <t>Vodorovné konstrukce</t>
  </si>
  <si>
    <t>6</t>
  </si>
  <si>
    <t>Úpravy povrchů, podlahy a osazování výplní</t>
  </si>
  <si>
    <t>9</t>
  </si>
  <si>
    <t>Ostatní konstrukce a práce, bourání</t>
  </si>
  <si>
    <t>997</t>
  </si>
  <si>
    <t>Přesun sutě</t>
  </si>
  <si>
    <t>998</t>
  </si>
  <si>
    <t>Přesun hmot</t>
  </si>
  <si>
    <t>VRN3</t>
  </si>
  <si>
    <t>Zařízení staveniště</t>
  </si>
  <si>
    <t>VRN4</t>
  </si>
  <si>
    <t>Inženýrská činnost</t>
  </si>
  <si>
    <t>VRN6</t>
  </si>
  <si>
    <t>Územní vlivy</t>
  </si>
  <si>
    <t>VRN7</t>
  </si>
  <si>
    <t>Provozní vlivy</t>
  </si>
  <si>
    <t>712</t>
  </si>
  <si>
    <t>Povlakové krytiny</t>
  </si>
  <si>
    <t>713</t>
  </si>
  <si>
    <t>Izolace tepelné</t>
  </si>
  <si>
    <t>721</t>
  </si>
  <si>
    <t>Zdravotechnika - vnitřní kanalizace</t>
  </si>
  <si>
    <t>762</t>
  </si>
  <si>
    <t>Konstrukce tesařské</t>
  </si>
  <si>
    <t>764</t>
  </si>
  <si>
    <t>Konstrukce klempířské</t>
  </si>
  <si>
    <t>767</t>
  </si>
  <si>
    <t>Konstrukce zámečnické</t>
  </si>
  <si>
    <t>771</t>
  </si>
  <si>
    <t>Podlahy z dlaždic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</si>
  <si>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</si>
  <si>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</si>
  <si>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</si>
  <si>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</si>
  <si>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</si>
  <si>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</si>
  <si>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</si>
  <si>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</si>
  <si>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</si>
  <si>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</si>
  <si>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</si>
  <si>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</si>
  <si>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</si>
  <si>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</si>
  <si>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</si>
  <si>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</si>
  <si>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</si>
  <si>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</si>
  <si>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</si>
  <si>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</si>
  <si>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</si>
  <si>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</si>
  <si>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</si>
  <si>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</si>
  <si>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</si>
  <si>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</si>
  <si>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</si>
  <si>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</si>
  <si>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</si>
  <si>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</si>
  <si>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113107111</t>
  </si>
  <si>
    <t>Odstranění podkladu z kameniva těženého tl 100 mm ručně</t>
  </si>
  <si>
    <t>m2</t>
  </si>
  <si>
    <t>URS</t>
  </si>
  <si>
    <t>ÚRS 20 01</t>
  </si>
  <si>
    <t>Práce</t>
  </si>
  <si>
    <t>POL1_1</t>
  </si>
  <si>
    <t xml:space="preserve">podkladní písek pod teracovou dlažbu v tl. 20-30 mm : </t>
  </si>
  <si>
    <t>VV</t>
  </si>
  <si>
    <t xml:space="preserve">1,00*(0,02+0,03)/2 : </t>
  </si>
  <si>
    <t>0,025</t>
  </si>
  <si>
    <t>619996117.R01</t>
  </si>
  <si>
    <t>Ochrana parapetu obedněním z OSB desek</t>
  </si>
  <si>
    <t>Vlastní</t>
  </si>
  <si>
    <t>Indiv</t>
  </si>
  <si>
    <t xml:space="preserve">stávající okna : </t>
  </si>
  <si>
    <t xml:space="preserve">0,235*1,20 : </t>
  </si>
  <si>
    <t xml:space="preserve">0,20*1,40*2 : </t>
  </si>
  <si>
    <t xml:space="preserve">Součet : </t>
  </si>
  <si>
    <t>0,842</t>
  </si>
  <si>
    <t>619996137</t>
  </si>
  <si>
    <t>Ochrana samostatných konstrukcí a prvků obedněním z OSB desek</t>
  </si>
  <si>
    <t xml:space="preserve">VZT jednotka viz bod 13 výres - Půdorys stávajícího stavu a bouracích prací : </t>
  </si>
  <si>
    <t xml:space="preserve">4,50*0,50 : </t>
  </si>
  <si>
    <t>2,25</t>
  </si>
  <si>
    <t>619996145.R01</t>
  </si>
  <si>
    <t>Ochrana konstrukcí nebo samostatných prvků obalením mirelonem</t>
  </si>
  <si>
    <t>629991001</t>
  </si>
  <si>
    <t>Zakrytí podélných ploch fólií volně položenou</t>
  </si>
  <si>
    <t xml:space="preserve">4,50*0,50+(4,50+0,50)*2*1,00 : </t>
  </si>
  <si>
    <t>12,25</t>
  </si>
  <si>
    <t>629991011</t>
  </si>
  <si>
    <t>Zakrytí výplní otvorů a svislých ploch fólií přilepenou lepící páskou</t>
  </si>
  <si>
    <t xml:space="preserve">stávající dveře : </t>
  </si>
  <si>
    <t xml:space="preserve">1,08*2,37 : </t>
  </si>
  <si>
    <t xml:space="preserve">1,20*1,55 : </t>
  </si>
  <si>
    <t xml:space="preserve">1,40*1,55*2 : </t>
  </si>
  <si>
    <t>8,76</t>
  </si>
  <si>
    <t>962042321</t>
  </si>
  <si>
    <t>Bourání zdiva nadzákladového z betonu prostého přes 1 m3</t>
  </si>
  <si>
    <t>m3</t>
  </si>
  <si>
    <t xml:space="preserve">zídky u světlíků : </t>
  </si>
  <si>
    <t xml:space="preserve">0,15*0,55*(0,95+0,45)*2*2 : </t>
  </si>
  <si>
    <t>0,462</t>
  </si>
  <si>
    <t>965041341</t>
  </si>
  <si>
    <t>Bourání mazanin škvárobetonových tl do 100 mm pl přes 4 m2</t>
  </si>
  <si>
    <t xml:space="preserve">stávající vrstva tl. 80 mm : </t>
  </si>
  <si>
    <t xml:space="preserve">(7,26*9,15+1,665*0,49)*0,08 : </t>
  </si>
  <si>
    <t xml:space="preserve">odpočet světlíků : </t>
  </si>
  <si>
    <t xml:space="preserve">-(0,95*0,75*2)*0,08 : </t>
  </si>
  <si>
    <t>5,266</t>
  </si>
  <si>
    <t>978015391</t>
  </si>
  <si>
    <t>Otlučení (osekání) vnější vápenné nebo vápenocementové omítky stupně členitosti 1 a 2 do 100%</t>
  </si>
  <si>
    <t xml:space="preserve">rozsah dle bodu 11 výkres - Půdorys stávajícího stavu a bouracích prací : </t>
  </si>
  <si>
    <t xml:space="preserve">7,00 : </t>
  </si>
  <si>
    <t xml:space="preserve">rozsah dle bodu 13 výkres - Půdorys stávajícího stavu a bouracích prací, výška od +0,375 po -0,220 : </t>
  </si>
  <si>
    <t xml:space="preserve">(0,375+0,22)*(7,51+10,005+1,915) : </t>
  </si>
  <si>
    <t>18,561</t>
  </si>
  <si>
    <t>978035127</t>
  </si>
  <si>
    <t>Odsekání tenkovrstvé omítky odsekáním v rozsahu do 100%</t>
  </si>
  <si>
    <t xml:space="preserve">rozsah dle bodu 12 výkres - Půdorys stávajícího stavu a bouracích prací : </t>
  </si>
  <si>
    <t xml:space="preserve">4,60 : </t>
  </si>
  <si>
    <t>4,6</t>
  </si>
  <si>
    <t>985112131.R01</t>
  </si>
  <si>
    <t>Odsekání degradovaného betonu horní části atiky tl do 10 mm</t>
  </si>
  <si>
    <t xml:space="preserve">atika : </t>
  </si>
  <si>
    <t xml:space="preserve">(7,51+9,505+1,915) : </t>
  </si>
  <si>
    <t>18,93</t>
  </si>
  <si>
    <t>985223110</t>
  </si>
  <si>
    <t>Přezdívání cihelného zdiva do aktivované malty do 1 m3</t>
  </si>
  <si>
    <t xml:space="preserve">předpoklad doplnění 50% stávající atiky : </t>
  </si>
  <si>
    <t xml:space="preserve">0,23*0,38*(7,51+9,505+1,915)*0,5 : </t>
  </si>
  <si>
    <t>0,827</t>
  </si>
  <si>
    <t>59610001</t>
  </si>
  <si>
    <t>cihla pálená plná do P15 290x140x65mm</t>
  </si>
  <si>
    <t>kus</t>
  </si>
  <si>
    <t>Specifikace</t>
  </si>
  <si>
    <t>POL3_0</t>
  </si>
  <si>
    <t>Poznámka k položce:</t>
  </si>
  <si>
    <t>POP</t>
  </si>
  <si>
    <t>Spotřeba: 333 kus/m3</t>
  </si>
  <si>
    <t xml:space="preserve">předpoklad doplnění 50% stávající atiky, spotřeba 333 kus/m3 : </t>
  </si>
  <si>
    <t xml:space="preserve">0,23*0,38*(7,51+10,005+1,915)*0,5*333 : </t>
  </si>
  <si>
    <t xml:space="preserve">282,747*1,1 'Přepočtené koeficientem množství : </t>
  </si>
  <si>
    <t>311,022</t>
  </si>
  <si>
    <t>997013214</t>
  </si>
  <si>
    <t>Vnitrostaveništní doprava suti a vybouraných hmot pro budovy v do 15 m ručně</t>
  </si>
  <si>
    <t>t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</si>
  <si>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</si>
  <si>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</si>
  <si>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</si>
  <si>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</si>
  <si>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 xml:space="preserve">30,808*11 'Přepočtené koeficientem množství : </t>
  </si>
  <si>
    <t>338,888</t>
  </si>
  <si>
    <t>997013631</t>
  </si>
  <si>
    <t>Poplatek za uložení na skládce (skládkovné) stavebního odpadu směsného kód odpadu 17 09 04</t>
  </si>
  <si>
    <t>712300831</t>
  </si>
  <si>
    <t>Odstranění povlakové krytiny střech do 10° jednovrstvé</t>
  </si>
  <si>
    <t>POL1_7</t>
  </si>
  <si>
    <t xml:space="preserve">stávající spodní vrstva - 1x asf. lepenka : </t>
  </si>
  <si>
    <t xml:space="preserve">vodorovná plocha : </t>
  </si>
  <si>
    <t xml:space="preserve">7,26*9,15+1,665*0,49 : </t>
  </si>
  <si>
    <t xml:space="preserve">-(0,95*0,75*2) : </t>
  </si>
  <si>
    <t xml:space="preserve">svislá plocha : </t>
  </si>
  <si>
    <t xml:space="preserve">0,36*7,26 : </t>
  </si>
  <si>
    <t xml:space="preserve">0,22*7,26 : </t>
  </si>
  <si>
    <t xml:space="preserve">(0,36+0,22)/2*9,505*2 : </t>
  </si>
  <si>
    <t xml:space="preserve">vytažení u světlíků : </t>
  </si>
  <si>
    <t xml:space="preserve">0,315*(0,95+0,75)*2 : </t>
  </si>
  <si>
    <t xml:space="preserve">0,27*(0,95+0,75)*2 : </t>
  </si>
  <si>
    <t>77,533</t>
  </si>
  <si>
    <t>712300832</t>
  </si>
  <si>
    <t>Odstranění povlakové krytiny střech do 10° dvouvrstvé</t>
  </si>
  <si>
    <t xml:space="preserve">stávající vrchní vrstva - 2x asf. lepenka : </t>
  </si>
  <si>
    <t>65,82</t>
  </si>
  <si>
    <t>712990813</t>
  </si>
  <si>
    <t>Odstranění povlakové krytiny střech do 10° násypu nebo nánosu tloušťky do 100 mm</t>
  </si>
  <si>
    <t xml:space="preserve">stávající vrstva tl. 70-210 mm; průměrná tl. 140 mm : </t>
  </si>
  <si>
    <t xml:space="preserve">(7,26*9,15+1,665*0,49) : </t>
  </si>
  <si>
    <t>712990816</t>
  </si>
  <si>
    <t>Příplatek k odstranění násypu nebo nánosu do 10° povlakové krytiny za každých dalších 50 mm tloušťky</t>
  </si>
  <si>
    <t>721000000.R01</t>
  </si>
  <si>
    <t>Obnažení, revize a ochrana stávajícího střešního vtoku před mechanickým poškozením</t>
  </si>
  <si>
    <t>762431825.R01</t>
  </si>
  <si>
    <t>Demontáž opláštění světlíku dřevěnými deskami</t>
  </si>
  <si>
    <t xml:space="preserve">0,225*(0,95+0,75)*2*2 : </t>
  </si>
  <si>
    <t>1,53</t>
  </si>
  <si>
    <t>764002841</t>
  </si>
  <si>
    <t>Demontáž oplechování horních ploch zdí a nadezdívek do suti</t>
  </si>
  <si>
    <t>m</t>
  </si>
  <si>
    <t xml:space="preserve">oplechování atiky : </t>
  </si>
  <si>
    <t>767000000.Z01</t>
  </si>
  <si>
    <t>Demontáž stávajícího zábradlí, obroušení stávajícího nátěru, odmaštění a uskladnění k pozdější, opětovné instalaci</t>
  </si>
  <si>
    <t xml:space="preserve">Z/01 : </t>
  </si>
  <si>
    <t xml:space="preserve">7,51+10,005+1,915 : </t>
  </si>
  <si>
    <t>19,43</t>
  </si>
  <si>
    <t>767832802</t>
  </si>
  <si>
    <t>Demontáž venkovních požárních žebříků bez ochranného koše</t>
  </si>
  <si>
    <t xml:space="preserve">stávající žebřík : </t>
  </si>
  <si>
    <t xml:space="preserve">4,16 : </t>
  </si>
  <si>
    <t>4,16</t>
  </si>
  <si>
    <t>767893815.R01</t>
  </si>
  <si>
    <t>Demontáž stříšek nad vstupy</t>
  </si>
  <si>
    <t xml:space="preserve">nad stávajícím vstupem : </t>
  </si>
  <si>
    <t xml:space="preserve">3,00 : </t>
  </si>
  <si>
    <t>767996702</t>
  </si>
  <si>
    <t>Demontáž atypických zámečnických konstrukcí řezáním hmotnosti jednotlivých dílů do 100 kg</t>
  </si>
  <si>
    <t>kg</t>
  </si>
  <si>
    <t xml:space="preserve">poklop střešních světlíků, hmotnost cca 65 kg / kus : </t>
  </si>
  <si>
    <t xml:space="preserve">65,00*2 : </t>
  </si>
  <si>
    <t>130</t>
  </si>
  <si>
    <t>771471810</t>
  </si>
  <si>
    <t>Demontáž soklíků z dlaždic keramických kladených do malty rovných</t>
  </si>
  <si>
    <t xml:space="preserve">rozsah dle bodu 3 výkres - Půdorys stávajícího stavu a bouracích prací : </t>
  </si>
  <si>
    <t xml:space="preserve">1,00 : </t>
  </si>
  <si>
    <t>771553810.R01</t>
  </si>
  <si>
    <t>Demontáž podlah z dlaždic teracových hutných kladených do písku</t>
  </si>
  <si>
    <t xml:space="preserve">rozsah dle bodu 2 výkres - Půdorys stávajícího stavu a bouracích prací : </t>
  </si>
  <si>
    <t>771573810</t>
  </si>
  <si>
    <t>Demontáž podlah z dlaždic keramických lepených</t>
  </si>
  <si>
    <t xml:space="preserve">0,80 : </t>
  </si>
  <si>
    <t>0,8</t>
  </si>
  <si>
    <t>SUM</t>
  </si>
  <si>
    <t>END</t>
  </si>
  <si>
    <t>345311811</t>
  </si>
  <si>
    <t>Zídky atikové, parapetní, schodišťové a zábradelní z betonu prostého tř. C 25/30- CX1</t>
  </si>
  <si>
    <t xml:space="preserve">nadbetonování atiky : </t>
  </si>
  <si>
    <t xml:space="preserve">(0,14+0,12)/2*0,25*(7,51+9,505+1,915) : </t>
  </si>
  <si>
    <t>0,615</t>
  </si>
  <si>
    <t>345351005</t>
  </si>
  <si>
    <t>Zřízení bednění plnostěnných zídek atikových, parapetních, zábradelních</t>
  </si>
  <si>
    <t xml:space="preserve">(0,14+0,12)/2*(7,51+9,505+1,915)*2 : </t>
  </si>
  <si>
    <t>4,922</t>
  </si>
  <si>
    <t>345351006</t>
  </si>
  <si>
    <t>Odstranění bednění plnostěnných zídek atikových, parapetních, zábradelních</t>
  </si>
  <si>
    <t>345361821</t>
  </si>
  <si>
    <t>Výztuž zídek atikových, parapetních, schodišťových a zábradelních betonářskou ocelí 10 505</t>
  </si>
  <si>
    <t xml:space="preserve">výztuž R10, hmotnost 0,62 kg/m : </t>
  </si>
  <si>
    <t xml:space="preserve">0,12*(7,51+9,505+1,915)/0,30*0,62/1000 : </t>
  </si>
  <si>
    <t xml:space="preserve">výztuž R12, hmotnost 0,89 kg/m : </t>
  </si>
  <si>
    <t xml:space="preserve">2*(7,51+9,505+1,915)*0,89/1000 : </t>
  </si>
  <si>
    <t>0,039</t>
  </si>
  <si>
    <t>411388531</t>
  </si>
  <si>
    <t>Zabetonování otvorů pl do 1 m2 ve stropech</t>
  </si>
  <si>
    <t xml:space="preserve">světlíky : </t>
  </si>
  <si>
    <t xml:space="preserve">0,95*0,75*2*0,20 : </t>
  </si>
  <si>
    <t>0,285</t>
  </si>
  <si>
    <t>612142002</t>
  </si>
  <si>
    <t>Potažení vnitřních stěn sklovláknitým pletivem</t>
  </si>
  <si>
    <t xml:space="preserve">detail A : </t>
  </si>
  <si>
    <t xml:space="preserve">0,67*(7,51+10,005+1,915) : </t>
  </si>
  <si>
    <t xml:space="preserve">detail B, od výškové úrovně +0,500 až +0,715; + 100 mm přesah do nové omítky : </t>
  </si>
  <si>
    <t xml:space="preserve">(0,715-0,50+0,10)*(9,015) : </t>
  </si>
  <si>
    <t xml:space="preserve">detail D : </t>
  </si>
  <si>
    <t xml:space="preserve">0,31*(5,595+0,49) : </t>
  </si>
  <si>
    <t>17,744</t>
  </si>
  <si>
    <t>622143005.R01</t>
  </si>
  <si>
    <t>Montáž plastových systémových omítkových profilů</t>
  </si>
  <si>
    <t xml:space="preserve">K/01 : </t>
  </si>
  <si>
    <t xml:space="preserve">19,50 : </t>
  </si>
  <si>
    <t xml:space="preserve">K/05 : </t>
  </si>
  <si>
    <t xml:space="preserve">16,00 : </t>
  </si>
  <si>
    <t>35,5</t>
  </si>
  <si>
    <t>55000000.K01</t>
  </si>
  <si>
    <t>systémová lišta PVC - UV stabilní a odolné vůči alkalickému prostředí se sklovláknitou výztužnou, tkaninou - detail A, RAL 7024</t>
  </si>
  <si>
    <t>19,5</t>
  </si>
  <si>
    <t>55000000.K05</t>
  </si>
  <si>
    <t>systémová lišta PVC - UV stabilní a odolné vůči alkalickému prostředí se sklovláknitou výztužnou, tkaninou - detail B, RAL 7024</t>
  </si>
  <si>
    <t xml:space="preserve">16*1,1 'Přepočtené koeficientem množství : </t>
  </si>
  <si>
    <t>17,6</t>
  </si>
  <si>
    <t>622332121</t>
  </si>
  <si>
    <t>Škrábaná omítka (břízolitová) vnějších stěn nanášená ručně na neomítnutý podklad</t>
  </si>
  <si>
    <t xml:space="preserve">po odstranění stříšky nad vstupem : </t>
  </si>
  <si>
    <t xml:space="preserve">0,25*3,00 : </t>
  </si>
  <si>
    <t>18,494</t>
  </si>
  <si>
    <t>632450132</t>
  </si>
  <si>
    <t>Vyrovnávací cementový potěr tl do 30 mm ze suchých směsí provedený v ploše</t>
  </si>
  <si>
    <t xml:space="preserve">vodorovná plocha- vyrovnání povrchu tl. 25 mm dle bodu 4 výkres - Navrhované úpravy - půdorys : </t>
  </si>
  <si>
    <t xml:space="preserve">7,26*9,015+0,49*1,665 : </t>
  </si>
  <si>
    <t>66,265</t>
  </si>
  <si>
    <t>636311115.R01</t>
  </si>
  <si>
    <t>Kladení dlažby z betonových dlaždic na sucho na terče z umělé hmoty  o rozměru dlažby 40x40 cm,, plastový rektifikovatelný stohovatelný terč z polypropylenu (PP), průměr 157 mm, výška 15 - 175 mm,</t>
  </si>
  <si>
    <t>spára 4 mm, použití pryžových podložek tl. 5 mm</t>
  </si>
  <si>
    <t>59761409.R01</t>
  </si>
  <si>
    <t>Vysoce pevnostní vibrolisovaná dvouvrstvá betonová dlažba, stupeň vlivu prostředí XF4. Formát 400 x, 400 x 40 mm, vysoce odolná proti obrusu, hmotnost 15,5 kg.ks-1., protiskluznost R11</t>
  </si>
  <si>
    <t xml:space="preserve">66,265*1,05 'Přepočtené koeficientem množství : </t>
  </si>
  <si>
    <t>69,578</t>
  </si>
  <si>
    <t>6000000.R01</t>
  </si>
  <si>
    <t>D + M dorazového klipu vymezující polohu dlažby od svislé konstrukce, vždy dva klipy na jeden krajní, rektifikovatelný terč</t>
  </si>
  <si>
    <t xml:space="preserve">O/04 : </t>
  </si>
  <si>
    <t xml:space="preserve">200 : </t>
  </si>
  <si>
    <t>200</t>
  </si>
  <si>
    <t>952901111</t>
  </si>
  <si>
    <t>Vyčištění budov bytové a občanské výstavby při výšce podlaží do 4 m</t>
  </si>
  <si>
    <t>953961115.R01</t>
  </si>
  <si>
    <t>Kotvy chemickým tmelem M 10 hl 150 mm do betonu, ŽB nebo kamene s vyvrtáním otvoru, celková délka, kotvy 235 mm</t>
  </si>
  <si>
    <t xml:space="preserve">á 300 mm : </t>
  </si>
  <si>
    <t xml:space="preserve">2*(7,51+9,505+1,915)/0,30 : </t>
  </si>
  <si>
    <t>126,2</t>
  </si>
  <si>
    <t>977151118</t>
  </si>
  <si>
    <t>Jádrové vrty diamantovými korunkami do D 100 mm do stavebních materiálů</t>
  </si>
  <si>
    <t xml:space="preserve">pojistný přepad : </t>
  </si>
  <si>
    <t xml:space="preserve">0,25 : </t>
  </si>
  <si>
    <t>0,25</t>
  </si>
  <si>
    <t>985131111</t>
  </si>
  <si>
    <t>Očištění ploch stěn, rubu kleneb a podlah tlakovou vodou</t>
  </si>
  <si>
    <t>998018003</t>
  </si>
  <si>
    <t>Přesun hmot ruční pro budovy v do 24 m</t>
  </si>
  <si>
    <t>712311101</t>
  </si>
  <si>
    <t>Provedení povlakové krytiny střech do 10° za studena lakem penetračním nebo asfaltovým</t>
  </si>
  <si>
    <t xml:space="preserve">0,385*(7,26+9,505+1,665) : </t>
  </si>
  <si>
    <t xml:space="preserve">detail B : </t>
  </si>
  <si>
    <t xml:space="preserve">0,355*9,15 : </t>
  </si>
  <si>
    <t xml:space="preserve">0,25*(5,595+0,49) : </t>
  </si>
  <si>
    <t>78,13</t>
  </si>
  <si>
    <t>11163150</t>
  </si>
  <si>
    <t>lak penetrační asfaltový</t>
  </si>
  <si>
    <t>Spotřeba 0,3-0,4kg/m2</t>
  </si>
  <si>
    <t xml:space="preserve">78,13*0,0003 'Přepočtené koeficientem množství : </t>
  </si>
  <si>
    <t>0,023</t>
  </si>
  <si>
    <t>712341559</t>
  </si>
  <si>
    <t>Provedení povlakové krytiny střech do 10° pásy NAIP přitavením v plné ploše</t>
  </si>
  <si>
    <t xml:space="preserve">svislá plocha + u klínu z minerální vlny : </t>
  </si>
  <si>
    <t xml:space="preserve">(0,385+0,070+0,105)*(7,26+9,505+1,665) : </t>
  </si>
  <si>
    <t xml:space="preserve">(0,355+0,07+0,105)*9,15 : </t>
  </si>
  <si>
    <t xml:space="preserve">(0,25+0,07+0,105)*(5,595+0,49) : </t>
  </si>
  <si>
    <t>84,022</t>
  </si>
  <si>
    <t>62853004</t>
  </si>
  <si>
    <t>natavitelný pás, na horním povrchu opatřen jemným separačním posypem, na spodním povrchu spalitelnou, PE folií, nosná vložka ze skleněné tkaniny o plošné hmotnosti 200 g.m-2, SBS modifikovaná</t>
  </si>
  <si>
    <t>asfaltová hmota, tloušťka pásu 4,0 (±0,2) mm</t>
  </si>
  <si>
    <t xml:space="preserve">84,022*1,15 'Přepočtené koeficientem množství : </t>
  </si>
  <si>
    <t>96,625</t>
  </si>
  <si>
    <t>712363604</t>
  </si>
  <si>
    <t>Provedení povlak krytiny mechanicky kotvenou do betonu TI tl přes 240mm vnitřní pole, budova v do, 18m</t>
  </si>
  <si>
    <t xml:space="preserve">(0,18)*(7,26+9,505+1,665) : </t>
  </si>
  <si>
    <t xml:space="preserve">0,22*9,15 : </t>
  </si>
  <si>
    <t xml:space="preserve">detail C : </t>
  </si>
  <si>
    <t xml:space="preserve">(0,05+026)*1,08 : </t>
  </si>
  <si>
    <t xml:space="preserve">0,29*(5,595+0,49) : </t>
  </si>
  <si>
    <t xml:space="preserve">0,25*(7,51+9,505+1,915) : </t>
  </si>
  <si>
    <t>106,227</t>
  </si>
  <si>
    <t>28322012</t>
  </si>
  <si>
    <t>fólie z měkčeného PVC se skleněnou výztužnou vložkou, odolná, mechanicky kotvená, účinná tloušťka 1,, 5/1,8/2,0 mm</t>
  </si>
  <si>
    <t xml:space="preserve">106,227*1,15 'Přepočtené koeficientem množství : </t>
  </si>
  <si>
    <t>122,161</t>
  </si>
  <si>
    <t>712771001.R01</t>
  </si>
  <si>
    <t>Provedení separační vrstvy z netlané textílie</t>
  </si>
  <si>
    <t xml:space="preserve">0,18*(9,505+7,26)*2 : </t>
  </si>
  <si>
    <t xml:space="preserve">0,22*9,015 : </t>
  </si>
  <si>
    <t xml:space="preserve">(0,05+0,26)*1,08 : </t>
  </si>
  <si>
    <t xml:space="preserve">0,31*(5,595+0,45) : </t>
  </si>
  <si>
    <t>14,96</t>
  </si>
  <si>
    <t>69311172</t>
  </si>
  <si>
    <t>geotextilie PP s ÚV stabilizací 300g/m2</t>
  </si>
  <si>
    <t xml:space="preserve">14,96*1,1 'Přepočtené koeficientem množství : </t>
  </si>
  <si>
    <t>16,456</t>
  </si>
  <si>
    <t>998712203</t>
  </si>
  <si>
    <t>Přesun hmot procentní pro krytiny povlakové v objektech v do 24 m</t>
  </si>
  <si>
    <t>713131141</t>
  </si>
  <si>
    <t>Montáž izolace tepelné stěn a základů lepením celoplošně rohoží, pásů, dílců, desek</t>
  </si>
  <si>
    <t xml:space="preserve">purenitová deska : </t>
  </si>
  <si>
    <t>1,521</t>
  </si>
  <si>
    <t>28000000.R01</t>
  </si>
  <si>
    <t>purenitová deska tl. 20 mm,výška 250 mm</t>
  </si>
  <si>
    <t xml:space="preserve">1,521*1,1 'Přepočtené koeficientem množství : </t>
  </si>
  <si>
    <t>1,673</t>
  </si>
  <si>
    <t xml:space="preserve">XPS deska : </t>
  </si>
  <si>
    <t xml:space="preserve">0,625*(5,595+0,49) : </t>
  </si>
  <si>
    <t>3,803</t>
  </si>
  <si>
    <t>28376443</t>
  </si>
  <si>
    <t>deska z polystyrénu XPS, hrana rovná a strukturovaný povrch 300kPa tl 100mm</t>
  </si>
  <si>
    <t xml:space="preserve">3,803*1,05 'Přepočtené koeficientem množství : </t>
  </si>
  <si>
    <t>3,993</t>
  </si>
  <si>
    <t>713141263</t>
  </si>
  <si>
    <t>Přikotvení tepelné izolace šrouby do betonu pro izolaci tl přes 240 mm</t>
  </si>
  <si>
    <t>28376518</t>
  </si>
  <si>
    <t>tepelněizolační desky na bázi polyisokyanurátu (PIR) s povrchovou, úprava hran desek rovná hrana,, tl. 120 mm</t>
  </si>
  <si>
    <t xml:space="preserve">66,265*1,02 'Přepočtené koeficientem množství : </t>
  </si>
  <si>
    <t>67,59</t>
  </si>
  <si>
    <t>713141356</t>
  </si>
  <si>
    <t>Montáž spádové izolace na zhlaví atiky šířky do 500 mm lepené za studena nízkoexpanzní (PUR) pěnou</t>
  </si>
  <si>
    <t xml:space="preserve">atikový klín z minerlní vlny : </t>
  </si>
  <si>
    <t xml:space="preserve">34,00 : </t>
  </si>
  <si>
    <t>34</t>
  </si>
  <si>
    <t>63152005</t>
  </si>
  <si>
    <t>klín atikový přechodný minerální plochých střech tl 50x50mm</t>
  </si>
  <si>
    <t>713141335</t>
  </si>
  <si>
    <t>Montáž izolace tepelné střech plochých lepené za studena bodově, spádová vrstva</t>
  </si>
  <si>
    <t>28376142</t>
  </si>
  <si>
    <t>klín izolační z pěnového polystyrenu EPS 150 spádový, pevnost v tlaku při 10 % deformaci 150 kPa,, součinitele tepelné vodivosti 0,035 W.m-1.K-1, faktor difuzního odporu 30 – 70, objemová hmotnost 23</t>
  </si>
  <si>
    <t>- 28 kg.m-3, třída reakce na oheň E</t>
  </si>
  <si>
    <t xml:space="preserve">(7,26*9,015+0,49*1,665)*(0,02+0,20)/2 : </t>
  </si>
  <si>
    <t>7,289</t>
  </si>
  <si>
    <t>998713203</t>
  </si>
  <si>
    <t>Přesun hmot procentní pro izolace tepelné v objektech v do 24 m</t>
  </si>
  <si>
    <t>721000000.O02</t>
  </si>
  <si>
    <t>Pojistný přepad o průřezu DN 70, s integrovanou PVC-P manžetou a vyjímatelnou ochrannou mřížkou,, rozměr 330x220 mm, délka 400 mm, napojení na hydroizolační systém</t>
  </si>
  <si>
    <t>721233112.O01</t>
  </si>
  <si>
    <t>Střešní vtok ploché střechy o průměru 100 mm, s integrovanou PVC manžetou, včetně perforovaného, ochranného koše, napojení střešního vtoku viz detail E</t>
  </si>
  <si>
    <t xml:space="preserve">O/01 : </t>
  </si>
  <si>
    <t xml:space="preserve">1 : </t>
  </si>
  <si>
    <t>998721203</t>
  </si>
  <si>
    <t>Přesun hmot procentní pro vnitřní kanalizace v objektech v do 24 m</t>
  </si>
  <si>
    <t>764000000.K02</t>
  </si>
  <si>
    <t>Oplechování střechy - koutová lišta, oplechování z kašírovaného (s PVC-P fólií) pozinkovaného plechu, tl. 0,6 mm, rš 100 mm</t>
  </si>
  <si>
    <t xml:space="preserve">K/02 : </t>
  </si>
  <si>
    <t xml:space="preserve">33,50 : </t>
  </si>
  <si>
    <t>33,5</t>
  </si>
  <si>
    <t>764000000.K03</t>
  </si>
  <si>
    <t>Balkonová okapnička, oplechování z TiZn plechu tl. 0,5 mm, rš 150 mm, RAL 7024</t>
  </si>
  <si>
    <t xml:space="preserve">K/03 : </t>
  </si>
  <si>
    <t xml:space="preserve">1,10 : </t>
  </si>
  <si>
    <t>1,1</t>
  </si>
  <si>
    <t>764000000.K04</t>
  </si>
  <si>
    <t>Oplechování střechy - ukončovací okapnice, oplechování z kašírovaného (s PVC-P fólií) pozinkovaného, plechu tl. 0,6 mm, rš 200 mm</t>
  </si>
  <si>
    <t xml:space="preserve">K/04 : </t>
  </si>
  <si>
    <t>764000000.K06</t>
  </si>
  <si>
    <t>Oplechování střechy - stěnový profil, oplechování z kašírovaného (s PVC-P fólií) pozinkovaného, plechu tl. 0,6 mm, rš 50 mm</t>
  </si>
  <si>
    <t xml:space="preserve">K/06 : </t>
  </si>
  <si>
    <t>16</t>
  </si>
  <si>
    <t>998764203</t>
  </si>
  <si>
    <t>Přesun hmot procentní pro konstrukce klempířské v objektech v do 24 m</t>
  </si>
  <si>
    <t>Repase stávajícího zábradlí - detailní popis úpravy viz výpis výrobků PSV Z/01</t>
  </si>
  <si>
    <t xml:space="preserve">19,59 : </t>
  </si>
  <si>
    <t>19,59</t>
  </si>
  <si>
    <t>767590120</t>
  </si>
  <si>
    <t>Montáž podlahového roštu šroubovaného</t>
  </si>
  <si>
    <t xml:space="preserve">rošt rozměr 300x1000 mm, hmotnost 20 kg/m2 : </t>
  </si>
  <si>
    <t xml:space="preserve">0,30*1,00*20 : </t>
  </si>
  <si>
    <t>55347001.Z02</t>
  </si>
  <si>
    <t>rošt podlahový lisovaný žárově zinkovaný velikost 30/2mm 300x1000mm</t>
  </si>
  <si>
    <t xml:space="preserve">Z/02 : </t>
  </si>
  <si>
    <t>767832102</t>
  </si>
  <si>
    <t>Montáž venkovních požárních žebříků do zdiva bez suchovodu</t>
  </si>
  <si>
    <t xml:space="preserve">zpětná montáž žebříku : </t>
  </si>
  <si>
    <t>767995116</t>
  </si>
  <si>
    <t>Montáž atypických zámečnických konstrukcí hmotnosti do 250 kg</t>
  </si>
  <si>
    <t xml:space="preserve">Z/03 : </t>
  </si>
  <si>
    <t>13000000.Z03</t>
  </si>
  <si>
    <t>pomocné zámečnické výrobky, opatřené práškovou vypalovanou barvou</t>
  </si>
  <si>
    <t>998767203</t>
  </si>
  <si>
    <t>Přesun hmot procentní pro zámečnické konstrukce v objektech v do 24 m</t>
  </si>
  <si>
    <t>030001000</t>
  </si>
  <si>
    <t>Zařízení staveniště - zřízení, provoz a odstranění</t>
  </si>
  <si>
    <t>kpl</t>
  </si>
  <si>
    <t>045002000</t>
  </si>
  <si>
    <t>Kompletační a koordinační činnost</t>
  </si>
  <si>
    <t>ÚRS 17 01</t>
  </si>
  <si>
    <t>065002000</t>
  </si>
  <si>
    <t>Mimostaveništní doprava materiálů</t>
  </si>
  <si>
    <t>071002000</t>
  </si>
  <si>
    <t>Provoz investora, třetích osob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</si>
</sst>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RorJnCcotGjn3tids8ztlTchVZUkCleQKPObmNiCavvZ1wUBmREsF2aW2tCFz9H+dU5B98d7aF4XP+xbRD6heA==" saltValue="Zgzpt5hWMWcfeKdOxR/3N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2" t="s">
        <v>22</v>
      </c>
      <c r="C2" s="73"/>
      <c r="D2" s="74" t="s">
        <v>43</v>
      </c>
      <c r="E2" s="232" t="s">
        <v>44</v>
      </c>
      <c r="F2" s="233"/>
      <c r="G2" s="233"/>
      <c r="H2" s="233"/>
      <c r="I2" s="233"/>
      <c r="J2" s="234"/>
      <c r="O2" s="1"/>
    </row>
    <row r="3" spans="1:15" ht="27" hidden="1" customHeight="1" x14ac:dyDescent="0.2">
      <c r="A3" s="2"/>
      <c r="B3" s="75"/>
      <c r="C3" s="73"/>
      <c r="D3" s="76"/>
      <c r="E3" s="235"/>
      <c r="F3" s="236"/>
      <c r="G3" s="236"/>
      <c r="H3" s="236"/>
      <c r="I3" s="236"/>
      <c r="J3" s="237"/>
    </row>
    <row r="4" spans="1:15" ht="23.25" customHeight="1" x14ac:dyDescent="0.2">
      <c r="A4" s="2"/>
      <c r="B4" s="77"/>
      <c r="C4" s="78"/>
      <c r="D4" s="79"/>
      <c r="E4" s="216"/>
      <c r="F4" s="216"/>
      <c r="G4" s="216"/>
      <c r="H4" s="216"/>
      <c r="I4" s="216"/>
      <c r="J4" s="217"/>
    </row>
    <row r="5" spans="1:15" ht="24" customHeight="1" x14ac:dyDescent="0.2">
      <c r="A5" s="2"/>
      <c r="B5" s="30" t="s">
        <v>42</v>
      </c>
      <c r="D5" s="220" t="s">
        <v>45</v>
      </c>
      <c r="E5" s="221"/>
      <c r="F5" s="221"/>
      <c r="G5" s="221"/>
      <c r="H5" s="18" t="s">
        <v>40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22" t="s">
        <v>46</v>
      </c>
      <c r="E6" s="223"/>
      <c r="F6" s="223"/>
      <c r="G6" s="223"/>
      <c r="H6" s="18" t="s">
        <v>34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24" t="s">
        <v>47</v>
      </c>
      <c r="F7" s="225"/>
      <c r="G7" s="225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2" t="s">
        <v>51</v>
      </c>
      <c r="H8" s="18" t="s">
        <v>40</v>
      </c>
      <c r="I8" s="81" t="s">
        <v>55</v>
      </c>
      <c r="J8" s="8"/>
    </row>
    <row r="9" spans="1:15" ht="15.75" hidden="1" customHeight="1" x14ac:dyDescent="0.2">
      <c r="A9" s="2"/>
      <c r="B9" s="2"/>
      <c r="D9" s="82" t="s">
        <v>52</v>
      </c>
      <c r="H9" s="18" t="s">
        <v>34</v>
      </c>
      <c r="I9" s="81" t="s">
        <v>56</v>
      </c>
      <c r="J9" s="8"/>
    </row>
    <row r="10" spans="1:15" ht="15.75" hidden="1" customHeight="1" x14ac:dyDescent="0.2">
      <c r="A10" s="2"/>
      <c r="B10" s="34"/>
      <c r="C10" s="53"/>
      <c r="D10" s="80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39"/>
      <c r="E11" s="239"/>
      <c r="F11" s="239"/>
      <c r="G11" s="239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15"/>
      <c r="E12" s="215"/>
      <c r="F12" s="215"/>
      <c r="G12" s="215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18"/>
      <c r="F13" s="219"/>
      <c r="G13" s="219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4"/>
      <c r="F16" s="205"/>
      <c r="G16" s="204"/>
      <c r="H16" s="205"/>
      <c r="I16" s="204">
        <f>SUMIF(F54:F71,A16,I54:I71)+SUMIF(F54:F71,"PSU",I54:I71)</f>
        <v>0</v>
      </c>
      <c r="J16" s="206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4"/>
      <c r="F17" s="205"/>
      <c r="G17" s="204"/>
      <c r="H17" s="205"/>
      <c r="I17" s="204">
        <f>SUMIF(F54:F71,A17,I54:I71)</f>
        <v>0</v>
      </c>
      <c r="J17" s="206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4"/>
      <c r="F18" s="205"/>
      <c r="G18" s="204"/>
      <c r="H18" s="205"/>
      <c r="I18" s="204">
        <f>SUMIF(F54:F71,A18,I54:I71)</f>
        <v>0</v>
      </c>
      <c r="J18" s="206"/>
    </row>
    <row r="19" spans="1:10" ht="23.25" customHeight="1" x14ac:dyDescent="0.2">
      <c r="A19" s="142" t="s">
        <v>109</v>
      </c>
      <c r="B19" s="37" t="s">
        <v>27</v>
      </c>
      <c r="C19" s="58"/>
      <c r="D19" s="59"/>
      <c r="E19" s="204"/>
      <c r="F19" s="205"/>
      <c r="G19" s="204"/>
      <c r="H19" s="205"/>
      <c r="I19" s="204">
        <f>SUMIF(F54:F71,A19,I54:I71)</f>
        <v>0</v>
      </c>
      <c r="J19" s="206"/>
    </row>
    <row r="20" spans="1:10" ht="23.25" customHeight="1" x14ac:dyDescent="0.2">
      <c r="A20" s="142" t="s">
        <v>110</v>
      </c>
      <c r="B20" s="37" t="s">
        <v>28</v>
      </c>
      <c r="C20" s="58"/>
      <c r="D20" s="59"/>
      <c r="E20" s="204"/>
      <c r="F20" s="205"/>
      <c r="G20" s="204"/>
      <c r="H20" s="205"/>
      <c r="I20" s="204">
        <f>SUMIF(F54:F71,A20,I54:I71)</f>
        <v>0</v>
      </c>
      <c r="J20" s="206"/>
    </row>
    <row r="21" spans="1:10" ht="23.25" customHeight="1" x14ac:dyDescent="0.2">
      <c r="A21" s="2"/>
      <c r="B21" s="47" t="s">
        <v>29</v>
      </c>
      <c r="C21" s="60"/>
      <c r="D21" s="61"/>
      <c r="E21" s="207"/>
      <c r="F21" s="242"/>
      <c r="G21" s="207"/>
      <c r="H21" s="242"/>
      <c r="I21" s="207">
        <f>SUM(I16:J20)</f>
        <v>0</v>
      </c>
      <c r="J21" s="208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02">
        <f>ZakladDPHSniVypocet</f>
        <v>0</v>
      </c>
      <c r="H23" s="203"/>
      <c r="I23" s="203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00">
        <f>I23*E23/100</f>
        <v>0</v>
      </c>
      <c r="H24" s="201"/>
      <c r="I24" s="201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02">
        <f>ZakladDPHZaklVypocet</f>
        <v>0</v>
      </c>
      <c r="H25" s="203"/>
      <c r="I25" s="203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29">
        <f>I25*E25/100</f>
        <v>0</v>
      </c>
      <c r="H26" s="230"/>
      <c r="I26" s="230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31">
        <f>CenaCelkemBezDPH-(ZakladDPHSni+ZakladDPHZakl)</f>
        <v>0</v>
      </c>
      <c r="H27" s="231"/>
      <c r="I27" s="231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0">
        <f>A27</f>
        <v>0</v>
      </c>
      <c r="H28" s="210"/>
      <c r="I28" s="210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09">
        <f>ZakladDPHSni+DPHSni+ZakladDPHZakl+DPHZakl+Zaokrouhleni</f>
        <v>0</v>
      </c>
      <c r="H29" s="209"/>
      <c r="I29" s="209"/>
      <c r="J29" s="123" t="s">
        <v>72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1"/>
      <c r="E34" s="212"/>
      <c r="G34" s="213"/>
      <c r="H34" s="214"/>
      <c r="I34" s="214"/>
      <c r="J34" s="24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57</v>
      </c>
      <c r="C39" s="195"/>
      <c r="D39" s="195"/>
      <c r="E39" s="195"/>
      <c r="F39" s="100">
        <f>'01 1 Pol'!AE160+'02 2 Pol'!AE270+'03 3 Pol'!AE17</f>
        <v>0</v>
      </c>
      <c r="G39" s="101">
        <f>'01 1 Pol'!AF160+'02 2 Pol'!AF270+'03 3 Pol'!AF17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/>
      <c r="C40" s="196" t="s">
        <v>58</v>
      </c>
      <c r="D40" s="196"/>
      <c r="E40" s="196"/>
      <c r="F40" s="106"/>
      <c r="G40" s="107"/>
      <c r="H40" s="107"/>
      <c r="I40" s="108"/>
      <c r="J40" s="109"/>
    </row>
    <row r="41" spans="1:10" ht="25.5" customHeight="1" x14ac:dyDescent="0.2">
      <c r="A41" s="88">
        <v>2</v>
      </c>
      <c r="B41" s="105" t="s">
        <v>59</v>
      </c>
      <c r="C41" s="196" t="s">
        <v>60</v>
      </c>
      <c r="D41" s="196"/>
      <c r="E41" s="196"/>
      <c r="F41" s="106">
        <f>'01 1 Pol'!AE160</f>
        <v>0</v>
      </c>
      <c r="G41" s="107">
        <f>'01 1 Pol'!AF160</f>
        <v>0</v>
      </c>
      <c r="H41" s="107"/>
      <c r="I41" s="108">
        <f t="shared" ref="I41:I46" si="1">F41+G41+H41</f>
        <v>0</v>
      </c>
      <c r="J41" s="109" t="str">
        <f t="shared" ref="J41:J46" si="2">IF(CenaCelkemVypocet=0,"",I41/CenaCelkemVypocet*100)</f>
        <v/>
      </c>
    </row>
    <row r="42" spans="1:10" ht="25.5" customHeight="1" x14ac:dyDescent="0.2">
      <c r="A42" s="88">
        <v>3</v>
      </c>
      <c r="B42" s="110" t="s">
        <v>61</v>
      </c>
      <c r="C42" s="195" t="s">
        <v>62</v>
      </c>
      <c r="D42" s="195"/>
      <c r="E42" s="195"/>
      <c r="F42" s="111">
        <f>'01 1 Pol'!AE160</f>
        <v>0</v>
      </c>
      <c r="G42" s="102">
        <f>'01 1 Pol'!AF160</f>
        <v>0</v>
      </c>
      <c r="H42" s="102"/>
      <c r="I42" s="103">
        <f t="shared" si="1"/>
        <v>0</v>
      </c>
      <c r="J42" s="104" t="str">
        <f t="shared" si="2"/>
        <v/>
      </c>
    </row>
    <row r="43" spans="1:10" ht="25.5" customHeight="1" x14ac:dyDescent="0.2">
      <c r="A43" s="88">
        <v>2</v>
      </c>
      <c r="B43" s="105" t="s">
        <v>63</v>
      </c>
      <c r="C43" s="196" t="s">
        <v>64</v>
      </c>
      <c r="D43" s="196"/>
      <c r="E43" s="196"/>
      <c r="F43" s="106">
        <f>'02 2 Pol'!AE270</f>
        <v>0</v>
      </c>
      <c r="G43" s="107">
        <f>'02 2 Pol'!AF270</f>
        <v>0</v>
      </c>
      <c r="H43" s="107"/>
      <c r="I43" s="108">
        <f t="shared" si="1"/>
        <v>0</v>
      </c>
      <c r="J43" s="109" t="str">
        <f t="shared" si="2"/>
        <v/>
      </c>
    </row>
    <row r="44" spans="1:10" ht="25.5" customHeight="1" x14ac:dyDescent="0.2">
      <c r="A44" s="88">
        <v>3</v>
      </c>
      <c r="B44" s="110" t="s">
        <v>65</v>
      </c>
      <c r="C44" s="195" t="s">
        <v>66</v>
      </c>
      <c r="D44" s="195"/>
      <c r="E44" s="195"/>
      <c r="F44" s="111">
        <f>'02 2 Pol'!AE270</f>
        <v>0</v>
      </c>
      <c r="G44" s="102">
        <f>'02 2 Pol'!AF270</f>
        <v>0</v>
      </c>
      <c r="H44" s="102"/>
      <c r="I44" s="103">
        <f t="shared" si="1"/>
        <v>0</v>
      </c>
      <c r="J44" s="104" t="str">
        <f t="shared" si="2"/>
        <v/>
      </c>
    </row>
    <row r="45" spans="1:10" ht="25.5" customHeight="1" x14ac:dyDescent="0.2">
      <c r="A45" s="88">
        <v>2</v>
      </c>
      <c r="B45" s="105" t="s">
        <v>67</v>
      </c>
      <c r="C45" s="196" t="s">
        <v>68</v>
      </c>
      <c r="D45" s="196"/>
      <c r="E45" s="196"/>
      <c r="F45" s="106">
        <f>'03 3 Pol'!AE17</f>
        <v>0</v>
      </c>
      <c r="G45" s="107">
        <f>'03 3 Pol'!AF17</f>
        <v>0</v>
      </c>
      <c r="H45" s="107"/>
      <c r="I45" s="108">
        <f t="shared" si="1"/>
        <v>0</v>
      </c>
      <c r="J45" s="109" t="str">
        <f t="shared" si="2"/>
        <v/>
      </c>
    </row>
    <row r="46" spans="1:10" ht="25.5" customHeight="1" x14ac:dyDescent="0.2">
      <c r="A46" s="88">
        <v>3</v>
      </c>
      <c r="B46" s="110" t="s">
        <v>69</v>
      </c>
      <c r="C46" s="195" t="s">
        <v>70</v>
      </c>
      <c r="D46" s="195"/>
      <c r="E46" s="195"/>
      <c r="F46" s="111">
        <f>'03 3 Pol'!AE17</f>
        <v>0</v>
      </c>
      <c r="G46" s="102">
        <f>'03 3 Pol'!AF17</f>
        <v>0</v>
      </c>
      <c r="H46" s="102"/>
      <c r="I46" s="103">
        <f t="shared" si="1"/>
        <v>0</v>
      </c>
      <c r="J46" s="104" t="str">
        <f t="shared" si="2"/>
        <v/>
      </c>
    </row>
    <row r="47" spans="1:10" ht="25.5" customHeight="1" x14ac:dyDescent="0.2">
      <c r="A47" s="88"/>
      <c r="B47" s="197" t="s">
        <v>71</v>
      </c>
      <c r="C47" s="198"/>
      <c r="D47" s="198"/>
      <c r="E47" s="198"/>
      <c r="F47" s="112">
        <f>SUMIF(A39:A46,"=1",F39:F46)</f>
        <v>0</v>
      </c>
      <c r="G47" s="113">
        <f>SUMIF(A39:A46,"=1",G39:G46)</f>
        <v>0</v>
      </c>
      <c r="H47" s="113">
        <f>SUMIF(A39:A46,"=1",H39:H46)</f>
        <v>0</v>
      </c>
      <c r="I47" s="114">
        <f>SUMIF(A39:A46,"=1",I39:I46)</f>
        <v>0</v>
      </c>
      <c r="J47" s="115">
        <f>SUMIF(A39:A46,"=1",J39:J46)</f>
        <v>0</v>
      </c>
    </row>
    <row r="51" spans="1:10" ht="15.75" x14ac:dyDescent="0.25">
      <c r="B51" s="124" t="s">
        <v>73</v>
      </c>
    </row>
    <row r="53" spans="1:10" ht="25.5" customHeight="1" x14ac:dyDescent="0.2">
      <c r="A53" s="126"/>
      <c r="B53" s="129" t="s">
        <v>17</v>
      </c>
      <c r="C53" s="129" t="s">
        <v>5</v>
      </c>
      <c r="D53" s="130"/>
      <c r="E53" s="130"/>
      <c r="F53" s="131" t="s">
        <v>74</v>
      </c>
      <c r="G53" s="131"/>
      <c r="H53" s="131"/>
      <c r="I53" s="131" t="s">
        <v>29</v>
      </c>
      <c r="J53" s="131" t="s">
        <v>0</v>
      </c>
    </row>
    <row r="54" spans="1:10" ht="36.75" customHeight="1" x14ac:dyDescent="0.2">
      <c r="A54" s="127"/>
      <c r="B54" s="132" t="s">
        <v>61</v>
      </c>
      <c r="C54" s="193" t="s">
        <v>75</v>
      </c>
      <c r="D54" s="194"/>
      <c r="E54" s="194"/>
      <c r="F54" s="138" t="s">
        <v>24</v>
      </c>
      <c r="G54" s="139"/>
      <c r="H54" s="139"/>
      <c r="I54" s="139">
        <f>'01 1 Pol'!G8</f>
        <v>0</v>
      </c>
      <c r="J54" s="136" t="str">
        <f>IF(I72=0,"",I54/I72*100)</f>
        <v/>
      </c>
    </row>
    <row r="55" spans="1:10" ht="36.75" customHeight="1" x14ac:dyDescent="0.2">
      <c r="A55" s="127"/>
      <c r="B55" s="132" t="s">
        <v>69</v>
      </c>
      <c r="C55" s="193" t="s">
        <v>76</v>
      </c>
      <c r="D55" s="194"/>
      <c r="E55" s="194"/>
      <c r="F55" s="138" t="s">
        <v>24</v>
      </c>
      <c r="G55" s="139"/>
      <c r="H55" s="139"/>
      <c r="I55" s="139">
        <f>'02 2 Pol'!G8</f>
        <v>0</v>
      </c>
      <c r="J55" s="136" t="str">
        <f>IF(I72=0,"",I55/I72*100)</f>
        <v/>
      </c>
    </row>
    <row r="56" spans="1:10" ht="36.75" customHeight="1" x14ac:dyDescent="0.2">
      <c r="A56" s="127"/>
      <c r="B56" s="132" t="s">
        <v>77</v>
      </c>
      <c r="C56" s="193" t="s">
        <v>78</v>
      </c>
      <c r="D56" s="194"/>
      <c r="E56" s="194"/>
      <c r="F56" s="138" t="s">
        <v>24</v>
      </c>
      <c r="G56" s="139"/>
      <c r="H56" s="139"/>
      <c r="I56" s="139">
        <f>'02 2 Pol'!G25</f>
        <v>0</v>
      </c>
      <c r="J56" s="136" t="str">
        <f>IF(I72=0,"",I56/I72*100)</f>
        <v/>
      </c>
    </row>
    <row r="57" spans="1:10" ht="36.75" customHeight="1" x14ac:dyDescent="0.2">
      <c r="A57" s="127"/>
      <c r="B57" s="132" t="s">
        <v>79</v>
      </c>
      <c r="C57" s="193" t="s">
        <v>80</v>
      </c>
      <c r="D57" s="194"/>
      <c r="E57" s="194"/>
      <c r="F57" s="138" t="s">
        <v>24</v>
      </c>
      <c r="G57" s="139"/>
      <c r="H57" s="139"/>
      <c r="I57" s="139">
        <f>'01 1 Pol'!G13+'02 2 Pol'!G30</f>
        <v>0</v>
      </c>
      <c r="J57" s="136" t="str">
        <f>IF(I72=0,"",I57/I72*100)</f>
        <v/>
      </c>
    </row>
    <row r="58" spans="1:10" ht="36.75" customHeight="1" x14ac:dyDescent="0.2">
      <c r="A58" s="127"/>
      <c r="B58" s="132" t="s">
        <v>81</v>
      </c>
      <c r="C58" s="193" t="s">
        <v>82</v>
      </c>
      <c r="D58" s="194"/>
      <c r="E58" s="194"/>
      <c r="F58" s="138" t="s">
        <v>24</v>
      </c>
      <c r="G58" s="139"/>
      <c r="H58" s="139"/>
      <c r="I58" s="139">
        <f>'01 1 Pol'!G42+'02 2 Pol'!G85</f>
        <v>0</v>
      </c>
      <c r="J58" s="136" t="str">
        <f>IF(I72=0,"",I58/I72*100)</f>
        <v/>
      </c>
    </row>
    <row r="59" spans="1:10" ht="36.75" customHeight="1" x14ac:dyDescent="0.2">
      <c r="A59" s="127"/>
      <c r="B59" s="132" t="s">
        <v>83</v>
      </c>
      <c r="C59" s="193" t="s">
        <v>84</v>
      </c>
      <c r="D59" s="194"/>
      <c r="E59" s="194"/>
      <c r="F59" s="138" t="s">
        <v>24</v>
      </c>
      <c r="G59" s="139"/>
      <c r="H59" s="139"/>
      <c r="I59" s="139">
        <f>'01 1 Pol'!G80</f>
        <v>0</v>
      </c>
      <c r="J59" s="136" t="str">
        <f>IF(I72=0,"",I59/I72*100)</f>
        <v/>
      </c>
    </row>
    <row r="60" spans="1:10" ht="36.75" customHeight="1" x14ac:dyDescent="0.2">
      <c r="A60" s="127"/>
      <c r="B60" s="132" t="s">
        <v>85</v>
      </c>
      <c r="C60" s="193" t="s">
        <v>86</v>
      </c>
      <c r="D60" s="194"/>
      <c r="E60" s="194"/>
      <c r="F60" s="138" t="s">
        <v>24</v>
      </c>
      <c r="G60" s="139"/>
      <c r="H60" s="139"/>
      <c r="I60" s="139">
        <f>'02 2 Pol'!G104</f>
        <v>0</v>
      </c>
      <c r="J60" s="136" t="str">
        <f>IF(I72=0,"",I60/I72*100)</f>
        <v/>
      </c>
    </row>
    <row r="61" spans="1:10" ht="36.75" customHeight="1" x14ac:dyDescent="0.2">
      <c r="A61" s="127"/>
      <c r="B61" s="132" t="s">
        <v>87</v>
      </c>
      <c r="C61" s="193" t="s">
        <v>88</v>
      </c>
      <c r="D61" s="194"/>
      <c r="E61" s="194"/>
      <c r="F61" s="138" t="s">
        <v>24</v>
      </c>
      <c r="G61" s="139"/>
      <c r="H61" s="139"/>
      <c r="I61" s="139">
        <f>'03 3 Pol'!G8</f>
        <v>0</v>
      </c>
      <c r="J61" s="136" t="str">
        <f>IF(I72=0,"",I61/I72*100)</f>
        <v/>
      </c>
    </row>
    <row r="62" spans="1:10" ht="36.75" customHeight="1" x14ac:dyDescent="0.2">
      <c r="A62" s="127"/>
      <c r="B62" s="132" t="s">
        <v>89</v>
      </c>
      <c r="C62" s="193" t="s">
        <v>90</v>
      </c>
      <c r="D62" s="194"/>
      <c r="E62" s="194"/>
      <c r="F62" s="138" t="s">
        <v>24</v>
      </c>
      <c r="G62" s="139"/>
      <c r="H62" s="139"/>
      <c r="I62" s="139">
        <f>'03 3 Pol'!G10</f>
        <v>0</v>
      </c>
      <c r="J62" s="136" t="str">
        <f>IF(I72=0,"",I62/I72*100)</f>
        <v/>
      </c>
    </row>
    <row r="63" spans="1:10" ht="36.75" customHeight="1" x14ac:dyDescent="0.2">
      <c r="A63" s="127"/>
      <c r="B63" s="132" t="s">
        <v>91</v>
      </c>
      <c r="C63" s="193" t="s">
        <v>92</v>
      </c>
      <c r="D63" s="194"/>
      <c r="E63" s="194"/>
      <c r="F63" s="138" t="s">
        <v>24</v>
      </c>
      <c r="G63" s="139"/>
      <c r="H63" s="139"/>
      <c r="I63" s="139">
        <f>'03 3 Pol'!G12</f>
        <v>0</v>
      </c>
      <c r="J63" s="136" t="str">
        <f>IF(I72=0,"",I63/I72*100)</f>
        <v/>
      </c>
    </row>
    <row r="64" spans="1:10" ht="36.75" customHeight="1" x14ac:dyDescent="0.2">
      <c r="A64" s="127"/>
      <c r="B64" s="132" t="s">
        <v>93</v>
      </c>
      <c r="C64" s="193" t="s">
        <v>94</v>
      </c>
      <c r="D64" s="194"/>
      <c r="E64" s="194"/>
      <c r="F64" s="138" t="s">
        <v>24</v>
      </c>
      <c r="G64" s="139"/>
      <c r="H64" s="139"/>
      <c r="I64" s="139">
        <f>'03 3 Pol'!G14</f>
        <v>0</v>
      </c>
      <c r="J64" s="136" t="str">
        <f>IF(I72=0,"",I64/I72*100)</f>
        <v/>
      </c>
    </row>
    <row r="65" spans="1:10" ht="36.75" customHeight="1" x14ac:dyDescent="0.2">
      <c r="A65" s="127"/>
      <c r="B65" s="132" t="s">
        <v>95</v>
      </c>
      <c r="C65" s="193" t="s">
        <v>96</v>
      </c>
      <c r="D65" s="194"/>
      <c r="E65" s="194"/>
      <c r="F65" s="138" t="s">
        <v>25</v>
      </c>
      <c r="G65" s="139"/>
      <c r="H65" s="139"/>
      <c r="I65" s="139">
        <f>'01 1 Pol'!G87+'02 2 Pol'!G106</f>
        <v>0</v>
      </c>
      <c r="J65" s="136" t="str">
        <f>IF(I72=0,"",I65/I72*100)</f>
        <v/>
      </c>
    </row>
    <row r="66" spans="1:10" ht="36.75" customHeight="1" x14ac:dyDescent="0.2">
      <c r="A66" s="127"/>
      <c r="B66" s="132" t="s">
        <v>97</v>
      </c>
      <c r="C66" s="193" t="s">
        <v>98</v>
      </c>
      <c r="D66" s="194"/>
      <c r="E66" s="194"/>
      <c r="F66" s="138" t="s">
        <v>25</v>
      </c>
      <c r="G66" s="139"/>
      <c r="H66" s="139"/>
      <c r="I66" s="139">
        <f>'02 2 Pol'!G177</f>
        <v>0</v>
      </c>
      <c r="J66" s="136" t="str">
        <f>IF(I72=0,"",I66/I72*100)</f>
        <v/>
      </c>
    </row>
    <row r="67" spans="1:10" ht="36.75" customHeight="1" x14ac:dyDescent="0.2">
      <c r="A67" s="127"/>
      <c r="B67" s="132" t="s">
        <v>99</v>
      </c>
      <c r="C67" s="193" t="s">
        <v>100</v>
      </c>
      <c r="D67" s="194"/>
      <c r="E67" s="194"/>
      <c r="F67" s="138" t="s">
        <v>25</v>
      </c>
      <c r="G67" s="139"/>
      <c r="H67" s="139"/>
      <c r="I67" s="139">
        <f>'01 1 Pol'!G118+'02 2 Pol'!G221</f>
        <v>0</v>
      </c>
      <c r="J67" s="136" t="str">
        <f>IF(I72=0,"",I67/I72*100)</f>
        <v/>
      </c>
    </row>
    <row r="68" spans="1:10" ht="36.75" customHeight="1" x14ac:dyDescent="0.2">
      <c r="A68" s="127"/>
      <c r="B68" s="132" t="s">
        <v>101</v>
      </c>
      <c r="C68" s="193" t="s">
        <v>102</v>
      </c>
      <c r="D68" s="194"/>
      <c r="E68" s="194"/>
      <c r="F68" s="138" t="s">
        <v>25</v>
      </c>
      <c r="G68" s="139"/>
      <c r="H68" s="139"/>
      <c r="I68" s="139">
        <f>'01 1 Pol'!G120</f>
        <v>0</v>
      </c>
      <c r="J68" s="136" t="str">
        <f>IF(I72=0,"",I68/I72*100)</f>
        <v/>
      </c>
    </row>
    <row r="69" spans="1:10" ht="36.75" customHeight="1" x14ac:dyDescent="0.2">
      <c r="A69" s="127"/>
      <c r="B69" s="132" t="s">
        <v>103</v>
      </c>
      <c r="C69" s="193" t="s">
        <v>104</v>
      </c>
      <c r="D69" s="194"/>
      <c r="E69" s="194"/>
      <c r="F69" s="138" t="s">
        <v>25</v>
      </c>
      <c r="G69" s="139"/>
      <c r="H69" s="139"/>
      <c r="I69" s="139">
        <f>'01 1 Pol'!G124+'02 2 Pol'!G228</f>
        <v>0</v>
      </c>
      <c r="J69" s="136" t="str">
        <f>IF(I72=0,"",I69/I72*100)</f>
        <v/>
      </c>
    </row>
    <row r="70" spans="1:10" ht="36.75" customHeight="1" x14ac:dyDescent="0.2">
      <c r="A70" s="127"/>
      <c r="B70" s="132" t="s">
        <v>105</v>
      </c>
      <c r="C70" s="193" t="s">
        <v>106</v>
      </c>
      <c r="D70" s="194"/>
      <c r="E70" s="194"/>
      <c r="F70" s="138" t="s">
        <v>25</v>
      </c>
      <c r="G70" s="139"/>
      <c r="H70" s="139"/>
      <c r="I70" s="139">
        <f>'01 1 Pol'!G129+'02 2 Pol'!G246</f>
        <v>0</v>
      </c>
      <c r="J70" s="136" t="str">
        <f>IF(I72=0,"",I70/I72*100)</f>
        <v/>
      </c>
    </row>
    <row r="71" spans="1:10" ht="36.75" customHeight="1" x14ac:dyDescent="0.2">
      <c r="A71" s="127"/>
      <c r="B71" s="132" t="s">
        <v>107</v>
      </c>
      <c r="C71" s="193" t="s">
        <v>108</v>
      </c>
      <c r="D71" s="194"/>
      <c r="E71" s="194"/>
      <c r="F71" s="138" t="s">
        <v>25</v>
      </c>
      <c r="G71" s="139"/>
      <c r="H71" s="139"/>
      <c r="I71" s="139">
        <f>'01 1 Pol'!G146</f>
        <v>0</v>
      </c>
      <c r="J71" s="136" t="str">
        <f>IF(I72=0,"",I71/I72*100)</f>
        <v/>
      </c>
    </row>
    <row r="72" spans="1:10" ht="25.5" customHeight="1" x14ac:dyDescent="0.2">
      <c r="A72" s="128"/>
      <c r="B72" s="133" t="s">
        <v>1</v>
      </c>
      <c r="C72" s="134"/>
      <c r="D72" s="135"/>
      <c r="E72" s="135"/>
      <c r="F72" s="140"/>
      <c r="G72" s="141"/>
      <c r="H72" s="141"/>
      <c r="I72" s="141">
        <f>SUM(I54:I71)</f>
        <v>0</v>
      </c>
      <c r="J72" s="137">
        <f>SUM(J54:J71)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sheetProtection algorithmName="SHA-512" hashValue="7dKb5ixkdJMmQkciKPyurnJrwVlHswahyEDqdOIyvRQ1zV2SMTqEFd0kgKlOznULMUJAdkK7KVm3CAHShfbxug==" saltValue="rhlKq1o7ccb911C60i45h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C46:E46"/>
    <mergeCell ref="B47:E47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49" t="s">
        <v>7</v>
      </c>
      <c r="B2" s="48"/>
      <c r="C2" s="245"/>
      <c r="D2" s="245"/>
      <c r="E2" s="245"/>
      <c r="F2" s="245"/>
      <c r="G2" s="246"/>
    </row>
    <row r="3" spans="1:7" ht="24.95" customHeight="1" x14ac:dyDescent="0.2">
      <c r="A3" s="49" t="s">
        <v>8</v>
      </c>
      <c r="B3" s="48"/>
      <c r="C3" s="245"/>
      <c r="D3" s="245"/>
      <c r="E3" s="245"/>
      <c r="F3" s="245"/>
      <c r="G3" s="246"/>
    </row>
    <row r="4" spans="1:7" ht="24.95" customHeight="1" x14ac:dyDescent="0.2">
      <c r="A4" s="49" t="s">
        <v>9</v>
      </c>
      <c r="B4" s="48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2WBLXSq1Dw195WbmVZVGhdnn6vB5U3i49Qmlc8uB56s+xeyNrZyoeyW4r0pzfjGa9y2AXtAYTIXGfbRGNJ4WQw==" saltValue="YZkv7W39xzvXhAX2nNpnA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25" sqref="F25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111</v>
      </c>
      <c r="B1" s="247"/>
      <c r="C1" s="247"/>
      <c r="D1" s="247"/>
      <c r="E1" s="247"/>
      <c r="F1" s="247"/>
      <c r="G1" s="247"/>
      <c r="AG1" t="s">
        <v>112</v>
      </c>
    </row>
    <row r="2" spans="1:60" ht="24.95" customHeight="1" x14ac:dyDescent="0.2">
      <c r="A2" s="143" t="s">
        <v>7</v>
      </c>
      <c r="B2" s="48" t="s">
        <v>43</v>
      </c>
      <c r="C2" s="248" t="s">
        <v>44</v>
      </c>
      <c r="D2" s="249"/>
      <c r="E2" s="249"/>
      <c r="F2" s="249"/>
      <c r="G2" s="250"/>
      <c r="AG2" t="s">
        <v>113</v>
      </c>
    </row>
    <row r="3" spans="1:60" ht="24.95" customHeight="1" x14ac:dyDescent="0.2">
      <c r="A3" s="143" t="s">
        <v>8</v>
      </c>
      <c r="B3" s="48" t="s">
        <v>59</v>
      </c>
      <c r="C3" s="248" t="s">
        <v>60</v>
      </c>
      <c r="D3" s="249"/>
      <c r="E3" s="249"/>
      <c r="F3" s="249"/>
      <c r="G3" s="250"/>
      <c r="AC3" s="125" t="s">
        <v>113</v>
      </c>
      <c r="AG3" t="s">
        <v>114</v>
      </c>
    </row>
    <row r="4" spans="1:60" ht="24.95" customHeight="1" x14ac:dyDescent="0.2">
      <c r="A4" s="144" t="s">
        <v>9</v>
      </c>
      <c r="B4" s="145" t="s">
        <v>61</v>
      </c>
      <c r="C4" s="251" t="s">
        <v>62</v>
      </c>
      <c r="D4" s="252"/>
      <c r="E4" s="252"/>
      <c r="F4" s="252"/>
      <c r="G4" s="253"/>
      <c r="AG4" t="s">
        <v>115</v>
      </c>
    </row>
    <row r="5" spans="1:60" x14ac:dyDescent="0.2">
      <c r="D5" s="10"/>
    </row>
    <row r="6" spans="1:60" ht="38.25" x14ac:dyDescent="0.2">
      <c r="A6" s="147" t="s">
        <v>116</v>
      </c>
      <c r="B6" s="149" t="s">
        <v>117</v>
      </c>
      <c r="C6" s="149" t="s">
        <v>118</v>
      </c>
      <c r="D6" s="148" t="s">
        <v>119</v>
      </c>
      <c r="E6" s="147" t="s">
        <v>120</v>
      </c>
      <c r="F6" s="146" t="s">
        <v>121</v>
      </c>
      <c r="G6" s="147" t="s">
        <v>29</v>
      </c>
      <c r="H6" s="150" t="s">
        <v>30</v>
      </c>
      <c r="I6" s="150" t="s">
        <v>122</v>
      </c>
      <c r="J6" s="150" t="s">
        <v>31</v>
      </c>
      <c r="K6" s="150" t="s">
        <v>123</v>
      </c>
      <c r="L6" s="150" t="s">
        <v>124</v>
      </c>
      <c r="M6" s="150" t="s">
        <v>125</v>
      </c>
      <c r="N6" s="150" t="s">
        <v>126</v>
      </c>
      <c r="O6" s="150" t="s">
        <v>127</v>
      </c>
      <c r="P6" s="150" t="s">
        <v>128</v>
      </c>
      <c r="Q6" s="150" t="s">
        <v>129</v>
      </c>
      <c r="R6" s="150" t="s">
        <v>130</v>
      </c>
      <c r="S6" s="150" t="s">
        <v>131</v>
      </c>
      <c r="T6" s="150" t="s">
        <v>132</v>
      </c>
      <c r="U6" s="150" t="s">
        <v>133</v>
      </c>
      <c r="V6" s="150" t="s">
        <v>134</v>
      </c>
      <c r="W6" s="150" t="s">
        <v>135</v>
      </c>
      <c r="X6" s="150" t="s">
        <v>136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137</v>
      </c>
      <c r="B8" s="165" t="s">
        <v>61</v>
      </c>
      <c r="C8" s="185" t="s">
        <v>75</v>
      </c>
      <c r="D8" s="166"/>
      <c r="E8" s="167"/>
      <c r="F8" s="168"/>
      <c r="G8" s="168">
        <f>SUMIF(AG9:AG12,"&lt;&gt;NOR",G9:G12)</f>
        <v>0</v>
      </c>
      <c r="H8" s="168"/>
      <c r="I8" s="168">
        <f>SUM(I9:I12)</f>
        <v>0</v>
      </c>
      <c r="J8" s="168"/>
      <c r="K8" s="168">
        <f>SUM(K9:K12)</f>
        <v>0</v>
      </c>
      <c r="L8" s="168"/>
      <c r="M8" s="168">
        <f>SUM(M9:M12)</f>
        <v>0</v>
      </c>
      <c r="N8" s="168"/>
      <c r="O8" s="168">
        <f>SUM(O9:O12)</f>
        <v>0</v>
      </c>
      <c r="P8" s="168"/>
      <c r="Q8" s="168">
        <f>SUM(Q9:Q12)</f>
        <v>0</v>
      </c>
      <c r="R8" s="168"/>
      <c r="S8" s="168"/>
      <c r="T8" s="169"/>
      <c r="U8" s="163"/>
      <c r="V8" s="163">
        <f>SUM(V9:V12)</f>
        <v>0</v>
      </c>
      <c r="W8" s="163"/>
      <c r="X8" s="163"/>
      <c r="AG8" t="s">
        <v>138</v>
      </c>
    </row>
    <row r="9" spans="1:60" outlineLevel="1" x14ac:dyDescent="0.2">
      <c r="A9" s="170">
        <v>1</v>
      </c>
      <c r="B9" s="171" t="s">
        <v>139</v>
      </c>
      <c r="C9" s="186" t="s">
        <v>140</v>
      </c>
      <c r="D9" s="172" t="s">
        <v>141</v>
      </c>
      <c r="E9" s="173">
        <v>2.5000000000000001E-2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15</v>
      </c>
      <c r="M9" s="175">
        <f>G9*(1+L9/100)</f>
        <v>0</v>
      </c>
      <c r="N9" s="175">
        <v>0</v>
      </c>
      <c r="O9" s="175">
        <f>ROUND(E9*N9,2)</f>
        <v>0</v>
      </c>
      <c r="P9" s="175">
        <v>0.18</v>
      </c>
      <c r="Q9" s="175">
        <f>ROUND(E9*P9,2)</f>
        <v>0</v>
      </c>
      <c r="R9" s="175"/>
      <c r="S9" s="175" t="s">
        <v>142</v>
      </c>
      <c r="T9" s="176" t="s">
        <v>143</v>
      </c>
      <c r="U9" s="160">
        <v>0</v>
      </c>
      <c r="V9" s="160">
        <f>ROUND(E9*U9,2)</f>
        <v>0</v>
      </c>
      <c r="W9" s="160"/>
      <c r="X9" s="160" t="s">
        <v>144</v>
      </c>
      <c r="Y9" s="151"/>
      <c r="Z9" s="151"/>
      <c r="AA9" s="151"/>
      <c r="AB9" s="151"/>
      <c r="AC9" s="151"/>
      <c r="AD9" s="151"/>
      <c r="AE9" s="151"/>
      <c r="AF9" s="151"/>
      <c r="AG9" s="151" t="s">
        <v>145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7" t="s">
        <v>146</v>
      </c>
      <c r="D10" s="161"/>
      <c r="E10" s="162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147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7" t="s">
        <v>148</v>
      </c>
      <c r="D11" s="161"/>
      <c r="E11" s="162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147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7" t="s">
        <v>149</v>
      </c>
      <c r="D12" s="161"/>
      <c r="E12" s="162">
        <v>0.03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147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x14ac:dyDescent="0.2">
      <c r="A13" s="164" t="s">
        <v>137</v>
      </c>
      <c r="B13" s="165" t="s">
        <v>79</v>
      </c>
      <c r="C13" s="185" t="s">
        <v>80</v>
      </c>
      <c r="D13" s="166"/>
      <c r="E13" s="167"/>
      <c r="F13" s="168"/>
      <c r="G13" s="168">
        <f>SUMIF(AG14:AG41,"&lt;&gt;NOR",G14:G41)</f>
        <v>0</v>
      </c>
      <c r="H13" s="168"/>
      <c r="I13" s="168">
        <f>SUM(I14:I41)</f>
        <v>0</v>
      </c>
      <c r="J13" s="168"/>
      <c r="K13" s="168">
        <f>SUM(K14:K41)</f>
        <v>0</v>
      </c>
      <c r="L13" s="168"/>
      <c r="M13" s="168">
        <f>SUM(M14:M41)</f>
        <v>0</v>
      </c>
      <c r="N13" s="168"/>
      <c r="O13" s="168">
        <f>SUM(O14:O41)</f>
        <v>6.0000000000000005E-2</v>
      </c>
      <c r="P13" s="168"/>
      <c r="Q13" s="168">
        <f>SUM(Q14:Q41)</f>
        <v>7.0000000000000007E-2</v>
      </c>
      <c r="R13" s="168"/>
      <c r="S13" s="168"/>
      <c r="T13" s="169"/>
      <c r="U13" s="163"/>
      <c r="V13" s="163">
        <f>SUM(V14:V41)</f>
        <v>0</v>
      </c>
      <c r="W13" s="163"/>
      <c r="X13" s="163"/>
      <c r="AG13" t="s">
        <v>138</v>
      </c>
    </row>
    <row r="14" spans="1:60" outlineLevel="1" x14ac:dyDescent="0.2">
      <c r="A14" s="170">
        <v>2</v>
      </c>
      <c r="B14" s="171" t="s">
        <v>150</v>
      </c>
      <c r="C14" s="186" t="s">
        <v>151</v>
      </c>
      <c r="D14" s="172" t="s">
        <v>141</v>
      </c>
      <c r="E14" s="173">
        <v>0.84199999999999997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15</v>
      </c>
      <c r="M14" s="175">
        <f>G14*(1+L14/100)</f>
        <v>0</v>
      </c>
      <c r="N14" s="175">
        <v>1.7639999999999999E-2</v>
      </c>
      <c r="O14" s="175">
        <f>ROUND(E14*N14,2)</f>
        <v>0.01</v>
      </c>
      <c r="P14" s="175">
        <v>0.02</v>
      </c>
      <c r="Q14" s="175">
        <f>ROUND(E14*P14,2)</f>
        <v>0.02</v>
      </c>
      <c r="R14" s="175"/>
      <c r="S14" s="175" t="s">
        <v>152</v>
      </c>
      <c r="T14" s="176" t="s">
        <v>153</v>
      </c>
      <c r="U14" s="160">
        <v>0</v>
      </c>
      <c r="V14" s="160">
        <f>ROUND(E14*U14,2)</f>
        <v>0</v>
      </c>
      <c r="W14" s="160"/>
      <c r="X14" s="160" t="s">
        <v>144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145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7" t="s">
        <v>154</v>
      </c>
      <c r="D15" s="161"/>
      <c r="E15" s="162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147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7" t="s">
        <v>155</v>
      </c>
      <c r="D16" s="161"/>
      <c r="E16" s="162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147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7" t="s">
        <v>156</v>
      </c>
      <c r="D17" s="161"/>
      <c r="E17" s="162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147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7" t="s">
        <v>157</v>
      </c>
      <c r="D18" s="161"/>
      <c r="E18" s="162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147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7" t="s">
        <v>158</v>
      </c>
      <c r="D19" s="161"/>
      <c r="E19" s="162">
        <v>0.84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147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0">
        <v>3</v>
      </c>
      <c r="B20" s="171" t="s">
        <v>159</v>
      </c>
      <c r="C20" s="186" t="s">
        <v>160</v>
      </c>
      <c r="D20" s="172" t="s">
        <v>141</v>
      </c>
      <c r="E20" s="173">
        <v>2.25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15</v>
      </c>
      <c r="M20" s="175">
        <f>G20*(1+L20/100)</f>
        <v>0</v>
      </c>
      <c r="N20" s="175">
        <v>2.0930000000000001E-2</v>
      </c>
      <c r="O20" s="175">
        <f>ROUND(E20*N20,2)</f>
        <v>0.05</v>
      </c>
      <c r="P20" s="175">
        <v>0.02</v>
      </c>
      <c r="Q20" s="175">
        <f>ROUND(E20*P20,2)</f>
        <v>0.05</v>
      </c>
      <c r="R20" s="175"/>
      <c r="S20" s="175" t="s">
        <v>142</v>
      </c>
      <c r="T20" s="176" t="s">
        <v>143</v>
      </c>
      <c r="U20" s="160">
        <v>0</v>
      </c>
      <c r="V20" s="160">
        <f>ROUND(E20*U20,2)</f>
        <v>0</v>
      </c>
      <c r="W20" s="160"/>
      <c r="X20" s="160" t="s">
        <v>144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145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7" t="s">
        <v>161</v>
      </c>
      <c r="D21" s="161"/>
      <c r="E21" s="162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147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7" t="s">
        <v>162</v>
      </c>
      <c r="D22" s="161"/>
      <c r="E22" s="162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147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7" t="s">
        <v>163</v>
      </c>
      <c r="D23" s="161"/>
      <c r="E23" s="162">
        <v>2.25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147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0">
        <v>4</v>
      </c>
      <c r="B24" s="171" t="s">
        <v>164</v>
      </c>
      <c r="C24" s="186" t="s">
        <v>165</v>
      </c>
      <c r="D24" s="172" t="s">
        <v>141</v>
      </c>
      <c r="E24" s="173">
        <v>0.84199999999999997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15</v>
      </c>
      <c r="M24" s="175">
        <f>G24*(1+L24/100)</f>
        <v>0</v>
      </c>
      <c r="N24" s="175">
        <v>2.2000000000000001E-4</v>
      </c>
      <c r="O24" s="175">
        <f>ROUND(E24*N24,2)</f>
        <v>0</v>
      </c>
      <c r="P24" s="175">
        <v>2E-3</v>
      </c>
      <c r="Q24" s="175">
        <f>ROUND(E24*P24,2)</f>
        <v>0</v>
      </c>
      <c r="R24" s="175"/>
      <c r="S24" s="175" t="s">
        <v>152</v>
      </c>
      <c r="T24" s="176" t="s">
        <v>153</v>
      </c>
      <c r="U24" s="160">
        <v>0</v>
      </c>
      <c r="V24" s="160">
        <f>ROUND(E24*U24,2)</f>
        <v>0</v>
      </c>
      <c r="W24" s="160"/>
      <c r="X24" s="160" t="s">
        <v>144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145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7" t="s">
        <v>154</v>
      </c>
      <c r="D25" s="161"/>
      <c r="E25" s="162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147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7" t="s">
        <v>155</v>
      </c>
      <c r="D26" s="161"/>
      <c r="E26" s="162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147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7" t="s">
        <v>156</v>
      </c>
      <c r="D27" s="161"/>
      <c r="E27" s="162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147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7" t="s">
        <v>157</v>
      </c>
      <c r="D28" s="161"/>
      <c r="E28" s="162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147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7" t="s">
        <v>158</v>
      </c>
      <c r="D29" s="161"/>
      <c r="E29" s="162">
        <v>0.84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147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0">
        <v>5</v>
      </c>
      <c r="B30" s="171" t="s">
        <v>166</v>
      </c>
      <c r="C30" s="186" t="s">
        <v>167</v>
      </c>
      <c r="D30" s="172" t="s">
        <v>141</v>
      </c>
      <c r="E30" s="173">
        <v>12.25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15</v>
      </c>
      <c r="M30" s="175">
        <f>G30*(1+L30/100)</f>
        <v>0</v>
      </c>
      <c r="N30" s="175">
        <v>0</v>
      </c>
      <c r="O30" s="175">
        <f>ROUND(E30*N30,2)</f>
        <v>0</v>
      </c>
      <c r="P30" s="175">
        <v>0</v>
      </c>
      <c r="Q30" s="175">
        <f>ROUND(E30*P30,2)</f>
        <v>0</v>
      </c>
      <c r="R30" s="175"/>
      <c r="S30" s="175" t="s">
        <v>142</v>
      </c>
      <c r="T30" s="176" t="s">
        <v>143</v>
      </c>
      <c r="U30" s="160">
        <v>0</v>
      </c>
      <c r="V30" s="160">
        <f>ROUND(E30*U30,2)</f>
        <v>0</v>
      </c>
      <c r="W30" s="160"/>
      <c r="X30" s="160" t="s">
        <v>144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145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7" t="s">
        <v>161</v>
      </c>
      <c r="D31" s="161"/>
      <c r="E31" s="162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147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7" t="s">
        <v>168</v>
      </c>
      <c r="D32" s="161"/>
      <c r="E32" s="162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147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7" t="s">
        <v>169</v>
      </c>
      <c r="D33" s="161"/>
      <c r="E33" s="162">
        <v>12.25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147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0">
        <v>6</v>
      </c>
      <c r="B34" s="171" t="s">
        <v>170</v>
      </c>
      <c r="C34" s="186" t="s">
        <v>171</v>
      </c>
      <c r="D34" s="172" t="s">
        <v>141</v>
      </c>
      <c r="E34" s="173">
        <v>8.76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15</v>
      </c>
      <c r="M34" s="175">
        <f>G34*(1+L34/100)</f>
        <v>0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5"/>
      <c r="S34" s="175" t="s">
        <v>142</v>
      </c>
      <c r="T34" s="176" t="s">
        <v>143</v>
      </c>
      <c r="U34" s="160">
        <v>0</v>
      </c>
      <c r="V34" s="160">
        <f>ROUND(E34*U34,2)</f>
        <v>0</v>
      </c>
      <c r="W34" s="160"/>
      <c r="X34" s="160" t="s">
        <v>144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145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7" t="s">
        <v>172</v>
      </c>
      <c r="D35" s="161"/>
      <c r="E35" s="162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147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87" t="s">
        <v>173</v>
      </c>
      <c r="D36" s="161"/>
      <c r="E36" s="162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147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7" t="s">
        <v>154</v>
      </c>
      <c r="D37" s="161"/>
      <c r="E37" s="162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147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7" t="s">
        <v>174</v>
      </c>
      <c r="D38" s="161"/>
      <c r="E38" s="162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147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7" t="s">
        <v>175</v>
      </c>
      <c r="D39" s="161"/>
      <c r="E39" s="162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147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7" t="s">
        <v>157</v>
      </c>
      <c r="D40" s="161"/>
      <c r="E40" s="162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147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7" t="s">
        <v>176</v>
      </c>
      <c r="D41" s="161"/>
      <c r="E41" s="162">
        <v>8.76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147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64" t="s">
        <v>137</v>
      </c>
      <c r="B42" s="165" t="s">
        <v>81</v>
      </c>
      <c r="C42" s="185" t="s">
        <v>82</v>
      </c>
      <c r="D42" s="166"/>
      <c r="E42" s="167"/>
      <c r="F42" s="168"/>
      <c r="G42" s="168">
        <f>SUMIF(AG43:AG79,"&lt;&gt;NOR",G43:G79)</f>
        <v>0</v>
      </c>
      <c r="H42" s="168"/>
      <c r="I42" s="168">
        <f>SUM(I43:I79)</f>
        <v>0</v>
      </c>
      <c r="J42" s="168"/>
      <c r="K42" s="168">
        <f>SUM(K43:K79)</f>
        <v>0</v>
      </c>
      <c r="L42" s="168"/>
      <c r="M42" s="168">
        <f>SUM(M43:M79)</f>
        <v>0</v>
      </c>
      <c r="N42" s="168"/>
      <c r="O42" s="168">
        <f>SUM(O43:O79)</f>
        <v>1.7</v>
      </c>
      <c r="P42" s="168"/>
      <c r="Q42" s="168">
        <f>SUM(Q43:Q79)</f>
        <v>12.599999999999998</v>
      </c>
      <c r="R42" s="168"/>
      <c r="S42" s="168"/>
      <c r="T42" s="169"/>
      <c r="U42" s="163"/>
      <c r="V42" s="163">
        <f>SUM(V43:V79)</f>
        <v>0</v>
      </c>
      <c r="W42" s="163"/>
      <c r="X42" s="163"/>
      <c r="AG42" t="s">
        <v>138</v>
      </c>
    </row>
    <row r="43" spans="1:60" outlineLevel="1" x14ac:dyDescent="0.2">
      <c r="A43" s="170">
        <v>7</v>
      </c>
      <c r="B43" s="171" t="s">
        <v>177</v>
      </c>
      <c r="C43" s="186" t="s">
        <v>178</v>
      </c>
      <c r="D43" s="172" t="s">
        <v>179</v>
      </c>
      <c r="E43" s="173">
        <v>0.46200000000000002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15</v>
      </c>
      <c r="M43" s="175">
        <f>G43*(1+L43/100)</f>
        <v>0</v>
      </c>
      <c r="N43" s="175">
        <v>0</v>
      </c>
      <c r="O43" s="175">
        <f>ROUND(E43*N43,2)</f>
        <v>0</v>
      </c>
      <c r="P43" s="175">
        <v>2.2000000000000002</v>
      </c>
      <c r="Q43" s="175">
        <f>ROUND(E43*P43,2)</f>
        <v>1.02</v>
      </c>
      <c r="R43" s="175"/>
      <c r="S43" s="175" t="s">
        <v>142</v>
      </c>
      <c r="T43" s="176" t="s">
        <v>143</v>
      </c>
      <c r="U43" s="160">
        <v>0</v>
      </c>
      <c r="V43" s="160">
        <f>ROUND(E43*U43,2)</f>
        <v>0</v>
      </c>
      <c r="W43" s="160"/>
      <c r="X43" s="160" t="s">
        <v>144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145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7" t="s">
        <v>180</v>
      </c>
      <c r="D44" s="161"/>
      <c r="E44" s="162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147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7" t="s">
        <v>181</v>
      </c>
      <c r="D45" s="161"/>
      <c r="E45" s="162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147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7" t="s">
        <v>182</v>
      </c>
      <c r="D46" s="161"/>
      <c r="E46" s="162">
        <v>0.46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147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0">
        <v>8</v>
      </c>
      <c r="B47" s="171" t="s">
        <v>183</v>
      </c>
      <c r="C47" s="186" t="s">
        <v>184</v>
      </c>
      <c r="D47" s="172" t="s">
        <v>179</v>
      </c>
      <c r="E47" s="173">
        <v>5.266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15</v>
      </c>
      <c r="M47" s="175">
        <f>G47*(1+L47/100)</f>
        <v>0</v>
      </c>
      <c r="N47" s="175">
        <v>0</v>
      </c>
      <c r="O47" s="175">
        <f>ROUND(E47*N47,2)</f>
        <v>0</v>
      </c>
      <c r="P47" s="175">
        <v>1.6</v>
      </c>
      <c r="Q47" s="175">
        <f>ROUND(E47*P47,2)</f>
        <v>8.43</v>
      </c>
      <c r="R47" s="175"/>
      <c r="S47" s="175" t="s">
        <v>142</v>
      </c>
      <c r="T47" s="176" t="s">
        <v>143</v>
      </c>
      <c r="U47" s="160">
        <v>0</v>
      </c>
      <c r="V47" s="160">
        <f>ROUND(E47*U47,2)</f>
        <v>0</v>
      </c>
      <c r="W47" s="160"/>
      <c r="X47" s="160" t="s">
        <v>144</v>
      </c>
      <c r="Y47" s="151"/>
      <c r="Z47" s="151"/>
      <c r="AA47" s="151"/>
      <c r="AB47" s="151"/>
      <c r="AC47" s="151"/>
      <c r="AD47" s="151"/>
      <c r="AE47" s="151"/>
      <c r="AF47" s="151"/>
      <c r="AG47" s="151" t="s">
        <v>145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87" t="s">
        <v>185</v>
      </c>
      <c r="D48" s="161"/>
      <c r="E48" s="162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147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87" t="s">
        <v>186</v>
      </c>
      <c r="D49" s="161"/>
      <c r="E49" s="162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147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87" t="s">
        <v>187</v>
      </c>
      <c r="D50" s="161"/>
      <c r="E50" s="162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1"/>
      <c r="Z50" s="151"/>
      <c r="AA50" s="151"/>
      <c r="AB50" s="151"/>
      <c r="AC50" s="151"/>
      <c r="AD50" s="151"/>
      <c r="AE50" s="151"/>
      <c r="AF50" s="151"/>
      <c r="AG50" s="151" t="s">
        <v>147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87" t="s">
        <v>188</v>
      </c>
      <c r="D51" s="161"/>
      <c r="E51" s="162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147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7" t="s">
        <v>157</v>
      </c>
      <c r="D52" s="161"/>
      <c r="E52" s="162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147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87" t="s">
        <v>189</v>
      </c>
      <c r="D53" s="161"/>
      <c r="E53" s="162">
        <v>5.27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147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70">
        <v>9</v>
      </c>
      <c r="B54" s="171" t="s">
        <v>190</v>
      </c>
      <c r="C54" s="186" t="s">
        <v>191</v>
      </c>
      <c r="D54" s="172" t="s">
        <v>141</v>
      </c>
      <c r="E54" s="173">
        <v>18.561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15</v>
      </c>
      <c r="M54" s="175">
        <f>G54*(1+L54/100)</f>
        <v>0</v>
      </c>
      <c r="N54" s="175">
        <v>0</v>
      </c>
      <c r="O54" s="175">
        <f>ROUND(E54*N54,2)</f>
        <v>0</v>
      </c>
      <c r="P54" s="175">
        <v>5.8999999999999997E-2</v>
      </c>
      <c r="Q54" s="175">
        <f>ROUND(E54*P54,2)</f>
        <v>1.1000000000000001</v>
      </c>
      <c r="R54" s="175"/>
      <c r="S54" s="175" t="s">
        <v>142</v>
      </c>
      <c r="T54" s="176" t="s">
        <v>143</v>
      </c>
      <c r="U54" s="160">
        <v>0</v>
      </c>
      <c r="V54" s="160">
        <f>ROUND(E54*U54,2)</f>
        <v>0</v>
      </c>
      <c r="W54" s="160"/>
      <c r="X54" s="160" t="s">
        <v>144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145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87" t="s">
        <v>192</v>
      </c>
      <c r="D55" s="161"/>
      <c r="E55" s="162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147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87" t="s">
        <v>193</v>
      </c>
      <c r="D56" s="161"/>
      <c r="E56" s="162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1"/>
      <c r="Z56" s="151"/>
      <c r="AA56" s="151"/>
      <c r="AB56" s="151"/>
      <c r="AC56" s="151"/>
      <c r="AD56" s="151"/>
      <c r="AE56" s="151"/>
      <c r="AF56" s="151"/>
      <c r="AG56" s="151" t="s">
        <v>147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8"/>
      <c r="B57" s="159"/>
      <c r="C57" s="187" t="s">
        <v>194</v>
      </c>
      <c r="D57" s="161"/>
      <c r="E57" s="162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147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87" t="s">
        <v>195</v>
      </c>
      <c r="D58" s="161"/>
      <c r="E58" s="162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1"/>
      <c r="Z58" s="151"/>
      <c r="AA58" s="151"/>
      <c r="AB58" s="151"/>
      <c r="AC58" s="151"/>
      <c r="AD58" s="151"/>
      <c r="AE58" s="151"/>
      <c r="AF58" s="151"/>
      <c r="AG58" s="151" t="s">
        <v>147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87" t="s">
        <v>157</v>
      </c>
      <c r="D59" s="161"/>
      <c r="E59" s="162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147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7" t="s">
        <v>196</v>
      </c>
      <c r="D60" s="161"/>
      <c r="E60" s="162">
        <v>18.559999999999999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147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0">
        <v>10</v>
      </c>
      <c r="B61" s="171" t="s">
        <v>197</v>
      </c>
      <c r="C61" s="186" t="s">
        <v>198</v>
      </c>
      <c r="D61" s="172" t="s">
        <v>141</v>
      </c>
      <c r="E61" s="173">
        <v>4.5999999999999996</v>
      </c>
      <c r="F61" s="174"/>
      <c r="G61" s="175">
        <f>ROUND(E61*F61,2)</f>
        <v>0</v>
      </c>
      <c r="H61" s="174"/>
      <c r="I61" s="175">
        <f>ROUND(E61*H61,2)</f>
        <v>0</v>
      </c>
      <c r="J61" s="174"/>
      <c r="K61" s="175">
        <f>ROUND(E61*J61,2)</f>
        <v>0</v>
      </c>
      <c r="L61" s="175">
        <v>15</v>
      </c>
      <c r="M61" s="175">
        <f>G61*(1+L61/100)</f>
        <v>0</v>
      </c>
      <c r="N61" s="175">
        <v>0</v>
      </c>
      <c r="O61" s="175">
        <f>ROUND(E61*N61,2)</f>
        <v>0</v>
      </c>
      <c r="P61" s="175">
        <v>4.7800000000000004E-3</v>
      </c>
      <c r="Q61" s="175">
        <f>ROUND(E61*P61,2)</f>
        <v>0.02</v>
      </c>
      <c r="R61" s="175"/>
      <c r="S61" s="175" t="s">
        <v>142</v>
      </c>
      <c r="T61" s="176" t="s">
        <v>143</v>
      </c>
      <c r="U61" s="160">
        <v>0</v>
      </c>
      <c r="V61" s="160">
        <f>ROUND(E61*U61,2)</f>
        <v>0</v>
      </c>
      <c r="W61" s="160"/>
      <c r="X61" s="160" t="s">
        <v>144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145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87" t="s">
        <v>199</v>
      </c>
      <c r="D62" s="161"/>
      <c r="E62" s="162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1"/>
      <c r="Z62" s="151"/>
      <c r="AA62" s="151"/>
      <c r="AB62" s="151"/>
      <c r="AC62" s="151"/>
      <c r="AD62" s="151"/>
      <c r="AE62" s="151"/>
      <c r="AF62" s="151"/>
      <c r="AG62" s="151" t="s">
        <v>147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7" t="s">
        <v>200</v>
      </c>
      <c r="D63" s="161"/>
      <c r="E63" s="162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147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87" t="s">
        <v>201</v>
      </c>
      <c r="D64" s="161"/>
      <c r="E64" s="162">
        <v>4.5999999999999996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147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0">
        <v>11</v>
      </c>
      <c r="B65" s="171" t="s">
        <v>202</v>
      </c>
      <c r="C65" s="186" t="s">
        <v>203</v>
      </c>
      <c r="D65" s="172" t="s">
        <v>141</v>
      </c>
      <c r="E65" s="173">
        <v>18.93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15</v>
      </c>
      <c r="M65" s="175">
        <f>G65*(1+L65/100)</f>
        <v>0</v>
      </c>
      <c r="N65" s="175">
        <v>0</v>
      </c>
      <c r="O65" s="175">
        <f>ROUND(E65*N65,2)</f>
        <v>0</v>
      </c>
      <c r="P65" s="175">
        <v>2.1999999999999999E-2</v>
      </c>
      <c r="Q65" s="175">
        <f>ROUND(E65*P65,2)</f>
        <v>0.42</v>
      </c>
      <c r="R65" s="175"/>
      <c r="S65" s="175" t="s">
        <v>152</v>
      </c>
      <c r="T65" s="176" t="s">
        <v>153</v>
      </c>
      <c r="U65" s="160">
        <v>0</v>
      </c>
      <c r="V65" s="160">
        <f>ROUND(E65*U65,2)</f>
        <v>0</v>
      </c>
      <c r="W65" s="160"/>
      <c r="X65" s="160" t="s">
        <v>144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145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87" t="s">
        <v>204</v>
      </c>
      <c r="D66" s="161"/>
      <c r="E66" s="162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147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87" t="s">
        <v>205</v>
      </c>
      <c r="D67" s="161"/>
      <c r="E67" s="162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1"/>
      <c r="Z67" s="151"/>
      <c r="AA67" s="151"/>
      <c r="AB67" s="151"/>
      <c r="AC67" s="151"/>
      <c r="AD67" s="151"/>
      <c r="AE67" s="151"/>
      <c r="AF67" s="151"/>
      <c r="AG67" s="151" t="s">
        <v>147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87" t="s">
        <v>206</v>
      </c>
      <c r="D68" s="161"/>
      <c r="E68" s="162">
        <v>18.93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147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0">
        <v>12</v>
      </c>
      <c r="B69" s="171" t="s">
        <v>207</v>
      </c>
      <c r="C69" s="186" t="s">
        <v>208</v>
      </c>
      <c r="D69" s="172" t="s">
        <v>179</v>
      </c>
      <c r="E69" s="173">
        <v>0.82699999999999996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15</v>
      </c>
      <c r="M69" s="175">
        <f>G69*(1+L69/100)</f>
        <v>0</v>
      </c>
      <c r="N69" s="175">
        <v>0.50375000000000003</v>
      </c>
      <c r="O69" s="175">
        <f>ROUND(E69*N69,2)</f>
        <v>0.42</v>
      </c>
      <c r="P69" s="175">
        <v>1.95</v>
      </c>
      <c r="Q69" s="175">
        <f>ROUND(E69*P69,2)</f>
        <v>1.61</v>
      </c>
      <c r="R69" s="175"/>
      <c r="S69" s="175" t="s">
        <v>142</v>
      </c>
      <c r="T69" s="176" t="s">
        <v>143</v>
      </c>
      <c r="U69" s="160">
        <v>0</v>
      </c>
      <c r="V69" s="160">
        <f>ROUND(E69*U69,2)</f>
        <v>0</v>
      </c>
      <c r="W69" s="160"/>
      <c r="X69" s="160" t="s">
        <v>144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145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87" t="s">
        <v>209</v>
      </c>
      <c r="D70" s="161"/>
      <c r="E70" s="162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147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7" t="s">
        <v>210</v>
      </c>
      <c r="D71" s="161"/>
      <c r="E71" s="162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147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87" t="s">
        <v>211</v>
      </c>
      <c r="D72" s="161"/>
      <c r="E72" s="162">
        <v>0.83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147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0">
        <v>13</v>
      </c>
      <c r="B73" s="171" t="s">
        <v>212</v>
      </c>
      <c r="C73" s="186" t="s">
        <v>213</v>
      </c>
      <c r="D73" s="172" t="s">
        <v>214</v>
      </c>
      <c r="E73" s="173">
        <v>311.02199999999999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15</v>
      </c>
      <c r="M73" s="175">
        <f>G73*(1+L73/100)</f>
        <v>0</v>
      </c>
      <c r="N73" s="175">
        <v>4.1000000000000003E-3</v>
      </c>
      <c r="O73" s="175">
        <f>ROUND(E73*N73,2)</f>
        <v>1.28</v>
      </c>
      <c r="P73" s="175">
        <v>0</v>
      </c>
      <c r="Q73" s="175">
        <f>ROUND(E73*P73,2)</f>
        <v>0</v>
      </c>
      <c r="R73" s="175"/>
      <c r="S73" s="175" t="s">
        <v>142</v>
      </c>
      <c r="T73" s="176" t="s">
        <v>143</v>
      </c>
      <c r="U73" s="160">
        <v>0</v>
      </c>
      <c r="V73" s="160">
        <f>ROUND(E73*U73,2)</f>
        <v>0</v>
      </c>
      <c r="W73" s="160"/>
      <c r="X73" s="160" t="s">
        <v>215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216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254" t="s">
        <v>217</v>
      </c>
      <c r="D74" s="255"/>
      <c r="E74" s="255"/>
      <c r="F74" s="255"/>
      <c r="G74" s="255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218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256" t="s">
        <v>219</v>
      </c>
      <c r="D75" s="257"/>
      <c r="E75" s="257"/>
      <c r="F75" s="257"/>
      <c r="G75" s="257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218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87" t="s">
        <v>220</v>
      </c>
      <c r="D76" s="161"/>
      <c r="E76" s="162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147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87" t="s">
        <v>221</v>
      </c>
      <c r="D77" s="161"/>
      <c r="E77" s="162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1"/>
      <c r="Z77" s="151"/>
      <c r="AA77" s="151"/>
      <c r="AB77" s="151"/>
      <c r="AC77" s="151"/>
      <c r="AD77" s="151"/>
      <c r="AE77" s="151"/>
      <c r="AF77" s="151"/>
      <c r="AG77" s="151" t="s">
        <v>147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87" t="s">
        <v>222</v>
      </c>
      <c r="D78" s="161"/>
      <c r="E78" s="162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147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87" t="s">
        <v>223</v>
      </c>
      <c r="D79" s="161"/>
      <c r="E79" s="162">
        <v>311.02</v>
      </c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147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x14ac:dyDescent="0.2">
      <c r="A80" s="164" t="s">
        <v>137</v>
      </c>
      <c r="B80" s="165" t="s">
        <v>83</v>
      </c>
      <c r="C80" s="185" t="s">
        <v>84</v>
      </c>
      <c r="D80" s="166"/>
      <c r="E80" s="167"/>
      <c r="F80" s="168"/>
      <c r="G80" s="168">
        <f>SUMIF(AG81:AG86,"&lt;&gt;NOR",G81:G86)</f>
        <v>0</v>
      </c>
      <c r="H80" s="168"/>
      <c r="I80" s="168">
        <f>SUM(I81:I86)</f>
        <v>0</v>
      </c>
      <c r="J80" s="168"/>
      <c r="K80" s="168">
        <f>SUM(K81:K86)</f>
        <v>0</v>
      </c>
      <c r="L80" s="168"/>
      <c r="M80" s="168">
        <f>SUM(M81:M86)</f>
        <v>0</v>
      </c>
      <c r="N80" s="168"/>
      <c r="O80" s="168">
        <f>SUM(O81:O86)</f>
        <v>0</v>
      </c>
      <c r="P80" s="168"/>
      <c r="Q80" s="168">
        <f>SUM(Q81:Q86)</f>
        <v>0</v>
      </c>
      <c r="R80" s="168"/>
      <c r="S80" s="168"/>
      <c r="T80" s="169"/>
      <c r="U80" s="163"/>
      <c r="V80" s="163">
        <f>SUM(V81:V86)</f>
        <v>0</v>
      </c>
      <c r="W80" s="163"/>
      <c r="X80" s="163"/>
      <c r="AG80" t="s">
        <v>138</v>
      </c>
    </row>
    <row r="81" spans="1:60" outlineLevel="1" x14ac:dyDescent="0.2">
      <c r="A81" s="177">
        <v>14</v>
      </c>
      <c r="B81" s="178" t="s">
        <v>224</v>
      </c>
      <c r="C81" s="188" t="s">
        <v>225</v>
      </c>
      <c r="D81" s="179" t="s">
        <v>226</v>
      </c>
      <c r="E81" s="180">
        <v>30.808</v>
      </c>
      <c r="F81" s="181"/>
      <c r="G81" s="182">
        <f>ROUND(E81*F81,2)</f>
        <v>0</v>
      </c>
      <c r="H81" s="181"/>
      <c r="I81" s="182">
        <f>ROUND(E81*H81,2)</f>
        <v>0</v>
      </c>
      <c r="J81" s="181"/>
      <c r="K81" s="182">
        <f>ROUND(E81*J81,2)</f>
        <v>0</v>
      </c>
      <c r="L81" s="182">
        <v>15</v>
      </c>
      <c r="M81" s="182">
        <f>G81*(1+L81/100)</f>
        <v>0</v>
      </c>
      <c r="N81" s="182">
        <v>0</v>
      </c>
      <c r="O81" s="182">
        <f>ROUND(E81*N81,2)</f>
        <v>0</v>
      </c>
      <c r="P81" s="182">
        <v>0</v>
      </c>
      <c r="Q81" s="182">
        <f>ROUND(E81*P81,2)</f>
        <v>0</v>
      </c>
      <c r="R81" s="182"/>
      <c r="S81" s="182" t="s">
        <v>142</v>
      </c>
      <c r="T81" s="183" t="s">
        <v>143</v>
      </c>
      <c r="U81" s="160">
        <v>0</v>
      </c>
      <c r="V81" s="160">
        <f>ROUND(E81*U81,2)</f>
        <v>0</v>
      </c>
      <c r="W81" s="160"/>
      <c r="X81" s="160" t="s">
        <v>144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145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7">
        <v>15</v>
      </c>
      <c r="B82" s="178" t="s">
        <v>227</v>
      </c>
      <c r="C82" s="188" t="s">
        <v>228</v>
      </c>
      <c r="D82" s="179" t="s">
        <v>226</v>
      </c>
      <c r="E82" s="180">
        <v>30.808</v>
      </c>
      <c r="F82" s="181"/>
      <c r="G82" s="182">
        <f>ROUND(E82*F82,2)</f>
        <v>0</v>
      </c>
      <c r="H82" s="181"/>
      <c r="I82" s="182">
        <f>ROUND(E82*H82,2)</f>
        <v>0</v>
      </c>
      <c r="J82" s="181"/>
      <c r="K82" s="182">
        <f>ROUND(E82*J82,2)</f>
        <v>0</v>
      </c>
      <c r="L82" s="182">
        <v>15</v>
      </c>
      <c r="M82" s="182">
        <f>G82*(1+L82/100)</f>
        <v>0</v>
      </c>
      <c r="N82" s="182">
        <v>0</v>
      </c>
      <c r="O82" s="182">
        <f>ROUND(E82*N82,2)</f>
        <v>0</v>
      </c>
      <c r="P82" s="182">
        <v>0</v>
      </c>
      <c r="Q82" s="182">
        <f>ROUND(E82*P82,2)</f>
        <v>0</v>
      </c>
      <c r="R82" s="182"/>
      <c r="S82" s="182" t="s">
        <v>142</v>
      </c>
      <c r="T82" s="183" t="s">
        <v>143</v>
      </c>
      <c r="U82" s="160">
        <v>0</v>
      </c>
      <c r="V82" s="160">
        <f>ROUND(E82*U82,2)</f>
        <v>0</v>
      </c>
      <c r="W82" s="160"/>
      <c r="X82" s="160" t="s">
        <v>144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145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0">
        <v>16</v>
      </c>
      <c r="B83" s="171" t="s">
        <v>229</v>
      </c>
      <c r="C83" s="186" t="s">
        <v>230</v>
      </c>
      <c r="D83" s="172" t="s">
        <v>226</v>
      </c>
      <c r="E83" s="173">
        <v>338.88799999999998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15</v>
      </c>
      <c r="M83" s="175">
        <f>G83*(1+L83/100)</f>
        <v>0</v>
      </c>
      <c r="N83" s="175">
        <v>0</v>
      </c>
      <c r="O83" s="175">
        <f>ROUND(E83*N83,2)</f>
        <v>0</v>
      </c>
      <c r="P83" s="175">
        <v>0</v>
      </c>
      <c r="Q83" s="175">
        <f>ROUND(E83*P83,2)</f>
        <v>0</v>
      </c>
      <c r="R83" s="175"/>
      <c r="S83" s="175" t="s">
        <v>142</v>
      </c>
      <c r="T83" s="176" t="s">
        <v>143</v>
      </c>
      <c r="U83" s="160">
        <v>0</v>
      </c>
      <c r="V83" s="160">
        <f>ROUND(E83*U83,2)</f>
        <v>0</v>
      </c>
      <c r="W83" s="160"/>
      <c r="X83" s="160" t="s">
        <v>144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145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87" t="s">
        <v>231</v>
      </c>
      <c r="D84" s="161"/>
      <c r="E84" s="162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147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7" t="s">
        <v>232</v>
      </c>
      <c r="D85" s="161"/>
      <c r="E85" s="162">
        <v>338.89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147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77">
        <v>17</v>
      </c>
      <c r="B86" s="178" t="s">
        <v>233</v>
      </c>
      <c r="C86" s="188" t="s">
        <v>234</v>
      </c>
      <c r="D86" s="179" t="s">
        <v>226</v>
      </c>
      <c r="E86" s="180">
        <v>30.808</v>
      </c>
      <c r="F86" s="181"/>
      <c r="G86" s="182">
        <f>ROUND(E86*F86,2)</f>
        <v>0</v>
      </c>
      <c r="H86" s="181"/>
      <c r="I86" s="182">
        <f>ROUND(E86*H86,2)</f>
        <v>0</v>
      </c>
      <c r="J86" s="181"/>
      <c r="K86" s="182">
        <f>ROUND(E86*J86,2)</f>
        <v>0</v>
      </c>
      <c r="L86" s="182">
        <v>15</v>
      </c>
      <c r="M86" s="182">
        <f>G86*(1+L86/100)</f>
        <v>0</v>
      </c>
      <c r="N86" s="182">
        <v>0</v>
      </c>
      <c r="O86" s="182">
        <f>ROUND(E86*N86,2)</f>
        <v>0</v>
      </c>
      <c r="P86" s="182">
        <v>0</v>
      </c>
      <c r="Q86" s="182">
        <f>ROUND(E86*P86,2)</f>
        <v>0</v>
      </c>
      <c r="R86" s="182"/>
      <c r="S86" s="182" t="s">
        <v>142</v>
      </c>
      <c r="T86" s="183" t="s">
        <v>143</v>
      </c>
      <c r="U86" s="160">
        <v>0</v>
      </c>
      <c r="V86" s="160">
        <f>ROUND(E86*U86,2)</f>
        <v>0</v>
      </c>
      <c r="W86" s="160"/>
      <c r="X86" s="160" t="s">
        <v>144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145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4" t="s">
        <v>137</v>
      </c>
      <c r="B87" s="165" t="s">
        <v>95</v>
      </c>
      <c r="C87" s="185" t="s">
        <v>96</v>
      </c>
      <c r="D87" s="166"/>
      <c r="E87" s="167"/>
      <c r="F87" s="168"/>
      <c r="G87" s="168">
        <f>SUMIF(AG88:AG117,"&lt;&gt;NOR",G88:G117)</f>
        <v>0</v>
      </c>
      <c r="H87" s="168"/>
      <c r="I87" s="168">
        <f>SUM(I88:I117)</f>
        <v>0</v>
      </c>
      <c r="J87" s="168"/>
      <c r="K87" s="168">
        <f>SUM(K88:K117)</f>
        <v>0</v>
      </c>
      <c r="L87" s="168"/>
      <c r="M87" s="168">
        <f>SUM(M88:M117)</f>
        <v>0</v>
      </c>
      <c r="N87" s="168"/>
      <c r="O87" s="168">
        <f>SUM(O88:O117)</f>
        <v>0</v>
      </c>
      <c r="P87" s="168"/>
      <c r="Q87" s="168">
        <f>SUM(Q88:Q117)</f>
        <v>17.650000000000002</v>
      </c>
      <c r="R87" s="168"/>
      <c r="S87" s="168"/>
      <c r="T87" s="169"/>
      <c r="U87" s="163"/>
      <c r="V87" s="163">
        <f>SUM(V88:V117)</f>
        <v>0</v>
      </c>
      <c r="W87" s="163"/>
      <c r="X87" s="163"/>
      <c r="AG87" t="s">
        <v>138</v>
      </c>
    </row>
    <row r="88" spans="1:60" outlineLevel="1" x14ac:dyDescent="0.2">
      <c r="A88" s="170">
        <v>18</v>
      </c>
      <c r="B88" s="171" t="s">
        <v>235</v>
      </c>
      <c r="C88" s="186" t="s">
        <v>236</v>
      </c>
      <c r="D88" s="172" t="s">
        <v>141</v>
      </c>
      <c r="E88" s="173">
        <v>77.533000000000001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15</v>
      </c>
      <c r="M88" s="175">
        <f>G88*(1+L88/100)</f>
        <v>0</v>
      </c>
      <c r="N88" s="175">
        <v>0</v>
      </c>
      <c r="O88" s="175">
        <f>ROUND(E88*N88,2)</f>
        <v>0</v>
      </c>
      <c r="P88" s="175">
        <v>6.0000000000000001E-3</v>
      </c>
      <c r="Q88" s="175">
        <f>ROUND(E88*P88,2)</f>
        <v>0.47</v>
      </c>
      <c r="R88" s="175"/>
      <c r="S88" s="175" t="s">
        <v>142</v>
      </c>
      <c r="T88" s="176" t="s">
        <v>143</v>
      </c>
      <c r="U88" s="160">
        <v>0</v>
      </c>
      <c r="V88" s="160">
        <f>ROUND(E88*U88,2)</f>
        <v>0</v>
      </c>
      <c r="W88" s="160"/>
      <c r="X88" s="160" t="s">
        <v>144</v>
      </c>
      <c r="Y88" s="151"/>
      <c r="Z88" s="151"/>
      <c r="AA88" s="151"/>
      <c r="AB88" s="151"/>
      <c r="AC88" s="151"/>
      <c r="AD88" s="151"/>
      <c r="AE88" s="151"/>
      <c r="AF88" s="151"/>
      <c r="AG88" s="151" t="s">
        <v>237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7" t="s">
        <v>238</v>
      </c>
      <c r="D89" s="161"/>
      <c r="E89" s="162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1"/>
      <c r="Z89" s="151"/>
      <c r="AA89" s="151"/>
      <c r="AB89" s="151"/>
      <c r="AC89" s="151"/>
      <c r="AD89" s="151"/>
      <c r="AE89" s="151"/>
      <c r="AF89" s="151"/>
      <c r="AG89" s="151" t="s">
        <v>147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7" t="s">
        <v>239</v>
      </c>
      <c r="D90" s="161"/>
      <c r="E90" s="162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147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7" t="s">
        <v>240</v>
      </c>
      <c r="D91" s="161"/>
      <c r="E91" s="162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147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7" t="s">
        <v>187</v>
      </c>
      <c r="D92" s="161"/>
      <c r="E92" s="162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147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7" t="s">
        <v>241</v>
      </c>
      <c r="D93" s="161"/>
      <c r="E93" s="162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1"/>
      <c r="Z93" s="151"/>
      <c r="AA93" s="151"/>
      <c r="AB93" s="151"/>
      <c r="AC93" s="151"/>
      <c r="AD93" s="151"/>
      <c r="AE93" s="151"/>
      <c r="AF93" s="151"/>
      <c r="AG93" s="151" t="s">
        <v>147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7" t="s">
        <v>242</v>
      </c>
      <c r="D94" s="161"/>
      <c r="E94" s="162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147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7" t="s">
        <v>243</v>
      </c>
      <c r="D95" s="161"/>
      <c r="E95" s="162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147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7" t="s">
        <v>244</v>
      </c>
      <c r="D96" s="161"/>
      <c r="E96" s="162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147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7" t="s">
        <v>245</v>
      </c>
      <c r="D97" s="161"/>
      <c r="E97" s="162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147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7" t="s">
        <v>246</v>
      </c>
      <c r="D98" s="161"/>
      <c r="E98" s="162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147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7" t="s">
        <v>247</v>
      </c>
      <c r="D99" s="161"/>
      <c r="E99" s="162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147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7" t="s">
        <v>248</v>
      </c>
      <c r="D100" s="161"/>
      <c r="E100" s="162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147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7" t="s">
        <v>157</v>
      </c>
      <c r="D101" s="161"/>
      <c r="E101" s="162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147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7" t="s">
        <v>249</v>
      </c>
      <c r="D102" s="161"/>
      <c r="E102" s="162">
        <v>77.53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147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0">
        <v>19</v>
      </c>
      <c r="B103" s="171" t="s">
        <v>250</v>
      </c>
      <c r="C103" s="186" t="s">
        <v>251</v>
      </c>
      <c r="D103" s="172" t="s">
        <v>141</v>
      </c>
      <c r="E103" s="173">
        <v>65.819999999999993</v>
      </c>
      <c r="F103" s="174"/>
      <c r="G103" s="175">
        <f>ROUND(E103*F103,2)</f>
        <v>0</v>
      </c>
      <c r="H103" s="174"/>
      <c r="I103" s="175">
        <f>ROUND(E103*H103,2)</f>
        <v>0</v>
      </c>
      <c r="J103" s="174"/>
      <c r="K103" s="175">
        <f>ROUND(E103*J103,2)</f>
        <v>0</v>
      </c>
      <c r="L103" s="175">
        <v>15</v>
      </c>
      <c r="M103" s="175">
        <f>G103*(1+L103/100)</f>
        <v>0</v>
      </c>
      <c r="N103" s="175">
        <v>0</v>
      </c>
      <c r="O103" s="175">
        <f>ROUND(E103*N103,2)</f>
        <v>0</v>
      </c>
      <c r="P103" s="175">
        <v>0.01</v>
      </c>
      <c r="Q103" s="175">
        <f>ROUND(E103*P103,2)</f>
        <v>0.66</v>
      </c>
      <c r="R103" s="175"/>
      <c r="S103" s="175" t="s">
        <v>142</v>
      </c>
      <c r="T103" s="176" t="s">
        <v>143</v>
      </c>
      <c r="U103" s="160">
        <v>0</v>
      </c>
      <c r="V103" s="160">
        <f>ROUND(E103*U103,2)</f>
        <v>0</v>
      </c>
      <c r="W103" s="160"/>
      <c r="X103" s="160" t="s">
        <v>144</v>
      </c>
      <c r="Y103" s="151"/>
      <c r="Z103" s="151"/>
      <c r="AA103" s="151"/>
      <c r="AB103" s="151"/>
      <c r="AC103" s="151"/>
      <c r="AD103" s="151"/>
      <c r="AE103" s="151"/>
      <c r="AF103" s="151"/>
      <c r="AG103" s="151" t="s">
        <v>237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7" t="s">
        <v>252</v>
      </c>
      <c r="D104" s="161"/>
      <c r="E104" s="162"/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147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7" t="s">
        <v>240</v>
      </c>
      <c r="D105" s="161"/>
      <c r="E105" s="162"/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147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7" t="s">
        <v>187</v>
      </c>
      <c r="D106" s="161"/>
      <c r="E106" s="162"/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147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7" t="s">
        <v>241</v>
      </c>
      <c r="D107" s="161"/>
      <c r="E107" s="162"/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147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7" t="s">
        <v>157</v>
      </c>
      <c r="D108" s="161"/>
      <c r="E108" s="162"/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147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7" t="s">
        <v>253</v>
      </c>
      <c r="D109" s="161"/>
      <c r="E109" s="162">
        <v>65.819999999999993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147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0">
        <v>20</v>
      </c>
      <c r="B110" s="171" t="s">
        <v>254</v>
      </c>
      <c r="C110" s="186" t="s">
        <v>255</v>
      </c>
      <c r="D110" s="172" t="s">
        <v>141</v>
      </c>
      <c r="E110" s="173">
        <v>65.819999999999993</v>
      </c>
      <c r="F110" s="174"/>
      <c r="G110" s="175">
        <f>ROUND(E110*F110,2)</f>
        <v>0</v>
      </c>
      <c r="H110" s="174"/>
      <c r="I110" s="175">
        <f>ROUND(E110*H110,2)</f>
        <v>0</v>
      </c>
      <c r="J110" s="174"/>
      <c r="K110" s="175">
        <f>ROUND(E110*J110,2)</f>
        <v>0</v>
      </c>
      <c r="L110" s="175">
        <v>15</v>
      </c>
      <c r="M110" s="175">
        <f>G110*(1+L110/100)</f>
        <v>0</v>
      </c>
      <c r="N110" s="175">
        <v>0</v>
      </c>
      <c r="O110" s="175">
        <f>ROUND(E110*N110,2)</f>
        <v>0</v>
      </c>
      <c r="P110" s="175">
        <v>0.16700000000000001</v>
      </c>
      <c r="Q110" s="175">
        <f>ROUND(E110*P110,2)</f>
        <v>10.99</v>
      </c>
      <c r="R110" s="175"/>
      <c r="S110" s="175" t="s">
        <v>142</v>
      </c>
      <c r="T110" s="176" t="s">
        <v>143</v>
      </c>
      <c r="U110" s="160">
        <v>0</v>
      </c>
      <c r="V110" s="160">
        <f>ROUND(E110*U110,2)</f>
        <v>0</v>
      </c>
      <c r="W110" s="160"/>
      <c r="X110" s="160" t="s">
        <v>144</v>
      </c>
      <c r="Y110" s="151"/>
      <c r="Z110" s="151"/>
      <c r="AA110" s="151"/>
      <c r="AB110" s="151"/>
      <c r="AC110" s="151"/>
      <c r="AD110" s="151"/>
      <c r="AE110" s="151"/>
      <c r="AF110" s="151"/>
      <c r="AG110" s="151" t="s">
        <v>237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87" t="s">
        <v>256</v>
      </c>
      <c r="D111" s="161"/>
      <c r="E111" s="162"/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147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87" t="s">
        <v>257</v>
      </c>
      <c r="D112" s="161"/>
      <c r="E112" s="162"/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147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87" t="s">
        <v>187</v>
      </c>
      <c r="D113" s="161"/>
      <c r="E113" s="162"/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147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87" t="s">
        <v>241</v>
      </c>
      <c r="D114" s="161"/>
      <c r="E114" s="162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147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87" t="s">
        <v>157</v>
      </c>
      <c r="D115" s="161"/>
      <c r="E115" s="162"/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147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87" t="s">
        <v>253</v>
      </c>
      <c r="D116" s="161"/>
      <c r="E116" s="162">
        <v>65.819999999999993</v>
      </c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147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77">
        <v>21</v>
      </c>
      <c r="B117" s="178" t="s">
        <v>258</v>
      </c>
      <c r="C117" s="188" t="s">
        <v>259</v>
      </c>
      <c r="D117" s="179" t="s">
        <v>141</v>
      </c>
      <c r="E117" s="180">
        <v>65.819999999999993</v>
      </c>
      <c r="F117" s="181"/>
      <c r="G117" s="182">
        <f>ROUND(E117*F117,2)</f>
        <v>0</v>
      </c>
      <c r="H117" s="181"/>
      <c r="I117" s="182">
        <f>ROUND(E117*H117,2)</f>
        <v>0</v>
      </c>
      <c r="J117" s="181"/>
      <c r="K117" s="182">
        <f>ROUND(E117*J117,2)</f>
        <v>0</v>
      </c>
      <c r="L117" s="182">
        <v>15</v>
      </c>
      <c r="M117" s="182">
        <f>G117*(1+L117/100)</f>
        <v>0</v>
      </c>
      <c r="N117" s="182">
        <v>0</v>
      </c>
      <c r="O117" s="182">
        <f>ROUND(E117*N117,2)</f>
        <v>0</v>
      </c>
      <c r="P117" s="182">
        <v>8.4000000000000005E-2</v>
      </c>
      <c r="Q117" s="182">
        <f>ROUND(E117*P117,2)</f>
        <v>5.53</v>
      </c>
      <c r="R117" s="182"/>
      <c r="S117" s="182" t="s">
        <v>142</v>
      </c>
      <c r="T117" s="183" t="s">
        <v>143</v>
      </c>
      <c r="U117" s="160">
        <v>0</v>
      </c>
      <c r="V117" s="160">
        <f>ROUND(E117*U117,2)</f>
        <v>0</v>
      </c>
      <c r="W117" s="160"/>
      <c r="X117" s="160" t="s">
        <v>144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237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64" t="s">
        <v>137</v>
      </c>
      <c r="B118" s="165" t="s">
        <v>99</v>
      </c>
      <c r="C118" s="185" t="s">
        <v>100</v>
      </c>
      <c r="D118" s="166"/>
      <c r="E118" s="167"/>
      <c r="F118" s="168"/>
      <c r="G118" s="168">
        <f>SUMIF(AG119:AG119,"&lt;&gt;NOR",G119:G119)</f>
        <v>0</v>
      </c>
      <c r="H118" s="168"/>
      <c r="I118" s="168">
        <f>SUM(I119:I119)</f>
        <v>0</v>
      </c>
      <c r="J118" s="168"/>
      <c r="K118" s="168">
        <f>SUM(K119:K119)</f>
        <v>0</v>
      </c>
      <c r="L118" s="168"/>
      <c r="M118" s="168">
        <f>SUM(M119:M119)</f>
        <v>0</v>
      </c>
      <c r="N118" s="168"/>
      <c r="O118" s="168">
        <f>SUM(O119:O119)</f>
        <v>0</v>
      </c>
      <c r="P118" s="168"/>
      <c r="Q118" s="168">
        <f>SUM(Q119:Q119)</f>
        <v>0</v>
      </c>
      <c r="R118" s="168"/>
      <c r="S118" s="168"/>
      <c r="T118" s="169"/>
      <c r="U118" s="163"/>
      <c r="V118" s="163">
        <f>SUM(V119:V119)</f>
        <v>0</v>
      </c>
      <c r="W118" s="163"/>
      <c r="X118" s="163"/>
      <c r="AG118" t="s">
        <v>138</v>
      </c>
    </row>
    <row r="119" spans="1:60" outlineLevel="1" x14ac:dyDescent="0.2">
      <c r="A119" s="177">
        <v>22</v>
      </c>
      <c r="B119" s="178" t="s">
        <v>260</v>
      </c>
      <c r="C119" s="188" t="s">
        <v>261</v>
      </c>
      <c r="D119" s="179" t="s">
        <v>214</v>
      </c>
      <c r="E119" s="180">
        <v>1</v>
      </c>
      <c r="F119" s="181"/>
      <c r="G119" s="182">
        <f>ROUND(E119*F119,2)</f>
        <v>0</v>
      </c>
      <c r="H119" s="181"/>
      <c r="I119" s="182">
        <f>ROUND(E119*H119,2)</f>
        <v>0</v>
      </c>
      <c r="J119" s="181"/>
      <c r="K119" s="182">
        <f>ROUND(E119*J119,2)</f>
        <v>0</v>
      </c>
      <c r="L119" s="182">
        <v>15</v>
      </c>
      <c r="M119" s="182">
        <f>G119*(1+L119/100)</f>
        <v>0</v>
      </c>
      <c r="N119" s="182">
        <v>0</v>
      </c>
      <c r="O119" s="182">
        <f>ROUND(E119*N119,2)</f>
        <v>0</v>
      </c>
      <c r="P119" s="182">
        <v>0</v>
      </c>
      <c r="Q119" s="182">
        <f>ROUND(E119*P119,2)</f>
        <v>0</v>
      </c>
      <c r="R119" s="182"/>
      <c r="S119" s="182" t="s">
        <v>152</v>
      </c>
      <c r="T119" s="183" t="s">
        <v>153</v>
      </c>
      <c r="U119" s="160">
        <v>0</v>
      </c>
      <c r="V119" s="160">
        <f>ROUND(E119*U119,2)</f>
        <v>0</v>
      </c>
      <c r="W119" s="160"/>
      <c r="X119" s="160" t="s">
        <v>144</v>
      </c>
      <c r="Y119" s="151"/>
      <c r="Z119" s="151"/>
      <c r="AA119" s="151"/>
      <c r="AB119" s="151"/>
      <c r="AC119" s="151"/>
      <c r="AD119" s="151"/>
      <c r="AE119" s="151"/>
      <c r="AF119" s="151"/>
      <c r="AG119" s="151" t="s">
        <v>237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4" t="s">
        <v>137</v>
      </c>
      <c r="B120" s="165" t="s">
        <v>101</v>
      </c>
      <c r="C120" s="185" t="s">
        <v>102</v>
      </c>
      <c r="D120" s="166"/>
      <c r="E120" s="167"/>
      <c r="F120" s="168"/>
      <c r="G120" s="168">
        <f>SUMIF(AG121:AG123,"&lt;&gt;NOR",G121:G123)</f>
        <v>0</v>
      </c>
      <c r="H120" s="168"/>
      <c r="I120" s="168">
        <f>SUM(I121:I123)</f>
        <v>0</v>
      </c>
      <c r="J120" s="168"/>
      <c r="K120" s="168">
        <f>SUM(K121:K123)</f>
        <v>0</v>
      </c>
      <c r="L120" s="168"/>
      <c r="M120" s="168">
        <f>SUM(M121:M123)</f>
        <v>0</v>
      </c>
      <c r="N120" s="168"/>
      <c r="O120" s="168">
        <f>SUM(O121:O123)</f>
        <v>0</v>
      </c>
      <c r="P120" s="168"/>
      <c r="Q120" s="168">
        <f>SUM(Q121:Q123)</f>
        <v>0.01</v>
      </c>
      <c r="R120" s="168"/>
      <c r="S120" s="168"/>
      <c r="T120" s="169"/>
      <c r="U120" s="163"/>
      <c r="V120" s="163">
        <f>SUM(V121:V123)</f>
        <v>0</v>
      </c>
      <c r="W120" s="163"/>
      <c r="X120" s="163"/>
      <c r="AG120" t="s">
        <v>138</v>
      </c>
    </row>
    <row r="121" spans="1:60" outlineLevel="1" x14ac:dyDescent="0.2">
      <c r="A121" s="170">
        <v>23</v>
      </c>
      <c r="B121" s="171" t="s">
        <v>262</v>
      </c>
      <c r="C121" s="186" t="s">
        <v>263</v>
      </c>
      <c r="D121" s="172" t="s">
        <v>141</v>
      </c>
      <c r="E121" s="173">
        <v>1.53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15</v>
      </c>
      <c r="M121" s="175">
        <f>G121*(1+L121/100)</f>
        <v>0</v>
      </c>
      <c r="N121" s="175">
        <v>0</v>
      </c>
      <c r="O121" s="175">
        <f>ROUND(E121*N121,2)</f>
        <v>0</v>
      </c>
      <c r="P121" s="175">
        <v>9.4800000000000006E-3</v>
      </c>
      <c r="Q121" s="175">
        <f>ROUND(E121*P121,2)</f>
        <v>0.01</v>
      </c>
      <c r="R121" s="175"/>
      <c r="S121" s="175" t="s">
        <v>152</v>
      </c>
      <c r="T121" s="176" t="s">
        <v>153</v>
      </c>
      <c r="U121" s="160">
        <v>0</v>
      </c>
      <c r="V121" s="160">
        <f>ROUND(E121*U121,2)</f>
        <v>0</v>
      </c>
      <c r="W121" s="160"/>
      <c r="X121" s="160" t="s">
        <v>144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237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87" t="s">
        <v>264</v>
      </c>
      <c r="D122" s="161"/>
      <c r="E122" s="162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147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87" t="s">
        <v>265</v>
      </c>
      <c r="D123" s="161"/>
      <c r="E123" s="162">
        <v>1.53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147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64" t="s">
        <v>137</v>
      </c>
      <c r="B124" s="165" t="s">
        <v>103</v>
      </c>
      <c r="C124" s="185" t="s">
        <v>104</v>
      </c>
      <c r="D124" s="166"/>
      <c r="E124" s="167"/>
      <c r="F124" s="168"/>
      <c r="G124" s="168">
        <f>SUMIF(AG125:AG128,"&lt;&gt;NOR",G125:G128)</f>
        <v>0</v>
      </c>
      <c r="H124" s="168"/>
      <c r="I124" s="168">
        <f>SUM(I125:I128)</f>
        <v>0</v>
      </c>
      <c r="J124" s="168"/>
      <c r="K124" s="168">
        <f>SUM(K125:K128)</f>
        <v>0</v>
      </c>
      <c r="L124" s="168"/>
      <c r="M124" s="168">
        <f>SUM(M125:M128)</f>
        <v>0</v>
      </c>
      <c r="N124" s="168"/>
      <c r="O124" s="168">
        <f>SUM(O125:O128)</f>
        <v>0</v>
      </c>
      <c r="P124" s="168"/>
      <c r="Q124" s="168">
        <f>SUM(Q125:Q128)</f>
        <v>0.04</v>
      </c>
      <c r="R124" s="168"/>
      <c r="S124" s="168"/>
      <c r="T124" s="169"/>
      <c r="U124" s="163"/>
      <c r="V124" s="163">
        <f>SUM(V125:V128)</f>
        <v>0</v>
      </c>
      <c r="W124" s="163"/>
      <c r="X124" s="163"/>
      <c r="AG124" t="s">
        <v>138</v>
      </c>
    </row>
    <row r="125" spans="1:60" outlineLevel="1" x14ac:dyDescent="0.2">
      <c r="A125" s="170">
        <v>24</v>
      </c>
      <c r="B125" s="171" t="s">
        <v>266</v>
      </c>
      <c r="C125" s="186" t="s">
        <v>267</v>
      </c>
      <c r="D125" s="172" t="s">
        <v>268</v>
      </c>
      <c r="E125" s="173">
        <v>18.93</v>
      </c>
      <c r="F125" s="174"/>
      <c r="G125" s="175">
        <f>ROUND(E125*F125,2)</f>
        <v>0</v>
      </c>
      <c r="H125" s="174"/>
      <c r="I125" s="175">
        <f>ROUND(E125*H125,2)</f>
        <v>0</v>
      </c>
      <c r="J125" s="174"/>
      <c r="K125" s="175">
        <f>ROUND(E125*J125,2)</f>
        <v>0</v>
      </c>
      <c r="L125" s="175">
        <v>15</v>
      </c>
      <c r="M125" s="175">
        <f>G125*(1+L125/100)</f>
        <v>0</v>
      </c>
      <c r="N125" s="175">
        <v>0</v>
      </c>
      <c r="O125" s="175">
        <f>ROUND(E125*N125,2)</f>
        <v>0</v>
      </c>
      <c r="P125" s="175">
        <v>1.91E-3</v>
      </c>
      <c r="Q125" s="175">
        <f>ROUND(E125*P125,2)</f>
        <v>0.04</v>
      </c>
      <c r="R125" s="175"/>
      <c r="S125" s="175" t="s">
        <v>142</v>
      </c>
      <c r="T125" s="176" t="s">
        <v>143</v>
      </c>
      <c r="U125" s="160">
        <v>0</v>
      </c>
      <c r="V125" s="160">
        <f>ROUND(E125*U125,2)</f>
        <v>0</v>
      </c>
      <c r="W125" s="160"/>
      <c r="X125" s="160" t="s">
        <v>144</v>
      </c>
      <c r="Y125" s="151"/>
      <c r="Z125" s="151"/>
      <c r="AA125" s="151"/>
      <c r="AB125" s="151"/>
      <c r="AC125" s="151"/>
      <c r="AD125" s="151"/>
      <c r="AE125" s="151"/>
      <c r="AF125" s="151"/>
      <c r="AG125" s="151" t="s">
        <v>237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87" t="s">
        <v>269</v>
      </c>
      <c r="D126" s="161"/>
      <c r="E126" s="162"/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147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87" t="s">
        <v>205</v>
      </c>
      <c r="D127" s="161"/>
      <c r="E127" s="162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147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87" t="s">
        <v>206</v>
      </c>
      <c r="D128" s="161"/>
      <c r="E128" s="162">
        <v>18.93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147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x14ac:dyDescent="0.2">
      <c r="A129" s="164" t="s">
        <v>137</v>
      </c>
      <c r="B129" s="165" t="s">
        <v>105</v>
      </c>
      <c r="C129" s="185" t="s">
        <v>106</v>
      </c>
      <c r="D129" s="166"/>
      <c r="E129" s="167"/>
      <c r="F129" s="168"/>
      <c r="G129" s="168">
        <f>SUMIF(AG130:AG145,"&lt;&gt;NOR",G130:G145)</f>
        <v>0</v>
      </c>
      <c r="H129" s="168"/>
      <c r="I129" s="168">
        <f>SUM(I130:I145)</f>
        <v>0</v>
      </c>
      <c r="J129" s="168"/>
      <c r="K129" s="168">
        <f>SUM(K130:K145)</f>
        <v>0</v>
      </c>
      <c r="L129" s="168"/>
      <c r="M129" s="168">
        <f>SUM(M130:M145)</f>
        <v>0</v>
      </c>
      <c r="N129" s="168"/>
      <c r="O129" s="168">
        <f>SUM(O130:O145)</f>
        <v>0</v>
      </c>
      <c r="P129" s="168"/>
      <c r="Q129" s="168">
        <f>SUM(Q130:Q145)</f>
        <v>0.33</v>
      </c>
      <c r="R129" s="168"/>
      <c r="S129" s="168"/>
      <c r="T129" s="169"/>
      <c r="U129" s="163"/>
      <c r="V129" s="163">
        <f>SUM(V130:V145)</f>
        <v>0</v>
      </c>
      <c r="W129" s="163"/>
      <c r="X129" s="163"/>
      <c r="AG129" t="s">
        <v>138</v>
      </c>
    </row>
    <row r="130" spans="1:60" ht="22.5" outlineLevel="1" x14ac:dyDescent="0.2">
      <c r="A130" s="170">
        <v>25</v>
      </c>
      <c r="B130" s="171" t="s">
        <v>270</v>
      </c>
      <c r="C130" s="186" t="s">
        <v>271</v>
      </c>
      <c r="D130" s="172" t="s">
        <v>268</v>
      </c>
      <c r="E130" s="173">
        <v>19.43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15</v>
      </c>
      <c r="M130" s="175">
        <f>G130*(1+L130/100)</f>
        <v>0</v>
      </c>
      <c r="N130" s="175">
        <v>0</v>
      </c>
      <c r="O130" s="175">
        <f>ROUND(E130*N130,2)</f>
        <v>0</v>
      </c>
      <c r="P130" s="175">
        <v>0</v>
      </c>
      <c r="Q130" s="175">
        <f>ROUND(E130*P130,2)</f>
        <v>0</v>
      </c>
      <c r="R130" s="175"/>
      <c r="S130" s="175" t="s">
        <v>152</v>
      </c>
      <c r="T130" s="176" t="s">
        <v>153</v>
      </c>
      <c r="U130" s="160">
        <v>0</v>
      </c>
      <c r="V130" s="160">
        <f>ROUND(E130*U130,2)</f>
        <v>0</v>
      </c>
      <c r="W130" s="160"/>
      <c r="X130" s="160" t="s">
        <v>144</v>
      </c>
      <c r="Y130" s="151"/>
      <c r="Z130" s="151"/>
      <c r="AA130" s="151"/>
      <c r="AB130" s="151"/>
      <c r="AC130" s="151"/>
      <c r="AD130" s="151"/>
      <c r="AE130" s="151"/>
      <c r="AF130" s="151"/>
      <c r="AG130" s="151" t="s">
        <v>237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87" t="s">
        <v>272</v>
      </c>
      <c r="D131" s="161"/>
      <c r="E131" s="162"/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147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87" t="s">
        <v>273</v>
      </c>
      <c r="D132" s="161"/>
      <c r="E132" s="162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147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87" t="s">
        <v>274</v>
      </c>
      <c r="D133" s="161"/>
      <c r="E133" s="162">
        <v>19.43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147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70">
        <v>26</v>
      </c>
      <c r="B134" s="171" t="s">
        <v>275</v>
      </c>
      <c r="C134" s="186" t="s">
        <v>276</v>
      </c>
      <c r="D134" s="172" t="s">
        <v>268</v>
      </c>
      <c r="E134" s="173">
        <v>4.16</v>
      </c>
      <c r="F134" s="174"/>
      <c r="G134" s="175">
        <f>ROUND(E134*F134,2)</f>
        <v>0</v>
      </c>
      <c r="H134" s="174"/>
      <c r="I134" s="175">
        <f>ROUND(E134*H134,2)</f>
        <v>0</v>
      </c>
      <c r="J134" s="174"/>
      <c r="K134" s="175">
        <f>ROUND(E134*J134,2)</f>
        <v>0</v>
      </c>
      <c r="L134" s="175">
        <v>15</v>
      </c>
      <c r="M134" s="175">
        <f>G134*(1+L134/100)</f>
        <v>0</v>
      </c>
      <c r="N134" s="175">
        <v>0</v>
      </c>
      <c r="O134" s="175">
        <f>ROUND(E134*N134,2)</f>
        <v>0</v>
      </c>
      <c r="P134" s="175">
        <v>0.03</v>
      </c>
      <c r="Q134" s="175">
        <f>ROUND(E134*P134,2)</f>
        <v>0.12</v>
      </c>
      <c r="R134" s="175"/>
      <c r="S134" s="175" t="s">
        <v>142</v>
      </c>
      <c r="T134" s="176" t="s">
        <v>143</v>
      </c>
      <c r="U134" s="160">
        <v>0</v>
      </c>
      <c r="V134" s="160">
        <f>ROUND(E134*U134,2)</f>
        <v>0</v>
      </c>
      <c r="W134" s="160"/>
      <c r="X134" s="160" t="s">
        <v>144</v>
      </c>
      <c r="Y134" s="151"/>
      <c r="Z134" s="151"/>
      <c r="AA134" s="151"/>
      <c r="AB134" s="151"/>
      <c r="AC134" s="151"/>
      <c r="AD134" s="151"/>
      <c r="AE134" s="151"/>
      <c r="AF134" s="151"/>
      <c r="AG134" s="151" t="s">
        <v>237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87" t="s">
        <v>277</v>
      </c>
      <c r="D135" s="161"/>
      <c r="E135" s="162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147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87" t="s">
        <v>278</v>
      </c>
      <c r="D136" s="161"/>
      <c r="E136" s="162"/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147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87" t="s">
        <v>279</v>
      </c>
      <c r="D137" s="161"/>
      <c r="E137" s="162">
        <v>4.16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147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70">
        <v>27</v>
      </c>
      <c r="B138" s="171" t="s">
        <v>280</v>
      </c>
      <c r="C138" s="186" t="s">
        <v>281</v>
      </c>
      <c r="D138" s="172" t="s">
        <v>268</v>
      </c>
      <c r="E138" s="173">
        <v>3</v>
      </c>
      <c r="F138" s="174"/>
      <c r="G138" s="175">
        <f>ROUND(E138*F138,2)</f>
        <v>0</v>
      </c>
      <c r="H138" s="174"/>
      <c r="I138" s="175">
        <f>ROUND(E138*H138,2)</f>
        <v>0</v>
      </c>
      <c r="J138" s="174"/>
      <c r="K138" s="175">
        <f>ROUND(E138*J138,2)</f>
        <v>0</v>
      </c>
      <c r="L138" s="175">
        <v>15</v>
      </c>
      <c r="M138" s="175">
        <f>G138*(1+L138/100)</f>
        <v>0</v>
      </c>
      <c r="N138" s="175">
        <v>0</v>
      </c>
      <c r="O138" s="175">
        <f>ROUND(E138*N138,2)</f>
        <v>0</v>
      </c>
      <c r="P138" s="175">
        <v>2.8000000000000001E-2</v>
      </c>
      <c r="Q138" s="175">
        <f>ROUND(E138*P138,2)</f>
        <v>0.08</v>
      </c>
      <c r="R138" s="175"/>
      <c r="S138" s="175" t="s">
        <v>152</v>
      </c>
      <c r="T138" s="176" t="s">
        <v>153</v>
      </c>
      <c r="U138" s="160">
        <v>0</v>
      </c>
      <c r="V138" s="160">
        <f>ROUND(E138*U138,2)</f>
        <v>0</v>
      </c>
      <c r="W138" s="160"/>
      <c r="X138" s="160" t="s">
        <v>144</v>
      </c>
      <c r="Y138" s="151"/>
      <c r="Z138" s="151"/>
      <c r="AA138" s="151"/>
      <c r="AB138" s="151"/>
      <c r="AC138" s="151"/>
      <c r="AD138" s="151"/>
      <c r="AE138" s="151"/>
      <c r="AF138" s="151"/>
      <c r="AG138" s="151" t="s">
        <v>237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87" t="s">
        <v>282</v>
      </c>
      <c r="D139" s="161"/>
      <c r="E139" s="162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147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87" t="s">
        <v>283</v>
      </c>
      <c r="D140" s="161"/>
      <c r="E140" s="162"/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147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87" t="s">
        <v>69</v>
      </c>
      <c r="D141" s="161"/>
      <c r="E141" s="162">
        <v>3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147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22.5" outlineLevel="1" x14ac:dyDescent="0.2">
      <c r="A142" s="170">
        <v>28</v>
      </c>
      <c r="B142" s="171" t="s">
        <v>284</v>
      </c>
      <c r="C142" s="186" t="s">
        <v>285</v>
      </c>
      <c r="D142" s="172" t="s">
        <v>286</v>
      </c>
      <c r="E142" s="173">
        <v>130</v>
      </c>
      <c r="F142" s="174"/>
      <c r="G142" s="175">
        <f>ROUND(E142*F142,2)</f>
        <v>0</v>
      </c>
      <c r="H142" s="174"/>
      <c r="I142" s="175">
        <f>ROUND(E142*H142,2)</f>
        <v>0</v>
      </c>
      <c r="J142" s="174"/>
      <c r="K142" s="175">
        <f>ROUND(E142*J142,2)</f>
        <v>0</v>
      </c>
      <c r="L142" s="175">
        <v>15</v>
      </c>
      <c r="M142" s="175">
        <f>G142*(1+L142/100)</f>
        <v>0</v>
      </c>
      <c r="N142" s="175">
        <v>0</v>
      </c>
      <c r="O142" s="175">
        <f>ROUND(E142*N142,2)</f>
        <v>0</v>
      </c>
      <c r="P142" s="175">
        <v>1E-3</v>
      </c>
      <c r="Q142" s="175">
        <f>ROUND(E142*P142,2)</f>
        <v>0.13</v>
      </c>
      <c r="R142" s="175"/>
      <c r="S142" s="175" t="s">
        <v>142</v>
      </c>
      <c r="T142" s="176" t="s">
        <v>143</v>
      </c>
      <c r="U142" s="160">
        <v>0</v>
      </c>
      <c r="V142" s="160">
        <f>ROUND(E142*U142,2)</f>
        <v>0</v>
      </c>
      <c r="W142" s="160"/>
      <c r="X142" s="160" t="s">
        <v>144</v>
      </c>
      <c r="Y142" s="151"/>
      <c r="Z142" s="151"/>
      <c r="AA142" s="151"/>
      <c r="AB142" s="151"/>
      <c r="AC142" s="151"/>
      <c r="AD142" s="151"/>
      <c r="AE142" s="151"/>
      <c r="AF142" s="151"/>
      <c r="AG142" s="151" t="s">
        <v>237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87" t="s">
        <v>287</v>
      </c>
      <c r="D143" s="161"/>
      <c r="E143" s="162"/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147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87" t="s">
        <v>288</v>
      </c>
      <c r="D144" s="161"/>
      <c r="E144" s="162"/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147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87" t="s">
        <v>289</v>
      </c>
      <c r="D145" s="161"/>
      <c r="E145" s="162">
        <v>130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147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x14ac:dyDescent="0.2">
      <c r="A146" s="164" t="s">
        <v>137</v>
      </c>
      <c r="B146" s="165" t="s">
        <v>107</v>
      </c>
      <c r="C146" s="185" t="s">
        <v>108</v>
      </c>
      <c r="D146" s="166"/>
      <c r="E146" s="167"/>
      <c r="F146" s="168"/>
      <c r="G146" s="168">
        <f>SUMIF(AG147:AG158,"&lt;&gt;NOR",G147:G158)</f>
        <v>0</v>
      </c>
      <c r="H146" s="168"/>
      <c r="I146" s="168">
        <f>SUM(I147:I158)</f>
        <v>0</v>
      </c>
      <c r="J146" s="168"/>
      <c r="K146" s="168">
        <f>SUM(K147:K158)</f>
        <v>0</v>
      </c>
      <c r="L146" s="168"/>
      <c r="M146" s="168">
        <f>SUM(M147:M158)</f>
        <v>0</v>
      </c>
      <c r="N146" s="168"/>
      <c r="O146" s="168">
        <f>SUM(O147:O158)</f>
        <v>0</v>
      </c>
      <c r="P146" s="168"/>
      <c r="Q146" s="168">
        <f>SUM(Q147:Q158)</f>
        <v>0.12</v>
      </c>
      <c r="R146" s="168"/>
      <c r="S146" s="168"/>
      <c r="T146" s="169"/>
      <c r="U146" s="163"/>
      <c r="V146" s="163">
        <f>SUM(V147:V158)</f>
        <v>0</v>
      </c>
      <c r="W146" s="163"/>
      <c r="X146" s="163"/>
      <c r="AG146" t="s">
        <v>138</v>
      </c>
    </row>
    <row r="147" spans="1:60" outlineLevel="1" x14ac:dyDescent="0.2">
      <c r="A147" s="170">
        <v>29</v>
      </c>
      <c r="B147" s="171" t="s">
        <v>290</v>
      </c>
      <c r="C147" s="186" t="s">
        <v>291</v>
      </c>
      <c r="D147" s="172" t="s">
        <v>268</v>
      </c>
      <c r="E147" s="173">
        <v>1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15</v>
      </c>
      <c r="M147" s="175">
        <f>G147*(1+L147/100)</f>
        <v>0</v>
      </c>
      <c r="N147" s="175">
        <v>0</v>
      </c>
      <c r="O147" s="175">
        <f>ROUND(E147*N147,2)</f>
        <v>0</v>
      </c>
      <c r="P147" s="175">
        <v>1.174E-2</v>
      </c>
      <c r="Q147" s="175">
        <f>ROUND(E147*P147,2)</f>
        <v>0.01</v>
      </c>
      <c r="R147" s="175"/>
      <c r="S147" s="175" t="s">
        <v>142</v>
      </c>
      <c r="T147" s="176" t="s">
        <v>143</v>
      </c>
      <c r="U147" s="160">
        <v>0</v>
      </c>
      <c r="V147" s="160">
        <f>ROUND(E147*U147,2)</f>
        <v>0</v>
      </c>
      <c r="W147" s="160"/>
      <c r="X147" s="160" t="s">
        <v>144</v>
      </c>
      <c r="Y147" s="151"/>
      <c r="Z147" s="151"/>
      <c r="AA147" s="151"/>
      <c r="AB147" s="151"/>
      <c r="AC147" s="151"/>
      <c r="AD147" s="151"/>
      <c r="AE147" s="151"/>
      <c r="AF147" s="151"/>
      <c r="AG147" s="151" t="s">
        <v>237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87" t="s">
        <v>292</v>
      </c>
      <c r="D148" s="161"/>
      <c r="E148" s="162"/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147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87" t="s">
        <v>293</v>
      </c>
      <c r="D149" s="161"/>
      <c r="E149" s="162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147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87" t="s">
        <v>61</v>
      </c>
      <c r="D150" s="161"/>
      <c r="E150" s="162">
        <v>1</v>
      </c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147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70">
        <v>30</v>
      </c>
      <c r="B151" s="171" t="s">
        <v>294</v>
      </c>
      <c r="C151" s="186" t="s">
        <v>295</v>
      </c>
      <c r="D151" s="172" t="s">
        <v>141</v>
      </c>
      <c r="E151" s="173">
        <v>1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15</v>
      </c>
      <c r="M151" s="175">
        <f>G151*(1+L151/100)</f>
        <v>0</v>
      </c>
      <c r="N151" s="175">
        <v>0</v>
      </c>
      <c r="O151" s="175">
        <f>ROUND(E151*N151,2)</f>
        <v>0</v>
      </c>
      <c r="P151" s="175">
        <v>7.7799999999999994E-2</v>
      </c>
      <c r="Q151" s="175">
        <f>ROUND(E151*P151,2)</f>
        <v>0.08</v>
      </c>
      <c r="R151" s="175"/>
      <c r="S151" s="175" t="s">
        <v>152</v>
      </c>
      <c r="T151" s="176" t="s">
        <v>153</v>
      </c>
      <c r="U151" s="160">
        <v>0</v>
      </c>
      <c r="V151" s="160">
        <f>ROUND(E151*U151,2)</f>
        <v>0</v>
      </c>
      <c r="W151" s="160"/>
      <c r="X151" s="160" t="s">
        <v>144</v>
      </c>
      <c r="Y151" s="151"/>
      <c r="Z151" s="151"/>
      <c r="AA151" s="151"/>
      <c r="AB151" s="151"/>
      <c r="AC151" s="151"/>
      <c r="AD151" s="151"/>
      <c r="AE151" s="151"/>
      <c r="AF151" s="151"/>
      <c r="AG151" s="151" t="s">
        <v>237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87" t="s">
        <v>296</v>
      </c>
      <c r="D152" s="161"/>
      <c r="E152" s="162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147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87" t="s">
        <v>293</v>
      </c>
      <c r="D153" s="161"/>
      <c r="E153" s="162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147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87" t="s">
        <v>61</v>
      </c>
      <c r="D154" s="161"/>
      <c r="E154" s="162">
        <v>1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147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70">
        <v>31</v>
      </c>
      <c r="B155" s="171" t="s">
        <v>297</v>
      </c>
      <c r="C155" s="186" t="s">
        <v>298</v>
      </c>
      <c r="D155" s="172" t="s">
        <v>141</v>
      </c>
      <c r="E155" s="173">
        <v>0.8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15</v>
      </c>
      <c r="M155" s="175">
        <f>G155*(1+L155/100)</f>
        <v>0</v>
      </c>
      <c r="N155" s="175">
        <v>0</v>
      </c>
      <c r="O155" s="175">
        <f>ROUND(E155*N155,2)</f>
        <v>0</v>
      </c>
      <c r="P155" s="175">
        <v>3.5299999999999998E-2</v>
      </c>
      <c r="Q155" s="175">
        <f>ROUND(E155*P155,2)</f>
        <v>0.03</v>
      </c>
      <c r="R155" s="175"/>
      <c r="S155" s="175" t="s">
        <v>142</v>
      </c>
      <c r="T155" s="176" t="s">
        <v>143</v>
      </c>
      <c r="U155" s="160">
        <v>0</v>
      </c>
      <c r="V155" s="160">
        <f>ROUND(E155*U155,2)</f>
        <v>0</v>
      </c>
      <c r="W155" s="160"/>
      <c r="X155" s="160" t="s">
        <v>144</v>
      </c>
      <c r="Y155" s="151"/>
      <c r="Z155" s="151"/>
      <c r="AA155" s="151"/>
      <c r="AB155" s="151"/>
      <c r="AC155" s="151"/>
      <c r="AD155" s="151"/>
      <c r="AE155" s="151"/>
      <c r="AF155" s="151"/>
      <c r="AG155" s="151" t="s">
        <v>237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87" t="s">
        <v>296</v>
      </c>
      <c r="D156" s="161"/>
      <c r="E156" s="162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147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87" t="s">
        <v>299</v>
      </c>
      <c r="D157" s="161"/>
      <c r="E157" s="162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147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87" t="s">
        <v>300</v>
      </c>
      <c r="D158" s="161"/>
      <c r="E158" s="162">
        <v>0.8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147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x14ac:dyDescent="0.2">
      <c r="A159" s="3"/>
      <c r="B159" s="4"/>
      <c r="C159" s="189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AE159">
        <v>15</v>
      </c>
      <c r="AF159">
        <v>21</v>
      </c>
      <c r="AG159" t="s">
        <v>124</v>
      </c>
    </row>
    <row r="160" spans="1:60" x14ac:dyDescent="0.2">
      <c r="A160" s="154"/>
      <c r="B160" s="155" t="s">
        <v>29</v>
      </c>
      <c r="C160" s="190"/>
      <c r="D160" s="156"/>
      <c r="E160" s="157"/>
      <c r="F160" s="157"/>
      <c r="G160" s="184">
        <f>G8+G13+G42+G80+G87+G118+G120+G124+G129+G146</f>
        <v>0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AE160">
        <f>SUMIF(L7:L158,AE159,G7:G158)</f>
        <v>0</v>
      </c>
      <c r="AF160">
        <f>SUMIF(L7:L158,AF159,G7:G158)</f>
        <v>0</v>
      </c>
      <c r="AG160" t="s">
        <v>301</v>
      </c>
    </row>
    <row r="161" spans="3:33" x14ac:dyDescent="0.2">
      <c r="C161" s="191"/>
      <c r="D161" s="10"/>
      <c r="AG161" t="s">
        <v>302</v>
      </c>
    </row>
    <row r="162" spans="3:33" x14ac:dyDescent="0.2">
      <c r="D162" s="10"/>
    </row>
    <row r="163" spans="3:33" x14ac:dyDescent="0.2">
      <c r="D163" s="10"/>
    </row>
    <row r="164" spans="3:33" x14ac:dyDescent="0.2">
      <c r="D164" s="10"/>
    </row>
    <row r="165" spans="3:33" x14ac:dyDescent="0.2">
      <c r="D165" s="10"/>
    </row>
    <row r="166" spans="3:33" x14ac:dyDescent="0.2">
      <c r="D166" s="10"/>
    </row>
    <row r="167" spans="3:33" x14ac:dyDescent="0.2">
      <c r="D167" s="10"/>
    </row>
    <row r="168" spans="3:33" x14ac:dyDescent="0.2">
      <c r="D168" s="10"/>
    </row>
    <row r="169" spans="3:33" x14ac:dyDescent="0.2">
      <c r="D169" s="10"/>
    </row>
    <row r="170" spans="3:33" x14ac:dyDescent="0.2">
      <c r="D170" s="10"/>
    </row>
    <row r="171" spans="3:33" x14ac:dyDescent="0.2">
      <c r="D171" s="10"/>
    </row>
    <row r="172" spans="3:33" x14ac:dyDescent="0.2">
      <c r="D172" s="10"/>
    </row>
    <row r="173" spans="3:33" x14ac:dyDescent="0.2">
      <c r="D173" s="10"/>
    </row>
    <row r="174" spans="3:33" x14ac:dyDescent="0.2">
      <c r="D174" s="10"/>
    </row>
    <row r="175" spans="3:33" x14ac:dyDescent="0.2">
      <c r="D175" s="10"/>
    </row>
    <row r="176" spans="3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ol5exw+p5DczUHzZFbV+6CbAiKKH0IbKaIDeleEMOGrtkP9EhnFKkUNcI6PX/kYV7UA0Ua7dQ40tZU40qrf0g==" saltValue="bjv6zg7BBDgMb5LcUGAcMQ==" spinCount="100000" sheet="1"/>
  <mergeCells count="6">
    <mergeCell ref="C75:G75"/>
    <mergeCell ref="A1:G1"/>
    <mergeCell ref="C2:G2"/>
    <mergeCell ref="C3:G3"/>
    <mergeCell ref="C4:G4"/>
    <mergeCell ref="C74:G7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111</v>
      </c>
      <c r="B1" s="247"/>
      <c r="C1" s="247"/>
      <c r="D1" s="247"/>
      <c r="E1" s="247"/>
      <c r="F1" s="247"/>
      <c r="G1" s="247"/>
      <c r="AG1" t="s">
        <v>112</v>
      </c>
    </row>
    <row r="2" spans="1:60" ht="24.95" customHeight="1" x14ac:dyDescent="0.2">
      <c r="A2" s="143" t="s">
        <v>7</v>
      </c>
      <c r="B2" s="48" t="s">
        <v>43</v>
      </c>
      <c r="C2" s="248" t="s">
        <v>44</v>
      </c>
      <c r="D2" s="249"/>
      <c r="E2" s="249"/>
      <c r="F2" s="249"/>
      <c r="G2" s="250"/>
      <c r="AG2" t="s">
        <v>113</v>
      </c>
    </row>
    <row r="3" spans="1:60" ht="24.95" customHeight="1" x14ac:dyDescent="0.2">
      <c r="A3" s="143" t="s">
        <v>8</v>
      </c>
      <c r="B3" s="48" t="s">
        <v>63</v>
      </c>
      <c r="C3" s="248" t="s">
        <v>64</v>
      </c>
      <c r="D3" s="249"/>
      <c r="E3" s="249"/>
      <c r="F3" s="249"/>
      <c r="G3" s="250"/>
      <c r="AC3" s="125" t="s">
        <v>113</v>
      </c>
      <c r="AG3" t="s">
        <v>114</v>
      </c>
    </row>
    <row r="4" spans="1:60" ht="24.95" customHeight="1" x14ac:dyDescent="0.2">
      <c r="A4" s="144" t="s">
        <v>9</v>
      </c>
      <c r="B4" s="145" t="s">
        <v>65</v>
      </c>
      <c r="C4" s="251" t="s">
        <v>66</v>
      </c>
      <c r="D4" s="252"/>
      <c r="E4" s="252"/>
      <c r="F4" s="252"/>
      <c r="G4" s="253"/>
      <c r="AG4" t="s">
        <v>115</v>
      </c>
    </row>
    <row r="5" spans="1:60" x14ac:dyDescent="0.2">
      <c r="D5" s="10"/>
    </row>
    <row r="6" spans="1:60" ht="38.25" x14ac:dyDescent="0.2">
      <c r="A6" s="147" t="s">
        <v>116</v>
      </c>
      <c r="B6" s="149" t="s">
        <v>117</v>
      </c>
      <c r="C6" s="149" t="s">
        <v>118</v>
      </c>
      <c r="D6" s="148" t="s">
        <v>119</v>
      </c>
      <c r="E6" s="147" t="s">
        <v>120</v>
      </c>
      <c r="F6" s="146" t="s">
        <v>121</v>
      </c>
      <c r="G6" s="147" t="s">
        <v>29</v>
      </c>
      <c r="H6" s="150" t="s">
        <v>30</v>
      </c>
      <c r="I6" s="150" t="s">
        <v>122</v>
      </c>
      <c r="J6" s="150" t="s">
        <v>31</v>
      </c>
      <c r="K6" s="150" t="s">
        <v>123</v>
      </c>
      <c r="L6" s="150" t="s">
        <v>124</v>
      </c>
      <c r="M6" s="150" t="s">
        <v>125</v>
      </c>
      <c r="N6" s="150" t="s">
        <v>126</v>
      </c>
      <c r="O6" s="150" t="s">
        <v>127</v>
      </c>
      <c r="P6" s="150" t="s">
        <v>128</v>
      </c>
      <c r="Q6" s="150" t="s">
        <v>129</v>
      </c>
      <c r="R6" s="150" t="s">
        <v>130</v>
      </c>
      <c r="S6" s="150" t="s">
        <v>131</v>
      </c>
      <c r="T6" s="150" t="s">
        <v>132</v>
      </c>
      <c r="U6" s="150" t="s">
        <v>133</v>
      </c>
      <c r="V6" s="150" t="s">
        <v>134</v>
      </c>
      <c r="W6" s="150" t="s">
        <v>135</v>
      </c>
      <c r="X6" s="150" t="s">
        <v>136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137</v>
      </c>
      <c r="B8" s="165" t="s">
        <v>69</v>
      </c>
      <c r="C8" s="185" t="s">
        <v>76</v>
      </c>
      <c r="D8" s="166"/>
      <c r="E8" s="167"/>
      <c r="F8" s="168"/>
      <c r="G8" s="168">
        <f>SUMIF(AG9:AG24,"&lt;&gt;NOR",G9:G24)</f>
        <v>0</v>
      </c>
      <c r="H8" s="168"/>
      <c r="I8" s="168">
        <f>SUM(I9:I24)</f>
        <v>0</v>
      </c>
      <c r="J8" s="168"/>
      <c r="K8" s="168">
        <f>SUM(K9:K24)</f>
        <v>0</v>
      </c>
      <c r="L8" s="168"/>
      <c r="M8" s="168">
        <f>SUM(M9:M24)</f>
        <v>0</v>
      </c>
      <c r="N8" s="168"/>
      <c r="O8" s="168">
        <f>SUM(O9:O24)</f>
        <v>1.56</v>
      </c>
      <c r="P8" s="168"/>
      <c r="Q8" s="168">
        <f>SUM(Q9:Q24)</f>
        <v>0</v>
      </c>
      <c r="R8" s="168"/>
      <c r="S8" s="168"/>
      <c r="T8" s="169"/>
      <c r="U8" s="163"/>
      <c r="V8" s="163">
        <f>SUM(V9:V24)</f>
        <v>0</v>
      </c>
      <c r="W8" s="163"/>
      <c r="X8" s="163"/>
      <c r="AG8" t="s">
        <v>138</v>
      </c>
    </row>
    <row r="9" spans="1:60" outlineLevel="1" x14ac:dyDescent="0.2">
      <c r="A9" s="170">
        <v>1</v>
      </c>
      <c r="B9" s="171" t="s">
        <v>303</v>
      </c>
      <c r="C9" s="186" t="s">
        <v>304</v>
      </c>
      <c r="D9" s="172" t="s">
        <v>179</v>
      </c>
      <c r="E9" s="173">
        <v>0.61499999999999999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15</v>
      </c>
      <c r="M9" s="175">
        <f>G9*(1+L9/100)</f>
        <v>0</v>
      </c>
      <c r="N9" s="175">
        <v>2.4533</v>
      </c>
      <c r="O9" s="175">
        <f>ROUND(E9*N9,2)</f>
        <v>1.51</v>
      </c>
      <c r="P9" s="175">
        <v>0</v>
      </c>
      <c r="Q9" s="175">
        <f>ROUND(E9*P9,2)</f>
        <v>0</v>
      </c>
      <c r="R9" s="175"/>
      <c r="S9" s="175" t="s">
        <v>142</v>
      </c>
      <c r="T9" s="176" t="s">
        <v>143</v>
      </c>
      <c r="U9" s="160">
        <v>0</v>
      </c>
      <c r="V9" s="160">
        <f>ROUND(E9*U9,2)</f>
        <v>0</v>
      </c>
      <c r="W9" s="160"/>
      <c r="X9" s="160" t="s">
        <v>144</v>
      </c>
      <c r="Y9" s="151"/>
      <c r="Z9" s="151"/>
      <c r="AA9" s="151"/>
      <c r="AB9" s="151"/>
      <c r="AC9" s="151"/>
      <c r="AD9" s="151"/>
      <c r="AE9" s="151"/>
      <c r="AF9" s="151"/>
      <c r="AG9" s="151" t="s">
        <v>145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7" t="s">
        <v>305</v>
      </c>
      <c r="D10" s="161"/>
      <c r="E10" s="162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147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7" t="s">
        <v>306</v>
      </c>
      <c r="D11" s="161"/>
      <c r="E11" s="162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147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7" t="s">
        <v>307</v>
      </c>
      <c r="D12" s="161"/>
      <c r="E12" s="162">
        <v>0.62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147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0">
        <v>2</v>
      </c>
      <c r="B13" s="171" t="s">
        <v>308</v>
      </c>
      <c r="C13" s="186" t="s">
        <v>309</v>
      </c>
      <c r="D13" s="172" t="s">
        <v>141</v>
      </c>
      <c r="E13" s="173">
        <v>4.9219999999999997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15</v>
      </c>
      <c r="M13" s="175">
        <f>G13*(1+L13/100)</f>
        <v>0</v>
      </c>
      <c r="N13" s="175">
        <v>1.42E-3</v>
      </c>
      <c r="O13" s="175">
        <f>ROUND(E13*N13,2)</f>
        <v>0.01</v>
      </c>
      <c r="P13" s="175">
        <v>0</v>
      </c>
      <c r="Q13" s="175">
        <f>ROUND(E13*P13,2)</f>
        <v>0</v>
      </c>
      <c r="R13" s="175"/>
      <c r="S13" s="175" t="s">
        <v>142</v>
      </c>
      <c r="T13" s="176" t="s">
        <v>143</v>
      </c>
      <c r="U13" s="160">
        <v>0</v>
      </c>
      <c r="V13" s="160">
        <f>ROUND(E13*U13,2)</f>
        <v>0</v>
      </c>
      <c r="W13" s="160"/>
      <c r="X13" s="160" t="s">
        <v>144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145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7" t="s">
        <v>305</v>
      </c>
      <c r="D14" s="161"/>
      <c r="E14" s="162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147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7" t="s">
        <v>310</v>
      </c>
      <c r="D15" s="161"/>
      <c r="E15" s="162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147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7" t="s">
        <v>311</v>
      </c>
      <c r="D16" s="161"/>
      <c r="E16" s="162">
        <v>4.92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147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7">
        <v>3</v>
      </c>
      <c r="B17" s="178" t="s">
        <v>312</v>
      </c>
      <c r="C17" s="188" t="s">
        <v>313</v>
      </c>
      <c r="D17" s="179" t="s">
        <v>141</v>
      </c>
      <c r="E17" s="180">
        <v>4.9219999999999997</v>
      </c>
      <c r="F17" s="181"/>
      <c r="G17" s="182">
        <f>ROUND(E17*F17,2)</f>
        <v>0</v>
      </c>
      <c r="H17" s="181"/>
      <c r="I17" s="182">
        <f>ROUND(E17*H17,2)</f>
        <v>0</v>
      </c>
      <c r="J17" s="181"/>
      <c r="K17" s="182">
        <f>ROUND(E17*J17,2)</f>
        <v>0</v>
      </c>
      <c r="L17" s="182">
        <v>15</v>
      </c>
      <c r="M17" s="182">
        <f>G17*(1+L17/100)</f>
        <v>0</v>
      </c>
      <c r="N17" s="182">
        <v>0</v>
      </c>
      <c r="O17" s="182">
        <f>ROUND(E17*N17,2)</f>
        <v>0</v>
      </c>
      <c r="P17" s="182">
        <v>0</v>
      </c>
      <c r="Q17" s="182">
        <f>ROUND(E17*P17,2)</f>
        <v>0</v>
      </c>
      <c r="R17" s="182"/>
      <c r="S17" s="182" t="s">
        <v>142</v>
      </c>
      <c r="T17" s="183" t="s">
        <v>143</v>
      </c>
      <c r="U17" s="160">
        <v>0</v>
      </c>
      <c r="V17" s="160">
        <f>ROUND(E17*U17,2)</f>
        <v>0</v>
      </c>
      <c r="W17" s="160"/>
      <c r="X17" s="160" t="s">
        <v>144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145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70">
        <v>4</v>
      </c>
      <c r="B18" s="171" t="s">
        <v>314</v>
      </c>
      <c r="C18" s="186" t="s">
        <v>315</v>
      </c>
      <c r="D18" s="172" t="s">
        <v>226</v>
      </c>
      <c r="E18" s="173">
        <v>3.9E-2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15</v>
      </c>
      <c r="M18" s="175">
        <f>G18*(1+L18/100)</f>
        <v>0</v>
      </c>
      <c r="N18" s="175">
        <v>1.05037</v>
      </c>
      <c r="O18" s="175">
        <f>ROUND(E18*N18,2)</f>
        <v>0.04</v>
      </c>
      <c r="P18" s="175">
        <v>0</v>
      </c>
      <c r="Q18" s="175">
        <f>ROUND(E18*P18,2)</f>
        <v>0</v>
      </c>
      <c r="R18" s="175"/>
      <c r="S18" s="175" t="s">
        <v>142</v>
      </c>
      <c r="T18" s="176" t="s">
        <v>143</v>
      </c>
      <c r="U18" s="160">
        <v>0</v>
      </c>
      <c r="V18" s="160">
        <f>ROUND(E18*U18,2)</f>
        <v>0</v>
      </c>
      <c r="W18" s="160"/>
      <c r="X18" s="160" t="s">
        <v>144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145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7" t="s">
        <v>316</v>
      </c>
      <c r="D19" s="161"/>
      <c r="E19" s="162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147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7" t="s">
        <v>317</v>
      </c>
      <c r="D20" s="161"/>
      <c r="E20" s="162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147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7" t="s">
        <v>318</v>
      </c>
      <c r="D21" s="161"/>
      <c r="E21" s="162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147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7" t="s">
        <v>319</v>
      </c>
      <c r="D22" s="161"/>
      <c r="E22" s="162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147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7" t="s">
        <v>157</v>
      </c>
      <c r="D23" s="161"/>
      <c r="E23" s="162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147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7" t="s">
        <v>320</v>
      </c>
      <c r="D24" s="161"/>
      <c r="E24" s="162">
        <v>0.04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147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4" t="s">
        <v>137</v>
      </c>
      <c r="B25" s="165" t="s">
        <v>77</v>
      </c>
      <c r="C25" s="185" t="s">
        <v>78</v>
      </c>
      <c r="D25" s="166"/>
      <c r="E25" s="167"/>
      <c r="F25" s="168"/>
      <c r="G25" s="168">
        <f>SUMIF(AG26:AG29,"&lt;&gt;NOR",G26:G29)</f>
        <v>0</v>
      </c>
      <c r="H25" s="168"/>
      <c r="I25" s="168">
        <f>SUM(I26:I29)</f>
        <v>0</v>
      </c>
      <c r="J25" s="168"/>
      <c r="K25" s="168">
        <f>SUM(K26:K29)</f>
        <v>0</v>
      </c>
      <c r="L25" s="168"/>
      <c r="M25" s="168">
        <f>SUM(M26:M29)</f>
        <v>0</v>
      </c>
      <c r="N25" s="168"/>
      <c r="O25" s="168">
        <f>SUM(O26:O29)</f>
        <v>0.67</v>
      </c>
      <c r="P25" s="168"/>
      <c r="Q25" s="168">
        <f>SUM(Q26:Q29)</f>
        <v>0</v>
      </c>
      <c r="R25" s="168"/>
      <c r="S25" s="168"/>
      <c r="T25" s="169"/>
      <c r="U25" s="163"/>
      <c r="V25" s="163">
        <f>SUM(V26:V29)</f>
        <v>0</v>
      </c>
      <c r="W25" s="163"/>
      <c r="X25" s="163"/>
      <c r="AG25" t="s">
        <v>138</v>
      </c>
    </row>
    <row r="26" spans="1:60" outlineLevel="1" x14ac:dyDescent="0.2">
      <c r="A26" s="170">
        <v>5</v>
      </c>
      <c r="B26" s="171" t="s">
        <v>321</v>
      </c>
      <c r="C26" s="186" t="s">
        <v>322</v>
      </c>
      <c r="D26" s="172" t="s">
        <v>179</v>
      </c>
      <c r="E26" s="173">
        <v>0.28499999999999998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15</v>
      </c>
      <c r="M26" s="175">
        <f>G26*(1+L26/100)</f>
        <v>0</v>
      </c>
      <c r="N26" s="175">
        <v>2.3427600000000002</v>
      </c>
      <c r="O26" s="175">
        <f>ROUND(E26*N26,2)</f>
        <v>0.67</v>
      </c>
      <c r="P26" s="175">
        <v>0</v>
      </c>
      <c r="Q26" s="175">
        <f>ROUND(E26*P26,2)</f>
        <v>0</v>
      </c>
      <c r="R26" s="175"/>
      <c r="S26" s="175" t="s">
        <v>142</v>
      </c>
      <c r="T26" s="176" t="s">
        <v>143</v>
      </c>
      <c r="U26" s="160">
        <v>0</v>
      </c>
      <c r="V26" s="160">
        <f>ROUND(E26*U26,2)</f>
        <v>0</v>
      </c>
      <c r="W26" s="160"/>
      <c r="X26" s="160" t="s">
        <v>144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145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7" t="s">
        <v>323</v>
      </c>
      <c r="D27" s="161"/>
      <c r="E27" s="162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147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7" t="s">
        <v>324</v>
      </c>
      <c r="D28" s="161"/>
      <c r="E28" s="162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147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7" t="s">
        <v>325</v>
      </c>
      <c r="D29" s="161"/>
      <c r="E29" s="162">
        <v>0.28000000000000003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147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64" t="s">
        <v>137</v>
      </c>
      <c r="B30" s="165" t="s">
        <v>79</v>
      </c>
      <c r="C30" s="185" t="s">
        <v>80</v>
      </c>
      <c r="D30" s="166"/>
      <c r="E30" s="167"/>
      <c r="F30" s="168"/>
      <c r="G30" s="168">
        <f>SUMIF(AG31:AG84,"&lt;&gt;NOR",G31:G84)</f>
        <v>0</v>
      </c>
      <c r="H30" s="168"/>
      <c r="I30" s="168">
        <f>SUM(I31:I84)</f>
        <v>0</v>
      </c>
      <c r="J30" s="168"/>
      <c r="K30" s="168">
        <f>SUM(K31:K84)</f>
        <v>0</v>
      </c>
      <c r="L30" s="168"/>
      <c r="M30" s="168">
        <f>SUM(M31:M84)</f>
        <v>0</v>
      </c>
      <c r="N30" s="168"/>
      <c r="O30" s="168">
        <f>SUM(O31:O84)</f>
        <v>6.4899999999999993</v>
      </c>
      <c r="P30" s="168"/>
      <c r="Q30" s="168">
        <f>SUM(Q31:Q84)</f>
        <v>0</v>
      </c>
      <c r="R30" s="168"/>
      <c r="S30" s="168"/>
      <c r="T30" s="169"/>
      <c r="U30" s="163"/>
      <c r="V30" s="163">
        <f>SUM(V31:V84)</f>
        <v>0</v>
      </c>
      <c r="W30" s="163"/>
      <c r="X30" s="163"/>
      <c r="AG30" t="s">
        <v>138</v>
      </c>
    </row>
    <row r="31" spans="1:60" outlineLevel="1" x14ac:dyDescent="0.2">
      <c r="A31" s="170">
        <v>6</v>
      </c>
      <c r="B31" s="171" t="s">
        <v>326</v>
      </c>
      <c r="C31" s="186" t="s">
        <v>327</v>
      </c>
      <c r="D31" s="172" t="s">
        <v>141</v>
      </c>
      <c r="E31" s="173">
        <v>17.744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15</v>
      </c>
      <c r="M31" s="175">
        <f>G31*(1+L31/100)</f>
        <v>0</v>
      </c>
      <c r="N31" s="175">
        <v>2.7999999999999998E-4</v>
      </c>
      <c r="O31" s="175">
        <f>ROUND(E31*N31,2)</f>
        <v>0</v>
      </c>
      <c r="P31" s="175">
        <v>0</v>
      </c>
      <c r="Q31" s="175">
        <f>ROUND(E31*P31,2)</f>
        <v>0</v>
      </c>
      <c r="R31" s="175"/>
      <c r="S31" s="175" t="s">
        <v>142</v>
      </c>
      <c r="T31" s="176" t="s">
        <v>143</v>
      </c>
      <c r="U31" s="160">
        <v>0</v>
      </c>
      <c r="V31" s="160">
        <f>ROUND(E31*U31,2)</f>
        <v>0</v>
      </c>
      <c r="W31" s="160"/>
      <c r="X31" s="160" t="s">
        <v>144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145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7" t="s">
        <v>328</v>
      </c>
      <c r="D32" s="161"/>
      <c r="E32" s="162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147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7" t="s">
        <v>329</v>
      </c>
      <c r="D33" s="161"/>
      <c r="E33" s="162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147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7" t="s">
        <v>330</v>
      </c>
      <c r="D34" s="161"/>
      <c r="E34" s="162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147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7" t="s">
        <v>331</v>
      </c>
      <c r="D35" s="161"/>
      <c r="E35" s="162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147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87" t="s">
        <v>332</v>
      </c>
      <c r="D36" s="161"/>
      <c r="E36" s="162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147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7" t="s">
        <v>333</v>
      </c>
      <c r="D37" s="161"/>
      <c r="E37" s="162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147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7" t="s">
        <v>157</v>
      </c>
      <c r="D38" s="161"/>
      <c r="E38" s="162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147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7" t="s">
        <v>334</v>
      </c>
      <c r="D39" s="161"/>
      <c r="E39" s="162">
        <v>17.739999999999998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147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0">
        <v>7</v>
      </c>
      <c r="B40" s="171" t="s">
        <v>335</v>
      </c>
      <c r="C40" s="186" t="s">
        <v>336</v>
      </c>
      <c r="D40" s="172" t="s">
        <v>268</v>
      </c>
      <c r="E40" s="173">
        <v>35.5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15</v>
      </c>
      <c r="M40" s="175">
        <f>G40*(1+L40/100)</f>
        <v>0</v>
      </c>
      <c r="N40" s="175">
        <v>0</v>
      </c>
      <c r="O40" s="175">
        <f>ROUND(E40*N40,2)</f>
        <v>0</v>
      </c>
      <c r="P40" s="175">
        <v>0</v>
      </c>
      <c r="Q40" s="175">
        <f>ROUND(E40*P40,2)</f>
        <v>0</v>
      </c>
      <c r="R40" s="175"/>
      <c r="S40" s="175" t="s">
        <v>152</v>
      </c>
      <c r="T40" s="176" t="s">
        <v>153</v>
      </c>
      <c r="U40" s="160">
        <v>0</v>
      </c>
      <c r="V40" s="160">
        <f>ROUND(E40*U40,2)</f>
        <v>0</v>
      </c>
      <c r="W40" s="160"/>
      <c r="X40" s="160" t="s">
        <v>144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145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7" t="s">
        <v>337</v>
      </c>
      <c r="D41" s="161"/>
      <c r="E41" s="162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147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7" t="s">
        <v>338</v>
      </c>
      <c r="D42" s="161"/>
      <c r="E42" s="162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147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7" t="s">
        <v>339</v>
      </c>
      <c r="D43" s="161"/>
      <c r="E43" s="162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147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7" t="s">
        <v>340</v>
      </c>
      <c r="D44" s="161"/>
      <c r="E44" s="162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147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7" t="s">
        <v>157</v>
      </c>
      <c r="D45" s="161"/>
      <c r="E45" s="162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147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7" t="s">
        <v>341</v>
      </c>
      <c r="D46" s="161"/>
      <c r="E46" s="162">
        <v>35.5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147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70">
        <v>8</v>
      </c>
      <c r="B47" s="171" t="s">
        <v>342</v>
      </c>
      <c r="C47" s="186" t="s">
        <v>343</v>
      </c>
      <c r="D47" s="172" t="s">
        <v>268</v>
      </c>
      <c r="E47" s="173">
        <v>19.5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15</v>
      </c>
      <c r="M47" s="175">
        <f>G47*(1+L47/100)</f>
        <v>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5"/>
      <c r="S47" s="175" t="s">
        <v>152</v>
      </c>
      <c r="T47" s="176" t="s">
        <v>153</v>
      </c>
      <c r="U47" s="160">
        <v>0</v>
      </c>
      <c r="V47" s="160">
        <f>ROUND(E47*U47,2)</f>
        <v>0</v>
      </c>
      <c r="W47" s="160"/>
      <c r="X47" s="160" t="s">
        <v>215</v>
      </c>
      <c r="Y47" s="151"/>
      <c r="Z47" s="151"/>
      <c r="AA47" s="151"/>
      <c r="AB47" s="151"/>
      <c r="AC47" s="151"/>
      <c r="AD47" s="151"/>
      <c r="AE47" s="151"/>
      <c r="AF47" s="151"/>
      <c r="AG47" s="151" t="s">
        <v>216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87" t="s">
        <v>337</v>
      </c>
      <c r="D48" s="161"/>
      <c r="E48" s="162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147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87" t="s">
        <v>338</v>
      </c>
      <c r="D49" s="161"/>
      <c r="E49" s="162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147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87" t="s">
        <v>344</v>
      </c>
      <c r="D50" s="161"/>
      <c r="E50" s="162">
        <v>19.5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1"/>
      <c r="Z50" s="151"/>
      <c r="AA50" s="151"/>
      <c r="AB50" s="151"/>
      <c r="AC50" s="151"/>
      <c r="AD50" s="151"/>
      <c r="AE50" s="151"/>
      <c r="AF50" s="151"/>
      <c r="AG50" s="151" t="s">
        <v>147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70">
        <v>9</v>
      </c>
      <c r="B51" s="171" t="s">
        <v>345</v>
      </c>
      <c r="C51" s="186" t="s">
        <v>346</v>
      </c>
      <c r="D51" s="172" t="s">
        <v>268</v>
      </c>
      <c r="E51" s="173">
        <v>17.600000000000001</v>
      </c>
      <c r="F51" s="174"/>
      <c r="G51" s="175">
        <f>ROUND(E51*F51,2)</f>
        <v>0</v>
      </c>
      <c r="H51" s="174"/>
      <c r="I51" s="175">
        <f>ROUND(E51*H51,2)</f>
        <v>0</v>
      </c>
      <c r="J51" s="174"/>
      <c r="K51" s="175">
        <f>ROUND(E51*J51,2)</f>
        <v>0</v>
      </c>
      <c r="L51" s="175">
        <v>15</v>
      </c>
      <c r="M51" s="175">
        <f>G51*(1+L51/100)</f>
        <v>0</v>
      </c>
      <c r="N51" s="175">
        <v>0</v>
      </c>
      <c r="O51" s="175">
        <f>ROUND(E51*N51,2)</f>
        <v>0</v>
      </c>
      <c r="P51" s="175">
        <v>0</v>
      </c>
      <c r="Q51" s="175">
        <f>ROUND(E51*P51,2)</f>
        <v>0</v>
      </c>
      <c r="R51" s="175"/>
      <c r="S51" s="175" t="s">
        <v>152</v>
      </c>
      <c r="T51" s="176" t="s">
        <v>153</v>
      </c>
      <c r="U51" s="160">
        <v>0</v>
      </c>
      <c r="V51" s="160">
        <f>ROUND(E51*U51,2)</f>
        <v>0</v>
      </c>
      <c r="W51" s="160"/>
      <c r="X51" s="160" t="s">
        <v>215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216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7" t="s">
        <v>339</v>
      </c>
      <c r="D52" s="161"/>
      <c r="E52" s="162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147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87" t="s">
        <v>340</v>
      </c>
      <c r="D53" s="161"/>
      <c r="E53" s="162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147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87" t="s">
        <v>347</v>
      </c>
      <c r="D54" s="161"/>
      <c r="E54" s="162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147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87" t="s">
        <v>348</v>
      </c>
      <c r="D55" s="161"/>
      <c r="E55" s="162">
        <v>17.600000000000001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147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0">
        <v>10</v>
      </c>
      <c r="B56" s="171" t="s">
        <v>349</v>
      </c>
      <c r="C56" s="186" t="s">
        <v>350</v>
      </c>
      <c r="D56" s="172" t="s">
        <v>141</v>
      </c>
      <c r="E56" s="173">
        <v>18.494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15</v>
      </c>
      <c r="M56" s="175">
        <f>G56*(1+L56/100)</f>
        <v>0</v>
      </c>
      <c r="N56" s="175">
        <v>4.1599999999999998E-2</v>
      </c>
      <c r="O56" s="175">
        <f>ROUND(E56*N56,2)</f>
        <v>0.77</v>
      </c>
      <c r="P56" s="175">
        <v>0</v>
      </c>
      <c r="Q56" s="175">
        <f>ROUND(E56*P56,2)</f>
        <v>0</v>
      </c>
      <c r="R56" s="175"/>
      <c r="S56" s="175" t="s">
        <v>142</v>
      </c>
      <c r="T56" s="176" t="s">
        <v>143</v>
      </c>
      <c r="U56" s="160">
        <v>0</v>
      </c>
      <c r="V56" s="160">
        <f>ROUND(E56*U56,2)</f>
        <v>0</v>
      </c>
      <c r="W56" s="160"/>
      <c r="X56" s="160" t="s">
        <v>144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145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87" t="s">
        <v>328</v>
      </c>
      <c r="D57" s="161"/>
      <c r="E57" s="162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147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87" t="s">
        <v>329</v>
      </c>
      <c r="D58" s="161"/>
      <c r="E58" s="162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1"/>
      <c r="Z58" s="151"/>
      <c r="AA58" s="151"/>
      <c r="AB58" s="151"/>
      <c r="AC58" s="151"/>
      <c r="AD58" s="151"/>
      <c r="AE58" s="151"/>
      <c r="AF58" s="151"/>
      <c r="AG58" s="151" t="s">
        <v>147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87" t="s">
        <v>330</v>
      </c>
      <c r="D59" s="161"/>
      <c r="E59" s="162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147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7" t="s">
        <v>331</v>
      </c>
      <c r="D60" s="161"/>
      <c r="E60" s="162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147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87" t="s">
        <v>332</v>
      </c>
      <c r="D61" s="161"/>
      <c r="E61" s="162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1"/>
      <c r="Z61" s="151"/>
      <c r="AA61" s="151"/>
      <c r="AB61" s="151"/>
      <c r="AC61" s="151"/>
      <c r="AD61" s="151"/>
      <c r="AE61" s="151"/>
      <c r="AF61" s="151"/>
      <c r="AG61" s="151" t="s">
        <v>147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87" t="s">
        <v>333</v>
      </c>
      <c r="D62" s="161"/>
      <c r="E62" s="162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1"/>
      <c r="Z62" s="151"/>
      <c r="AA62" s="151"/>
      <c r="AB62" s="151"/>
      <c r="AC62" s="151"/>
      <c r="AD62" s="151"/>
      <c r="AE62" s="151"/>
      <c r="AF62" s="151"/>
      <c r="AG62" s="151" t="s">
        <v>147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7" t="s">
        <v>351</v>
      </c>
      <c r="D63" s="161"/>
      <c r="E63" s="162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147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87" t="s">
        <v>352</v>
      </c>
      <c r="D64" s="161"/>
      <c r="E64" s="162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147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87" t="s">
        <v>157</v>
      </c>
      <c r="D65" s="161"/>
      <c r="E65" s="162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1"/>
      <c r="Z65" s="151"/>
      <c r="AA65" s="151"/>
      <c r="AB65" s="151"/>
      <c r="AC65" s="151"/>
      <c r="AD65" s="151"/>
      <c r="AE65" s="151"/>
      <c r="AF65" s="151"/>
      <c r="AG65" s="151" t="s">
        <v>147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87" t="s">
        <v>353</v>
      </c>
      <c r="D66" s="161"/>
      <c r="E66" s="162">
        <v>18.489999999999998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147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0">
        <v>11</v>
      </c>
      <c r="B67" s="171" t="s">
        <v>354</v>
      </c>
      <c r="C67" s="186" t="s">
        <v>355</v>
      </c>
      <c r="D67" s="172" t="s">
        <v>141</v>
      </c>
      <c r="E67" s="173">
        <v>66.265000000000001</v>
      </c>
      <c r="F67" s="174"/>
      <c r="G67" s="175">
        <f>ROUND(E67*F67,2)</f>
        <v>0</v>
      </c>
      <c r="H67" s="174"/>
      <c r="I67" s="175">
        <f>ROUND(E67*H67,2)</f>
        <v>0</v>
      </c>
      <c r="J67" s="174"/>
      <c r="K67" s="175">
        <f>ROUND(E67*J67,2)</f>
        <v>0</v>
      </c>
      <c r="L67" s="175">
        <v>15</v>
      </c>
      <c r="M67" s="175">
        <f>G67*(1+L67/100)</f>
        <v>0</v>
      </c>
      <c r="N67" s="175">
        <v>6.3E-2</v>
      </c>
      <c r="O67" s="175">
        <f>ROUND(E67*N67,2)</f>
        <v>4.17</v>
      </c>
      <c r="P67" s="175">
        <v>0</v>
      </c>
      <c r="Q67" s="175">
        <f>ROUND(E67*P67,2)</f>
        <v>0</v>
      </c>
      <c r="R67" s="175"/>
      <c r="S67" s="175" t="s">
        <v>142</v>
      </c>
      <c r="T67" s="176" t="s">
        <v>143</v>
      </c>
      <c r="U67" s="160">
        <v>0</v>
      </c>
      <c r="V67" s="160">
        <f>ROUND(E67*U67,2)</f>
        <v>0</v>
      </c>
      <c r="W67" s="160"/>
      <c r="X67" s="160" t="s">
        <v>144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145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58"/>
      <c r="B68" s="159"/>
      <c r="C68" s="187" t="s">
        <v>356</v>
      </c>
      <c r="D68" s="161"/>
      <c r="E68" s="162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147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87" t="s">
        <v>357</v>
      </c>
      <c r="D69" s="161"/>
      <c r="E69" s="162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1"/>
      <c r="Z69" s="151"/>
      <c r="AA69" s="151"/>
      <c r="AB69" s="151"/>
      <c r="AC69" s="151"/>
      <c r="AD69" s="151"/>
      <c r="AE69" s="151"/>
      <c r="AF69" s="151"/>
      <c r="AG69" s="151" t="s">
        <v>147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87" t="s">
        <v>157</v>
      </c>
      <c r="D70" s="161"/>
      <c r="E70" s="162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147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7" t="s">
        <v>358</v>
      </c>
      <c r="D71" s="161"/>
      <c r="E71" s="162">
        <v>66.27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147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33.75" outlineLevel="1" x14ac:dyDescent="0.2">
      <c r="A72" s="170">
        <v>12</v>
      </c>
      <c r="B72" s="171" t="s">
        <v>359</v>
      </c>
      <c r="C72" s="186" t="s">
        <v>360</v>
      </c>
      <c r="D72" s="172" t="s">
        <v>141</v>
      </c>
      <c r="E72" s="173">
        <v>66.265000000000001</v>
      </c>
      <c r="F72" s="174"/>
      <c r="G72" s="175">
        <f>ROUND(E72*F72,2)</f>
        <v>0</v>
      </c>
      <c r="H72" s="174"/>
      <c r="I72" s="175">
        <f>ROUND(E72*H72,2)</f>
        <v>0</v>
      </c>
      <c r="J72" s="174"/>
      <c r="K72" s="175">
        <f>ROUND(E72*J72,2)</f>
        <v>0</v>
      </c>
      <c r="L72" s="175">
        <v>15</v>
      </c>
      <c r="M72" s="175">
        <f>G72*(1+L72/100)</f>
        <v>0</v>
      </c>
      <c r="N72" s="175">
        <v>3.13E-3</v>
      </c>
      <c r="O72" s="175">
        <f>ROUND(E72*N72,2)</f>
        <v>0.21</v>
      </c>
      <c r="P72" s="175">
        <v>0</v>
      </c>
      <c r="Q72" s="175">
        <f>ROUND(E72*P72,2)</f>
        <v>0</v>
      </c>
      <c r="R72" s="175"/>
      <c r="S72" s="175" t="s">
        <v>152</v>
      </c>
      <c r="T72" s="176" t="s">
        <v>153</v>
      </c>
      <c r="U72" s="160">
        <v>0</v>
      </c>
      <c r="V72" s="160">
        <f>ROUND(E72*U72,2)</f>
        <v>0</v>
      </c>
      <c r="W72" s="160"/>
      <c r="X72" s="160" t="s">
        <v>144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145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254" t="s">
        <v>361</v>
      </c>
      <c r="D73" s="255"/>
      <c r="E73" s="255"/>
      <c r="F73" s="255"/>
      <c r="G73" s="255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1"/>
      <c r="Z73" s="151"/>
      <c r="AA73" s="151"/>
      <c r="AB73" s="151"/>
      <c r="AC73" s="151"/>
      <c r="AD73" s="151"/>
      <c r="AE73" s="151"/>
      <c r="AF73" s="151"/>
      <c r="AG73" s="151" t="s">
        <v>218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87" t="s">
        <v>239</v>
      </c>
      <c r="D74" s="161"/>
      <c r="E74" s="162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147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87" t="s">
        <v>357</v>
      </c>
      <c r="D75" s="161"/>
      <c r="E75" s="162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147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87" t="s">
        <v>157</v>
      </c>
      <c r="D76" s="161"/>
      <c r="E76" s="162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147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87" t="s">
        <v>358</v>
      </c>
      <c r="D77" s="161"/>
      <c r="E77" s="162">
        <v>66.27</v>
      </c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1"/>
      <c r="Z77" s="151"/>
      <c r="AA77" s="151"/>
      <c r="AB77" s="151"/>
      <c r="AC77" s="151"/>
      <c r="AD77" s="151"/>
      <c r="AE77" s="151"/>
      <c r="AF77" s="151"/>
      <c r="AG77" s="151" t="s">
        <v>147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33.75" outlineLevel="1" x14ac:dyDescent="0.2">
      <c r="A78" s="170">
        <v>13</v>
      </c>
      <c r="B78" s="171" t="s">
        <v>362</v>
      </c>
      <c r="C78" s="186" t="s">
        <v>363</v>
      </c>
      <c r="D78" s="172" t="s">
        <v>141</v>
      </c>
      <c r="E78" s="173">
        <v>69.578000000000003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15</v>
      </c>
      <c r="M78" s="175">
        <f>G78*(1+L78/100)</f>
        <v>0</v>
      </c>
      <c r="N78" s="175">
        <v>1.9199999999999998E-2</v>
      </c>
      <c r="O78" s="175">
        <f>ROUND(E78*N78,2)</f>
        <v>1.34</v>
      </c>
      <c r="P78" s="175">
        <v>0</v>
      </c>
      <c r="Q78" s="175">
        <f>ROUND(E78*P78,2)</f>
        <v>0</v>
      </c>
      <c r="R78" s="175"/>
      <c r="S78" s="175" t="s">
        <v>152</v>
      </c>
      <c r="T78" s="176" t="s">
        <v>153</v>
      </c>
      <c r="U78" s="160">
        <v>0</v>
      </c>
      <c r="V78" s="160">
        <f>ROUND(E78*U78,2)</f>
        <v>0</v>
      </c>
      <c r="W78" s="160"/>
      <c r="X78" s="160" t="s">
        <v>215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216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87" t="s">
        <v>364</v>
      </c>
      <c r="D79" s="161"/>
      <c r="E79" s="162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147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87" t="s">
        <v>365</v>
      </c>
      <c r="D80" s="161"/>
      <c r="E80" s="162">
        <v>69.58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1"/>
      <c r="Z80" s="151"/>
      <c r="AA80" s="151"/>
      <c r="AB80" s="151"/>
      <c r="AC80" s="151"/>
      <c r="AD80" s="151"/>
      <c r="AE80" s="151"/>
      <c r="AF80" s="151"/>
      <c r="AG80" s="151" t="s">
        <v>147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0">
        <v>14</v>
      </c>
      <c r="B81" s="171" t="s">
        <v>366</v>
      </c>
      <c r="C81" s="186" t="s">
        <v>367</v>
      </c>
      <c r="D81" s="172" t="s">
        <v>214</v>
      </c>
      <c r="E81" s="173">
        <v>200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15</v>
      </c>
      <c r="M81" s="175">
        <f>G81*(1+L81/100)</f>
        <v>0</v>
      </c>
      <c r="N81" s="175">
        <v>0</v>
      </c>
      <c r="O81" s="175">
        <f>ROUND(E81*N81,2)</f>
        <v>0</v>
      </c>
      <c r="P81" s="175">
        <v>0</v>
      </c>
      <c r="Q81" s="175">
        <f>ROUND(E81*P81,2)</f>
        <v>0</v>
      </c>
      <c r="R81" s="175"/>
      <c r="S81" s="175" t="s">
        <v>152</v>
      </c>
      <c r="T81" s="176" t="s">
        <v>153</v>
      </c>
      <c r="U81" s="160">
        <v>0</v>
      </c>
      <c r="V81" s="160">
        <f>ROUND(E81*U81,2)</f>
        <v>0</v>
      </c>
      <c r="W81" s="160"/>
      <c r="X81" s="160" t="s">
        <v>144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145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87" t="s">
        <v>368</v>
      </c>
      <c r="D82" s="161"/>
      <c r="E82" s="162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1"/>
      <c r="Z82" s="151"/>
      <c r="AA82" s="151"/>
      <c r="AB82" s="151"/>
      <c r="AC82" s="151"/>
      <c r="AD82" s="151"/>
      <c r="AE82" s="151"/>
      <c r="AF82" s="151"/>
      <c r="AG82" s="151" t="s">
        <v>147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87" t="s">
        <v>369</v>
      </c>
      <c r="D83" s="161"/>
      <c r="E83" s="162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147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87" t="s">
        <v>370</v>
      </c>
      <c r="D84" s="161"/>
      <c r="E84" s="162">
        <v>200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147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x14ac:dyDescent="0.2">
      <c r="A85" s="164" t="s">
        <v>137</v>
      </c>
      <c r="B85" s="165" t="s">
        <v>81</v>
      </c>
      <c r="C85" s="185" t="s">
        <v>82</v>
      </c>
      <c r="D85" s="166"/>
      <c r="E85" s="167"/>
      <c r="F85" s="168"/>
      <c r="G85" s="168">
        <f>SUMIF(AG86:AG103,"&lt;&gt;NOR",G86:G103)</f>
        <v>0</v>
      </c>
      <c r="H85" s="168"/>
      <c r="I85" s="168">
        <f>SUM(I86:I103)</f>
        <v>0</v>
      </c>
      <c r="J85" s="168"/>
      <c r="K85" s="168">
        <f>SUM(K86:K103)</f>
        <v>0</v>
      </c>
      <c r="L85" s="168"/>
      <c r="M85" s="168">
        <f>SUM(M86:M103)</f>
        <v>0</v>
      </c>
      <c r="N85" s="168"/>
      <c r="O85" s="168">
        <f>SUM(O86:O103)</f>
        <v>0.01</v>
      </c>
      <c r="P85" s="168"/>
      <c r="Q85" s="168">
        <f>SUM(Q86:Q103)</f>
        <v>0.01</v>
      </c>
      <c r="R85" s="168"/>
      <c r="S85" s="168"/>
      <c r="T85" s="169"/>
      <c r="U85" s="163"/>
      <c r="V85" s="163">
        <f>SUM(V86:V103)</f>
        <v>0</v>
      </c>
      <c r="W85" s="163"/>
      <c r="X85" s="163"/>
      <c r="AG85" t="s">
        <v>138</v>
      </c>
    </row>
    <row r="86" spans="1:60" outlineLevel="1" x14ac:dyDescent="0.2">
      <c r="A86" s="170">
        <v>15</v>
      </c>
      <c r="B86" s="171" t="s">
        <v>371</v>
      </c>
      <c r="C86" s="186" t="s">
        <v>372</v>
      </c>
      <c r="D86" s="172" t="s">
        <v>141</v>
      </c>
      <c r="E86" s="173">
        <v>66.265000000000001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15</v>
      </c>
      <c r="M86" s="175">
        <f>G86*(1+L86/100)</f>
        <v>0</v>
      </c>
      <c r="N86" s="175">
        <v>4.0000000000000003E-5</v>
      </c>
      <c r="O86" s="175">
        <f>ROUND(E86*N86,2)</f>
        <v>0</v>
      </c>
      <c r="P86" s="175">
        <v>0</v>
      </c>
      <c r="Q86" s="175">
        <f>ROUND(E86*P86,2)</f>
        <v>0</v>
      </c>
      <c r="R86" s="175"/>
      <c r="S86" s="175" t="s">
        <v>142</v>
      </c>
      <c r="T86" s="176" t="s">
        <v>143</v>
      </c>
      <c r="U86" s="160">
        <v>0</v>
      </c>
      <c r="V86" s="160">
        <f>ROUND(E86*U86,2)</f>
        <v>0</v>
      </c>
      <c r="W86" s="160"/>
      <c r="X86" s="160" t="s">
        <v>144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145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87" t="s">
        <v>239</v>
      </c>
      <c r="D87" s="161"/>
      <c r="E87" s="162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147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87" t="s">
        <v>357</v>
      </c>
      <c r="D88" s="161"/>
      <c r="E88" s="162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147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7" t="s">
        <v>157</v>
      </c>
      <c r="D89" s="161"/>
      <c r="E89" s="162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1"/>
      <c r="Z89" s="151"/>
      <c r="AA89" s="151"/>
      <c r="AB89" s="151"/>
      <c r="AC89" s="151"/>
      <c r="AD89" s="151"/>
      <c r="AE89" s="151"/>
      <c r="AF89" s="151"/>
      <c r="AG89" s="151" t="s">
        <v>147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7" t="s">
        <v>358</v>
      </c>
      <c r="D90" s="161"/>
      <c r="E90" s="162">
        <v>66.27</v>
      </c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147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0">
        <v>16</v>
      </c>
      <c r="B91" s="171" t="s">
        <v>373</v>
      </c>
      <c r="C91" s="186" t="s">
        <v>374</v>
      </c>
      <c r="D91" s="172" t="s">
        <v>214</v>
      </c>
      <c r="E91" s="173">
        <v>126.2</v>
      </c>
      <c r="F91" s="174"/>
      <c r="G91" s="175">
        <f>ROUND(E91*F91,2)</f>
        <v>0</v>
      </c>
      <c r="H91" s="174"/>
      <c r="I91" s="175">
        <f>ROUND(E91*H91,2)</f>
        <v>0</v>
      </c>
      <c r="J91" s="174"/>
      <c r="K91" s="175">
        <f>ROUND(E91*J91,2)</f>
        <v>0</v>
      </c>
      <c r="L91" s="175">
        <v>15</v>
      </c>
      <c r="M91" s="175">
        <f>G91*(1+L91/100)</f>
        <v>0</v>
      </c>
      <c r="N91" s="175">
        <v>6.9999999999999994E-5</v>
      </c>
      <c r="O91" s="175">
        <f>ROUND(E91*N91,2)</f>
        <v>0.01</v>
      </c>
      <c r="P91" s="175">
        <v>0</v>
      </c>
      <c r="Q91" s="175">
        <f>ROUND(E91*P91,2)</f>
        <v>0</v>
      </c>
      <c r="R91" s="175"/>
      <c r="S91" s="175" t="s">
        <v>152</v>
      </c>
      <c r="T91" s="176" t="s">
        <v>153</v>
      </c>
      <c r="U91" s="160">
        <v>0</v>
      </c>
      <c r="V91" s="160">
        <f>ROUND(E91*U91,2)</f>
        <v>0</v>
      </c>
      <c r="W91" s="160"/>
      <c r="X91" s="160" t="s">
        <v>144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145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7" t="s">
        <v>375</v>
      </c>
      <c r="D92" s="161"/>
      <c r="E92" s="162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147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7" t="s">
        <v>376</v>
      </c>
      <c r="D93" s="161"/>
      <c r="E93" s="162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1"/>
      <c r="Z93" s="151"/>
      <c r="AA93" s="151"/>
      <c r="AB93" s="151"/>
      <c r="AC93" s="151"/>
      <c r="AD93" s="151"/>
      <c r="AE93" s="151"/>
      <c r="AF93" s="151"/>
      <c r="AG93" s="151" t="s">
        <v>147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7" t="s">
        <v>377</v>
      </c>
      <c r="D94" s="161"/>
      <c r="E94" s="162">
        <v>126.2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147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0">
        <v>17</v>
      </c>
      <c r="B95" s="171" t="s">
        <v>378</v>
      </c>
      <c r="C95" s="186" t="s">
        <v>379</v>
      </c>
      <c r="D95" s="172" t="s">
        <v>268</v>
      </c>
      <c r="E95" s="173">
        <v>0.25</v>
      </c>
      <c r="F95" s="174"/>
      <c r="G95" s="175">
        <f>ROUND(E95*F95,2)</f>
        <v>0</v>
      </c>
      <c r="H95" s="174"/>
      <c r="I95" s="175">
        <f>ROUND(E95*H95,2)</f>
        <v>0</v>
      </c>
      <c r="J95" s="174"/>
      <c r="K95" s="175">
        <f>ROUND(E95*J95,2)</f>
        <v>0</v>
      </c>
      <c r="L95" s="175">
        <v>15</v>
      </c>
      <c r="M95" s="175">
        <f>G95*(1+L95/100)</f>
        <v>0</v>
      </c>
      <c r="N95" s="175">
        <v>6.7000000000000002E-4</v>
      </c>
      <c r="O95" s="175">
        <f>ROUND(E95*N95,2)</f>
        <v>0</v>
      </c>
      <c r="P95" s="175">
        <v>3.1E-2</v>
      </c>
      <c r="Q95" s="175">
        <f>ROUND(E95*P95,2)</f>
        <v>0.01</v>
      </c>
      <c r="R95" s="175"/>
      <c r="S95" s="175" t="s">
        <v>142</v>
      </c>
      <c r="T95" s="176" t="s">
        <v>143</v>
      </c>
      <c r="U95" s="160">
        <v>0</v>
      </c>
      <c r="V95" s="160">
        <f>ROUND(E95*U95,2)</f>
        <v>0</v>
      </c>
      <c r="W95" s="160"/>
      <c r="X95" s="160" t="s">
        <v>144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145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7" t="s">
        <v>380</v>
      </c>
      <c r="D96" s="161"/>
      <c r="E96" s="162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147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7" t="s">
        <v>381</v>
      </c>
      <c r="D97" s="161"/>
      <c r="E97" s="162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147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7" t="s">
        <v>382</v>
      </c>
      <c r="D98" s="161"/>
      <c r="E98" s="162">
        <v>0.25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147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0">
        <v>18</v>
      </c>
      <c r="B99" s="171" t="s">
        <v>383</v>
      </c>
      <c r="C99" s="186" t="s">
        <v>384</v>
      </c>
      <c r="D99" s="172" t="s">
        <v>141</v>
      </c>
      <c r="E99" s="173">
        <v>66.265000000000001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15</v>
      </c>
      <c r="M99" s="175">
        <f>G99*(1+L99/100)</f>
        <v>0</v>
      </c>
      <c r="N99" s="175">
        <v>0</v>
      </c>
      <c r="O99" s="175">
        <f>ROUND(E99*N99,2)</f>
        <v>0</v>
      </c>
      <c r="P99" s="175">
        <v>0</v>
      </c>
      <c r="Q99" s="175">
        <f>ROUND(E99*P99,2)</f>
        <v>0</v>
      </c>
      <c r="R99" s="175"/>
      <c r="S99" s="175" t="s">
        <v>142</v>
      </c>
      <c r="T99" s="176" t="s">
        <v>143</v>
      </c>
      <c r="U99" s="160">
        <v>0</v>
      </c>
      <c r="V99" s="160">
        <f>ROUND(E99*U99,2)</f>
        <v>0</v>
      </c>
      <c r="W99" s="160"/>
      <c r="X99" s="160" t="s">
        <v>144</v>
      </c>
      <c r="Y99" s="151"/>
      <c r="Z99" s="151"/>
      <c r="AA99" s="151"/>
      <c r="AB99" s="151"/>
      <c r="AC99" s="151"/>
      <c r="AD99" s="151"/>
      <c r="AE99" s="151"/>
      <c r="AF99" s="151"/>
      <c r="AG99" s="151" t="s">
        <v>145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7" t="s">
        <v>239</v>
      </c>
      <c r="D100" s="161"/>
      <c r="E100" s="162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147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7" t="s">
        <v>357</v>
      </c>
      <c r="D101" s="161"/>
      <c r="E101" s="162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147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7" t="s">
        <v>157</v>
      </c>
      <c r="D102" s="161"/>
      <c r="E102" s="162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147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7" t="s">
        <v>358</v>
      </c>
      <c r="D103" s="161"/>
      <c r="E103" s="162">
        <v>66.27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147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x14ac:dyDescent="0.2">
      <c r="A104" s="164" t="s">
        <v>137</v>
      </c>
      <c r="B104" s="165" t="s">
        <v>85</v>
      </c>
      <c r="C104" s="185" t="s">
        <v>86</v>
      </c>
      <c r="D104" s="166"/>
      <c r="E104" s="167"/>
      <c r="F104" s="168"/>
      <c r="G104" s="168">
        <f>SUMIF(AG105:AG105,"&lt;&gt;NOR",G105:G105)</f>
        <v>0</v>
      </c>
      <c r="H104" s="168"/>
      <c r="I104" s="168">
        <f>SUM(I105:I105)</f>
        <v>0</v>
      </c>
      <c r="J104" s="168"/>
      <c r="K104" s="168">
        <f>SUM(K105:K105)</f>
        <v>0</v>
      </c>
      <c r="L104" s="168"/>
      <c r="M104" s="168">
        <f>SUM(M105:M105)</f>
        <v>0</v>
      </c>
      <c r="N104" s="168"/>
      <c r="O104" s="168">
        <f>SUM(O105:O105)</f>
        <v>0</v>
      </c>
      <c r="P104" s="168"/>
      <c r="Q104" s="168">
        <f>SUM(Q105:Q105)</f>
        <v>0</v>
      </c>
      <c r="R104" s="168"/>
      <c r="S104" s="168"/>
      <c r="T104" s="169"/>
      <c r="U104" s="163"/>
      <c r="V104" s="163">
        <f>SUM(V105:V105)</f>
        <v>0</v>
      </c>
      <c r="W104" s="163"/>
      <c r="X104" s="163"/>
      <c r="AG104" t="s">
        <v>138</v>
      </c>
    </row>
    <row r="105" spans="1:60" outlineLevel="1" x14ac:dyDescent="0.2">
      <c r="A105" s="177">
        <v>19</v>
      </c>
      <c r="B105" s="178" t="s">
        <v>385</v>
      </c>
      <c r="C105" s="188" t="s">
        <v>386</v>
      </c>
      <c r="D105" s="179" t="s">
        <v>226</v>
      </c>
      <c r="E105" s="180">
        <v>8.7279999999999998</v>
      </c>
      <c r="F105" s="181"/>
      <c r="G105" s="182">
        <f>ROUND(E105*F105,2)</f>
        <v>0</v>
      </c>
      <c r="H105" s="181"/>
      <c r="I105" s="182">
        <f>ROUND(E105*H105,2)</f>
        <v>0</v>
      </c>
      <c r="J105" s="181"/>
      <c r="K105" s="182">
        <f>ROUND(E105*J105,2)</f>
        <v>0</v>
      </c>
      <c r="L105" s="182">
        <v>15</v>
      </c>
      <c r="M105" s="182">
        <f>G105*(1+L105/100)</f>
        <v>0</v>
      </c>
      <c r="N105" s="182">
        <v>0</v>
      </c>
      <c r="O105" s="182">
        <f>ROUND(E105*N105,2)</f>
        <v>0</v>
      </c>
      <c r="P105" s="182">
        <v>0</v>
      </c>
      <c r="Q105" s="182">
        <f>ROUND(E105*P105,2)</f>
        <v>0</v>
      </c>
      <c r="R105" s="182"/>
      <c r="S105" s="182" t="s">
        <v>142</v>
      </c>
      <c r="T105" s="183" t="s">
        <v>143</v>
      </c>
      <c r="U105" s="160">
        <v>0</v>
      </c>
      <c r="V105" s="160">
        <f>ROUND(E105*U105,2)</f>
        <v>0</v>
      </c>
      <c r="W105" s="160"/>
      <c r="X105" s="160" t="s">
        <v>144</v>
      </c>
      <c r="Y105" s="151"/>
      <c r="Z105" s="151"/>
      <c r="AA105" s="151"/>
      <c r="AB105" s="151"/>
      <c r="AC105" s="151"/>
      <c r="AD105" s="151"/>
      <c r="AE105" s="151"/>
      <c r="AF105" s="151"/>
      <c r="AG105" s="151" t="s">
        <v>145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4" t="s">
        <v>137</v>
      </c>
      <c r="B106" s="165" t="s">
        <v>95</v>
      </c>
      <c r="C106" s="185" t="s">
        <v>96</v>
      </c>
      <c r="D106" s="166"/>
      <c r="E106" s="167"/>
      <c r="F106" s="168"/>
      <c r="G106" s="168">
        <f>SUMIF(AG107:AG176,"&lt;&gt;NOR",G107:G176)</f>
        <v>0</v>
      </c>
      <c r="H106" s="168"/>
      <c r="I106" s="168">
        <f>SUM(I107:I176)</f>
        <v>0</v>
      </c>
      <c r="J106" s="168"/>
      <c r="K106" s="168">
        <f>SUM(K107:K176)</f>
        <v>0</v>
      </c>
      <c r="L106" s="168"/>
      <c r="M106" s="168">
        <f>SUM(M107:M176)</f>
        <v>0</v>
      </c>
      <c r="N106" s="168"/>
      <c r="O106" s="168">
        <f>SUM(O107:O176)</f>
        <v>0.85</v>
      </c>
      <c r="P106" s="168"/>
      <c r="Q106" s="168">
        <f>SUM(Q107:Q176)</f>
        <v>0</v>
      </c>
      <c r="R106" s="168"/>
      <c r="S106" s="168"/>
      <c r="T106" s="169"/>
      <c r="U106" s="163"/>
      <c r="V106" s="163">
        <f>SUM(V107:V176)</f>
        <v>0</v>
      </c>
      <c r="W106" s="163"/>
      <c r="X106" s="163"/>
      <c r="AG106" t="s">
        <v>138</v>
      </c>
    </row>
    <row r="107" spans="1:60" ht="22.5" outlineLevel="1" x14ac:dyDescent="0.2">
      <c r="A107" s="170">
        <v>20</v>
      </c>
      <c r="B107" s="171" t="s">
        <v>387</v>
      </c>
      <c r="C107" s="186" t="s">
        <v>388</v>
      </c>
      <c r="D107" s="172" t="s">
        <v>141</v>
      </c>
      <c r="E107" s="173">
        <v>78.13</v>
      </c>
      <c r="F107" s="174"/>
      <c r="G107" s="175">
        <f>ROUND(E107*F107,2)</f>
        <v>0</v>
      </c>
      <c r="H107" s="174"/>
      <c r="I107" s="175">
        <f>ROUND(E107*H107,2)</f>
        <v>0</v>
      </c>
      <c r="J107" s="174"/>
      <c r="K107" s="175">
        <f>ROUND(E107*J107,2)</f>
        <v>0</v>
      </c>
      <c r="L107" s="175">
        <v>15</v>
      </c>
      <c r="M107" s="175">
        <f>G107*(1+L107/100)</f>
        <v>0</v>
      </c>
      <c r="N107" s="175">
        <v>0</v>
      </c>
      <c r="O107" s="175">
        <f>ROUND(E107*N107,2)</f>
        <v>0</v>
      </c>
      <c r="P107" s="175">
        <v>0</v>
      </c>
      <c r="Q107" s="175">
        <f>ROUND(E107*P107,2)</f>
        <v>0</v>
      </c>
      <c r="R107" s="175"/>
      <c r="S107" s="175" t="s">
        <v>142</v>
      </c>
      <c r="T107" s="176" t="s">
        <v>143</v>
      </c>
      <c r="U107" s="160">
        <v>0</v>
      </c>
      <c r="V107" s="160">
        <f>ROUND(E107*U107,2)</f>
        <v>0</v>
      </c>
      <c r="W107" s="160"/>
      <c r="X107" s="160" t="s">
        <v>144</v>
      </c>
      <c r="Y107" s="151"/>
      <c r="Z107" s="151"/>
      <c r="AA107" s="151"/>
      <c r="AB107" s="151"/>
      <c r="AC107" s="151"/>
      <c r="AD107" s="151"/>
      <c r="AE107" s="151"/>
      <c r="AF107" s="151"/>
      <c r="AG107" s="151" t="s">
        <v>237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7" t="s">
        <v>239</v>
      </c>
      <c r="D108" s="161"/>
      <c r="E108" s="162"/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147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7" t="s">
        <v>357</v>
      </c>
      <c r="D109" s="161"/>
      <c r="E109" s="162"/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147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7" t="s">
        <v>242</v>
      </c>
      <c r="D110" s="161"/>
      <c r="E110" s="162"/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147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87" t="s">
        <v>328</v>
      </c>
      <c r="D111" s="161"/>
      <c r="E111" s="162"/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147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87" t="s">
        <v>389</v>
      </c>
      <c r="D112" s="161"/>
      <c r="E112" s="162"/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147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87" t="s">
        <v>390</v>
      </c>
      <c r="D113" s="161"/>
      <c r="E113" s="162"/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147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87" t="s">
        <v>391</v>
      </c>
      <c r="D114" s="161"/>
      <c r="E114" s="162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147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87" t="s">
        <v>332</v>
      </c>
      <c r="D115" s="161"/>
      <c r="E115" s="162"/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147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87" t="s">
        <v>392</v>
      </c>
      <c r="D116" s="161"/>
      <c r="E116" s="162"/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147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87" t="s">
        <v>157</v>
      </c>
      <c r="D117" s="161"/>
      <c r="E117" s="162"/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147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87" t="s">
        <v>393</v>
      </c>
      <c r="D118" s="161"/>
      <c r="E118" s="162">
        <v>78.13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147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0">
        <v>21</v>
      </c>
      <c r="B119" s="171" t="s">
        <v>394</v>
      </c>
      <c r="C119" s="186" t="s">
        <v>395</v>
      </c>
      <c r="D119" s="172" t="s">
        <v>226</v>
      </c>
      <c r="E119" s="173">
        <v>2.3E-2</v>
      </c>
      <c r="F119" s="174"/>
      <c r="G119" s="175">
        <f>ROUND(E119*F119,2)</f>
        <v>0</v>
      </c>
      <c r="H119" s="174"/>
      <c r="I119" s="175">
        <f>ROUND(E119*H119,2)</f>
        <v>0</v>
      </c>
      <c r="J119" s="174"/>
      <c r="K119" s="175">
        <f>ROUND(E119*J119,2)</f>
        <v>0</v>
      </c>
      <c r="L119" s="175">
        <v>15</v>
      </c>
      <c r="M119" s="175">
        <f>G119*(1+L119/100)</f>
        <v>0</v>
      </c>
      <c r="N119" s="175">
        <v>1</v>
      </c>
      <c r="O119" s="175">
        <f>ROUND(E119*N119,2)</f>
        <v>0.02</v>
      </c>
      <c r="P119" s="175">
        <v>0</v>
      </c>
      <c r="Q119" s="175">
        <f>ROUND(E119*P119,2)</f>
        <v>0</v>
      </c>
      <c r="R119" s="175"/>
      <c r="S119" s="175" t="s">
        <v>142</v>
      </c>
      <c r="T119" s="176" t="s">
        <v>143</v>
      </c>
      <c r="U119" s="160">
        <v>0</v>
      </c>
      <c r="V119" s="160">
        <f>ROUND(E119*U119,2)</f>
        <v>0</v>
      </c>
      <c r="W119" s="160"/>
      <c r="X119" s="160" t="s">
        <v>215</v>
      </c>
      <c r="Y119" s="151"/>
      <c r="Z119" s="151"/>
      <c r="AA119" s="151"/>
      <c r="AB119" s="151"/>
      <c r="AC119" s="151"/>
      <c r="AD119" s="151"/>
      <c r="AE119" s="151"/>
      <c r="AF119" s="151"/>
      <c r="AG119" s="151" t="s">
        <v>216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254" t="s">
        <v>217</v>
      </c>
      <c r="D120" s="255"/>
      <c r="E120" s="255"/>
      <c r="F120" s="255"/>
      <c r="G120" s="255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218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256" t="s">
        <v>396</v>
      </c>
      <c r="D121" s="257"/>
      <c r="E121" s="257"/>
      <c r="F121" s="257"/>
      <c r="G121" s="257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218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87" t="s">
        <v>397</v>
      </c>
      <c r="D122" s="161"/>
      <c r="E122" s="162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147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87" t="s">
        <v>398</v>
      </c>
      <c r="D123" s="161"/>
      <c r="E123" s="162">
        <v>0.02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147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0">
        <v>22</v>
      </c>
      <c r="B124" s="171" t="s">
        <v>399</v>
      </c>
      <c r="C124" s="186" t="s">
        <v>400</v>
      </c>
      <c r="D124" s="172" t="s">
        <v>141</v>
      </c>
      <c r="E124" s="173">
        <v>84.022000000000006</v>
      </c>
      <c r="F124" s="174"/>
      <c r="G124" s="175">
        <f>ROUND(E124*F124,2)</f>
        <v>0</v>
      </c>
      <c r="H124" s="174"/>
      <c r="I124" s="175">
        <f>ROUND(E124*H124,2)</f>
        <v>0</v>
      </c>
      <c r="J124" s="174"/>
      <c r="K124" s="175">
        <f>ROUND(E124*J124,2)</f>
        <v>0</v>
      </c>
      <c r="L124" s="175">
        <v>15</v>
      </c>
      <c r="M124" s="175">
        <f>G124*(1+L124/100)</f>
        <v>0</v>
      </c>
      <c r="N124" s="175">
        <v>8.8000000000000003E-4</v>
      </c>
      <c r="O124" s="175">
        <f>ROUND(E124*N124,2)</f>
        <v>7.0000000000000007E-2</v>
      </c>
      <c r="P124" s="175">
        <v>0</v>
      </c>
      <c r="Q124" s="175">
        <f>ROUND(E124*P124,2)</f>
        <v>0</v>
      </c>
      <c r="R124" s="175"/>
      <c r="S124" s="175" t="s">
        <v>142</v>
      </c>
      <c r="T124" s="176" t="s">
        <v>143</v>
      </c>
      <c r="U124" s="160">
        <v>0</v>
      </c>
      <c r="V124" s="160">
        <f>ROUND(E124*U124,2)</f>
        <v>0</v>
      </c>
      <c r="W124" s="160"/>
      <c r="X124" s="160" t="s">
        <v>144</v>
      </c>
      <c r="Y124" s="151"/>
      <c r="Z124" s="151"/>
      <c r="AA124" s="151"/>
      <c r="AB124" s="151"/>
      <c r="AC124" s="151"/>
      <c r="AD124" s="151"/>
      <c r="AE124" s="151"/>
      <c r="AF124" s="151"/>
      <c r="AG124" s="151" t="s">
        <v>237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87" t="s">
        <v>239</v>
      </c>
      <c r="D125" s="161"/>
      <c r="E125" s="162"/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147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87" t="s">
        <v>357</v>
      </c>
      <c r="D126" s="161"/>
      <c r="E126" s="162"/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147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87" t="s">
        <v>401</v>
      </c>
      <c r="D127" s="161"/>
      <c r="E127" s="162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147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87" t="s">
        <v>328</v>
      </c>
      <c r="D128" s="161"/>
      <c r="E128" s="162"/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147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87" t="s">
        <v>402</v>
      </c>
      <c r="D129" s="161"/>
      <c r="E129" s="162"/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147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87" t="s">
        <v>390</v>
      </c>
      <c r="D130" s="161"/>
      <c r="E130" s="162"/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147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87" t="s">
        <v>403</v>
      </c>
      <c r="D131" s="161"/>
      <c r="E131" s="162"/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147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87" t="s">
        <v>332</v>
      </c>
      <c r="D132" s="161"/>
      <c r="E132" s="162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147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87" t="s">
        <v>404</v>
      </c>
      <c r="D133" s="161"/>
      <c r="E133" s="162"/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147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87" t="s">
        <v>157</v>
      </c>
      <c r="D134" s="161"/>
      <c r="E134" s="162"/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147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87" t="s">
        <v>405</v>
      </c>
      <c r="D135" s="161"/>
      <c r="E135" s="162">
        <v>84.02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147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ht="33.75" outlineLevel="1" x14ac:dyDescent="0.2">
      <c r="A136" s="170">
        <v>23</v>
      </c>
      <c r="B136" s="171" t="s">
        <v>406</v>
      </c>
      <c r="C136" s="186" t="s">
        <v>407</v>
      </c>
      <c r="D136" s="172" t="s">
        <v>141</v>
      </c>
      <c r="E136" s="173">
        <v>96.625</v>
      </c>
      <c r="F136" s="174"/>
      <c r="G136" s="175">
        <f>ROUND(E136*F136,2)</f>
        <v>0</v>
      </c>
      <c r="H136" s="174"/>
      <c r="I136" s="175">
        <f>ROUND(E136*H136,2)</f>
        <v>0</v>
      </c>
      <c r="J136" s="174"/>
      <c r="K136" s="175">
        <f>ROUND(E136*J136,2)</f>
        <v>0</v>
      </c>
      <c r="L136" s="175">
        <v>15</v>
      </c>
      <c r="M136" s="175">
        <f>G136*(1+L136/100)</f>
        <v>0</v>
      </c>
      <c r="N136" s="175">
        <v>5.4000000000000003E-3</v>
      </c>
      <c r="O136" s="175">
        <f>ROUND(E136*N136,2)</f>
        <v>0.52</v>
      </c>
      <c r="P136" s="175">
        <v>0</v>
      </c>
      <c r="Q136" s="175">
        <f>ROUND(E136*P136,2)</f>
        <v>0</v>
      </c>
      <c r="R136" s="175"/>
      <c r="S136" s="175" t="s">
        <v>142</v>
      </c>
      <c r="T136" s="176" t="s">
        <v>143</v>
      </c>
      <c r="U136" s="160">
        <v>0</v>
      </c>
      <c r="V136" s="160">
        <f>ROUND(E136*U136,2)</f>
        <v>0</v>
      </c>
      <c r="W136" s="160"/>
      <c r="X136" s="160" t="s">
        <v>215</v>
      </c>
      <c r="Y136" s="151"/>
      <c r="Z136" s="151"/>
      <c r="AA136" s="151"/>
      <c r="AB136" s="151"/>
      <c r="AC136" s="151"/>
      <c r="AD136" s="151"/>
      <c r="AE136" s="151"/>
      <c r="AF136" s="151"/>
      <c r="AG136" s="151" t="s">
        <v>216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254" t="s">
        <v>408</v>
      </c>
      <c r="D137" s="255"/>
      <c r="E137" s="255"/>
      <c r="F137" s="255"/>
      <c r="G137" s="255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1"/>
      <c r="Z137" s="151"/>
      <c r="AA137" s="151"/>
      <c r="AB137" s="151"/>
      <c r="AC137" s="151"/>
      <c r="AD137" s="151"/>
      <c r="AE137" s="151"/>
      <c r="AF137" s="151"/>
      <c r="AG137" s="151" t="s">
        <v>218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87" t="s">
        <v>409</v>
      </c>
      <c r="D138" s="161"/>
      <c r="E138" s="162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147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87" t="s">
        <v>410</v>
      </c>
      <c r="D139" s="161"/>
      <c r="E139" s="162">
        <v>96.63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147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2.5" outlineLevel="1" x14ac:dyDescent="0.2">
      <c r="A140" s="170">
        <v>24</v>
      </c>
      <c r="B140" s="171" t="s">
        <v>411</v>
      </c>
      <c r="C140" s="186" t="s">
        <v>412</v>
      </c>
      <c r="D140" s="172" t="s">
        <v>141</v>
      </c>
      <c r="E140" s="173">
        <v>106.227</v>
      </c>
      <c r="F140" s="174"/>
      <c r="G140" s="175">
        <f>ROUND(E140*F140,2)</f>
        <v>0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15</v>
      </c>
      <c r="M140" s="175">
        <f>G140*(1+L140/100)</f>
        <v>0</v>
      </c>
      <c r="N140" s="175">
        <v>1.3999999999999999E-4</v>
      </c>
      <c r="O140" s="175">
        <f>ROUND(E140*N140,2)</f>
        <v>0.01</v>
      </c>
      <c r="P140" s="175">
        <v>0</v>
      </c>
      <c r="Q140" s="175">
        <f>ROUND(E140*P140,2)</f>
        <v>0</v>
      </c>
      <c r="R140" s="175"/>
      <c r="S140" s="175" t="s">
        <v>142</v>
      </c>
      <c r="T140" s="176" t="s">
        <v>143</v>
      </c>
      <c r="U140" s="160">
        <v>0</v>
      </c>
      <c r="V140" s="160">
        <f>ROUND(E140*U140,2)</f>
        <v>0</v>
      </c>
      <c r="W140" s="160"/>
      <c r="X140" s="160" t="s">
        <v>144</v>
      </c>
      <c r="Y140" s="151"/>
      <c r="Z140" s="151"/>
      <c r="AA140" s="151"/>
      <c r="AB140" s="151"/>
      <c r="AC140" s="151"/>
      <c r="AD140" s="151"/>
      <c r="AE140" s="151"/>
      <c r="AF140" s="151"/>
      <c r="AG140" s="151" t="s">
        <v>237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87" t="s">
        <v>239</v>
      </c>
      <c r="D141" s="161"/>
      <c r="E141" s="162"/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147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87" t="s">
        <v>357</v>
      </c>
      <c r="D142" s="161"/>
      <c r="E142" s="162"/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147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87" t="s">
        <v>242</v>
      </c>
      <c r="D143" s="161"/>
      <c r="E143" s="162"/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147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87" t="s">
        <v>328</v>
      </c>
      <c r="D144" s="161"/>
      <c r="E144" s="162"/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147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87" t="s">
        <v>413</v>
      </c>
      <c r="D145" s="161"/>
      <c r="E145" s="162"/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147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87" t="s">
        <v>390</v>
      </c>
      <c r="D146" s="161"/>
      <c r="E146" s="162"/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147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87" t="s">
        <v>414</v>
      </c>
      <c r="D147" s="161"/>
      <c r="E147" s="162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147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87" t="s">
        <v>415</v>
      </c>
      <c r="D148" s="161"/>
      <c r="E148" s="162"/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147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87" t="s">
        <v>416</v>
      </c>
      <c r="D149" s="161"/>
      <c r="E149" s="162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147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87" t="s">
        <v>332</v>
      </c>
      <c r="D150" s="161"/>
      <c r="E150" s="162"/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147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87" t="s">
        <v>417</v>
      </c>
      <c r="D151" s="161"/>
      <c r="E151" s="162"/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147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87" t="s">
        <v>204</v>
      </c>
      <c r="D152" s="161"/>
      <c r="E152" s="162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147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87" t="s">
        <v>418</v>
      </c>
      <c r="D153" s="161"/>
      <c r="E153" s="162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147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87" t="s">
        <v>157</v>
      </c>
      <c r="D154" s="161"/>
      <c r="E154" s="162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147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87" t="s">
        <v>419</v>
      </c>
      <c r="D155" s="161"/>
      <c r="E155" s="162">
        <v>106.23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147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 x14ac:dyDescent="0.2">
      <c r="A156" s="170">
        <v>25</v>
      </c>
      <c r="B156" s="171" t="s">
        <v>420</v>
      </c>
      <c r="C156" s="186" t="s">
        <v>421</v>
      </c>
      <c r="D156" s="172" t="s">
        <v>141</v>
      </c>
      <c r="E156" s="173">
        <v>122.161</v>
      </c>
      <c r="F156" s="174"/>
      <c r="G156" s="175">
        <f>ROUND(E156*F156,2)</f>
        <v>0</v>
      </c>
      <c r="H156" s="174"/>
      <c r="I156" s="175">
        <f>ROUND(E156*H156,2)</f>
        <v>0</v>
      </c>
      <c r="J156" s="174"/>
      <c r="K156" s="175">
        <f>ROUND(E156*J156,2)</f>
        <v>0</v>
      </c>
      <c r="L156" s="175">
        <v>15</v>
      </c>
      <c r="M156" s="175">
        <f>G156*(1+L156/100)</f>
        <v>0</v>
      </c>
      <c r="N156" s="175">
        <v>1.9E-3</v>
      </c>
      <c r="O156" s="175">
        <f>ROUND(E156*N156,2)</f>
        <v>0.23</v>
      </c>
      <c r="P156" s="175">
        <v>0</v>
      </c>
      <c r="Q156" s="175">
        <f>ROUND(E156*P156,2)</f>
        <v>0</v>
      </c>
      <c r="R156" s="175"/>
      <c r="S156" s="175" t="s">
        <v>142</v>
      </c>
      <c r="T156" s="176" t="s">
        <v>143</v>
      </c>
      <c r="U156" s="160">
        <v>0</v>
      </c>
      <c r="V156" s="160">
        <f>ROUND(E156*U156,2)</f>
        <v>0</v>
      </c>
      <c r="W156" s="160"/>
      <c r="X156" s="160" t="s">
        <v>215</v>
      </c>
      <c r="Y156" s="151"/>
      <c r="Z156" s="151"/>
      <c r="AA156" s="151"/>
      <c r="AB156" s="151"/>
      <c r="AC156" s="151"/>
      <c r="AD156" s="151"/>
      <c r="AE156" s="151"/>
      <c r="AF156" s="151"/>
      <c r="AG156" s="151" t="s">
        <v>216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87" t="s">
        <v>422</v>
      </c>
      <c r="D157" s="161"/>
      <c r="E157" s="162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147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87" t="s">
        <v>423</v>
      </c>
      <c r="D158" s="161"/>
      <c r="E158" s="162">
        <v>122.16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147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70">
        <v>26</v>
      </c>
      <c r="B159" s="171" t="s">
        <v>424</v>
      </c>
      <c r="C159" s="186" t="s">
        <v>425</v>
      </c>
      <c r="D159" s="172" t="s">
        <v>141</v>
      </c>
      <c r="E159" s="173">
        <v>14.96</v>
      </c>
      <c r="F159" s="174"/>
      <c r="G159" s="175">
        <f>ROUND(E159*F159,2)</f>
        <v>0</v>
      </c>
      <c r="H159" s="174"/>
      <c r="I159" s="175">
        <f>ROUND(E159*H159,2)</f>
        <v>0</v>
      </c>
      <c r="J159" s="174"/>
      <c r="K159" s="175">
        <f>ROUND(E159*J159,2)</f>
        <v>0</v>
      </c>
      <c r="L159" s="175">
        <v>15</v>
      </c>
      <c r="M159" s="175">
        <f>G159*(1+L159/100)</f>
        <v>0</v>
      </c>
      <c r="N159" s="175">
        <v>0</v>
      </c>
      <c r="O159" s="175">
        <f>ROUND(E159*N159,2)</f>
        <v>0</v>
      </c>
      <c r="P159" s="175">
        <v>0</v>
      </c>
      <c r="Q159" s="175">
        <f>ROUND(E159*P159,2)</f>
        <v>0</v>
      </c>
      <c r="R159" s="175"/>
      <c r="S159" s="175" t="s">
        <v>152</v>
      </c>
      <c r="T159" s="176" t="s">
        <v>153</v>
      </c>
      <c r="U159" s="160">
        <v>0</v>
      </c>
      <c r="V159" s="160">
        <f>ROUND(E159*U159,2)</f>
        <v>0</v>
      </c>
      <c r="W159" s="160"/>
      <c r="X159" s="160" t="s">
        <v>144</v>
      </c>
      <c r="Y159" s="151"/>
      <c r="Z159" s="151"/>
      <c r="AA159" s="151"/>
      <c r="AB159" s="151"/>
      <c r="AC159" s="151"/>
      <c r="AD159" s="151"/>
      <c r="AE159" s="151"/>
      <c r="AF159" s="151"/>
      <c r="AG159" s="151" t="s">
        <v>237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87" t="s">
        <v>328</v>
      </c>
      <c r="D160" s="161"/>
      <c r="E160" s="162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147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87" t="s">
        <v>242</v>
      </c>
      <c r="D161" s="161"/>
      <c r="E161" s="162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147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187" t="s">
        <v>426</v>
      </c>
      <c r="D162" s="161"/>
      <c r="E162" s="162"/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147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87" t="s">
        <v>390</v>
      </c>
      <c r="D163" s="161"/>
      <c r="E163" s="162"/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147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87" t="s">
        <v>427</v>
      </c>
      <c r="D164" s="161"/>
      <c r="E164" s="162"/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147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87" t="s">
        <v>415</v>
      </c>
      <c r="D165" s="161"/>
      <c r="E165" s="162"/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147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87" t="s">
        <v>428</v>
      </c>
      <c r="D166" s="161"/>
      <c r="E166" s="162"/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147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87" t="s">
        <v>332</v>
      </c>
      <c r="D167" s="161"/>
      <c r="E167" s="162"/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147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187" t="s">
        <v>429</v>
      </c>
      <c r="D168" s="161"/>
      <c r="E168" s="162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147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87" t="s">
        <v>204</v>
      </c>
      <c r="D169" s="161"/>
      <c r="E169" s="162"/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147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187" t="s">
        <v>418</v>
      </c>
      <c r="D170" s="161"/>
      <c r="E170" s="162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147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87" t="s">
        <v>157</v>
      </c>
      <c r="D171" s="161"/>
      <c r="E171" s="162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147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87" t="s">
        <v>430</v>
      </c>
      <c r="D172" s="161"/>
      <c r="E172" s="162">
        <v>14.96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147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70">
        <v>27</v>
      </c>
      <c r="B173" s="171" t="s">
        <v>431</v>
      </c>
      <c r="C173" s="186" t="s">
        <v>432</v>
      </c>
      <c r="D173" s="172" t="s">
        <v>141</v>
      </c>
      <c r="E173" s="173">
        <v>16.456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15</v>
      </c>
      <c r="M173" s="175">
        <f>G173*(1+L173/100)</f>
        <v>0</v>
      </c>
      <c r="N173" s="175">
        <v>2.9999999999999997E-4</v>
      </c>
      <c r="O173" s="175">
        <f>ROUND(E173*N173,2)</f>
        <v>0</v>
      </c>
      <c r="P173" s="175">
        <v>0</v>
      </c>
      <c r="Q173" s="175">
        <f>ROUND(E173*P173,2)</f>
        <v>0</v>
      </c>
      <c r="R173" s="175"/>
      <c r="S173" s="175" t="s">
        <v>142</v>
      </c>
      <c r="T173" s="176" t="s">
        <v>143</v>
      </c>
      <c r="U173" s="160">
        <v>0</v>
      </c>
      <c r="V173" s="160">
        <f>ROUND(E173*U173,2)</f>
        <v>0</v>
      </c>
      <c r="W173" s="160"/>
      <c r="X173" s="160" t="s">
        <v>215</v>
      </c>
      <c r="Y173" s="151"/>
      <c r="Z173" s="151"/>
      <c r="AA173" s="151"/>
      <c r="AB173" s="151"/>
      <c r="AC173" s="151"/>
      <c r="AD173" s="151"/>
      <c r="AE173" s="151"/>
      <c r="AF173" s="151"/>
      <c r="AG173" s="151" t="s">
        <v>216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87" t="s">
        <v>433</v>
      </c>
      <c r="D174" s="161"/>
      <c r="E174" s="162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147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187" t="s">
        <v>434</v>
      </c>
      <c r="D175" s="161"/>
      <c r="E175" s="162">
        <v>16.46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147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77">
        <v>28</v>
      </c>
      <c r="B176" s="178" t="s">
        <v>435</v>
      </c>
      <c r="C176" s="188" t="s">
        <v>436</v>
      </c>
      <c r="D176" s="179" t="s">
        <v>0</v>
      </c>
      <c r="E176" s="180">
        <v>705.51400000000001</v>
      </c>
      <c r="F176" s="181"/>
      <c r="G176" s="182">
        <f>ROUND(E176*F176,2)</f>
        <v>0</v>
      </c>
      <c r="H176" s="181"/>
      <c r="I176" s="182">
        <f>ROUND(E176*H176,2)</f>
        <v>0</v>
      </c>
      <c r="J176" s="181"/>
      <c r="K176" s="182">
        <f>ROUND(E176*J176,2)</f>
        <v>0</v>
      </c>
      <c r="L176" s="182">
        <v>15</v>
      </c>
      <c r="M176" s="182">
        <f>G176*(1+L176/100)</f>
        <v>0</v>
      </c>
      <c r="N176" s="182">
        <v>0</v>
      </c>
      <c r="O176" s="182">
        <f>ROUND(E176*N176,2)</f>
        <v>0</v>
      </c>
      <c r="P176" s="182">
        <v>0</v>
      </c>
      <c r="Q176" s="182">
        <f>ROUND(E176*P176,2)</f>
        <v>0</v>
      </c>
      <c r="R176" s="182"/>
      <c r="S176" s="182" t="s">
        <v>142</v>
      </c>
      <c r="T176" s="183" t="s">
        <v>143</v>
      </c>
      <c r="U176" s="160">
        <v>0</v>
      </c>
      <c r="V176" s="160">
        <f>ROUND(E176*U176,2)</f>
        <v>0</v>
      </c>
      <c r="W176" s="160"/>
      <c r="X176" s="160" t="s">
        <v>144</v>
      </c>
      <c r="Y176" s="151"/>
      <c r="Z176" s="151"/>
      <c r="AA176" s="151"/>
      <c r="AB176" s="151"/>
      <c r="AC176" s="151"/>
      <c r="AD176" s="151"/>
      <c r="AE176" s="151"/>
      <c r="AF176" s="151"/>
      <c r="AG176" s="151" t="s">
        <v>237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x14ac:dyDescent="0.2">
      <c r="A177" s="164" t="s">
        <v>137</v>
      </c>
      <c r="B177" s="165" t="s">
        <v>97</v>
      </c>
      <c r="C177" s="185" t="s">
        <v>98</v>
      </c>
      <c r="D177" s="166"/>
      <c r="E177" s="167"/>
      <c r="F177" s="168"/>
      <c r="G177" s="168">
        <f>SUMIF(AG178:AG220,"&lt;&gt;NOR",G178:G220)</f>
        <v>0</v>
      </c>
      <c r="H177" s="168"/>
      <c r="I177" s="168">
        <f>SUM(I178:I220)</f>
        <v>0</v>
      </c>
      <c r="J177" s="168"/>
      <c r="K177" s="168">
        <f>SUM(K178:K220)</f>
        <v>0</v>
      </c>
      <c r="L177" s="168"/>
      <c r="M177" s="168">
        <f>SUM(M178:M220)</f>
        <v>0</v>
      </c>
      <c r="N177" s="168"/>
      <c r="O177" s="168">
        <f>SUM(O178:O220)</f>
        <v>0.52</v>
      </c>
      <c r="P177" s="168"/>
      <c r="Q177" s="168">
        <f>SUM(Q178:Q220)</f>
        <v>0</v>
      </c>
      <c r="R177" s="168"/>
      <c r="S177" s="168"/>
      <c r="T177" s="169"/>
      <c r="U177" s="163"/>
      <c r="V177" s="163">
        <f>SUM(V178:V220)</f>
        <v>0</v>
      </c>
      <c r="W177" s="163"/>
      <c r="X177" s="163"/>
      <c r="AG177" t="s">
        <v>138</v>
      </c>
    </row>
    <row r="178" spans="1:60" outlineLevel="1" x14ac:dyDescent="0.2">
      <c r="A178" s="170">
        <v>29</v>
      </c>
      <c r="B178" s="171" t="s">
        <v>437</v>
      </c>
      <c r="C178" s="186" t="s">
        <v>438</v>
      </c>
      <c r="D178" s="172" t="s">
        <v>141</v>
      </c>
      <c r="E178" s="173">
        <v>1.5209999999999999</v>
      </c>
      <c r="F178" s="174"/>
      <c r="G178" s="175">
        <f>ROUND(E178*F178,2)</f>
        <v>0</v>
      </c>
      <c r="H178" s="174"/>
      <c r="I178" s="175">
        <f>ROUND(E178*H178,2)</f>
        <v>0</v>
      </c>
      <c r="J178" s="174"/>
      <c r="K178" s="175">
        <f>ROUND(E178*J178,2)</f>
        <v>0</v>
      </c>
      <c r="L178" s="175">
        <v>15</v>
      </c>
      <c r="M178" s="175">
        <f>G178*(1+L178/100)</f>
        <v>0</v>
      </c>
      <c r="N178" s="175">
        <v>6.0000000000000001E-3</v>
      </c>
      <c r="O178" s="175">
        <f>ROUND(E178*N178,2)</f>
        <v>0.01</v>
      </c>
      <c r="P178" s="175">
        <v>0</v>
      </c>
      <c r="Q178" s="175">
        <f>ROUND(E178*P178,2)</f>
        <v>0</v>
      </c>
      <c r="R178" s="175"/>
      <c r="S178" s="175" t="s">
        <v>142</v>
      </c>
      <c r="T178" s="176" t="s">
        <v>143</v>
      </c>
      <c r="U178" s="160">
        <v>0</v>
      </c>
      <c r="V178" s="160">
        <f>ROUND(E178*U178,2)</f>
        <v>0</v>
      </c>
      <c r="W178" s="160"/>
      <c r="X178" s="160" t="s">
        <v>144</v>
      </c>
      <c r="Y178" s="151"/>
      <c r="Z178" s="151"/>
      <c r="AA178" s="151"/>
      <c r="AB178" s="151"/>
      <c r="AC178" s="151"/>
      <c r="AD178" s="151"/>
      <c r="AE178" s="151"/>
      <c r="AF178" s="151"/>
      <c r="AG178" s="151" t="s">
        <v>237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87" t="s">
        <v>332</v>
      </c>
      <c r="D179" s="161"/>
      <c r="E179" s="162"/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147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87" t="s">
        <v>439</v>
      </c>
      <c r="D180" s="161"/>
      <c r="E180" s="162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147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87" t="s">
        <v>392</v>
      </c>
      <c r="D181" s="161"/>
      <c r="E181" s="162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147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8"/>
      <c r="B182" s="159"/>
      <c r="C182" s="187" t="s">
        <v>157</v>
      </c>
      <c r="D182" s="161"/>
      <c r="E182" s="162"/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147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87" t="s">
        <v>440</v>
      </c>
      <c r="D183" s="161"/>
      <c r="E183" s="162">
        <v>1.52</v>
      </c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147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70">
        <v>30</v>
      </c>
      <c r="B184" s="171" t="s">
        <v>441</v>
      </c>
      <c r="C184" s="186" t="s">
        <v>442</v>
      </c>
      <c r="D184" s="172" t="s">
        <v>141</v>
      </c>
      <c r="E184" s="173">
        <v>1.673</v>
      </c>
      <c r="F184" s="174"/>
      <c r="G184" s="175">
        <f>ROUND(E184*F184,2)</f>
        <v>0</v>
      </c>
      <c r="H184" s="174"/>
      <c r="I184" s="175">
        <f>ROUND(E184*H184,2)</f>
        <v>0</v>
      </c>
      <c r="J184" s="174"/>
      <c r="K184" s="175">
        <f>ROUND(E184*J184,2)</f>
        <v>0</v>
      </c>
      <c r="L184" s="175">
        <v>15</v>
      </c>
      <c r="M184" s="175">
        <f>G184*(1+L184/100)</f>
        <v>0</v>
      </c>
      <c r="N184" s="175">
        <v>0</v>
      </c>
      <c r="O184" s="175">
        <f>ROUND(E184*N184,2)</f>
        <v>0</v>
      </c>
      <c r="P184" s="175">
        <v>0</v>
      </c>
      <c r="Q184" s="175">
        <f>ROUND(E184*P184,2)</f>
        <v>0</v>
      </c>
      <c r="R184" s="175"/>
      <c r="S184" s="175" t="s">
        <v>152</v>
      </c>
      <c r="T184" s="176" t="s">
        <v>153</v>
      </c>
      <c r="U184" s="160">
        <v>0</v>
      </c>
      <c r="V184" s="160">
        <f>ROUND(E184*U184,2)</f>
        <v>0</v>
      </c>
      <c r="W184" s="160"/>
      <c r="X184" s="160" t="s">
        <v>215</v>
      </c>
      <c r="Y184" s="151"/>
      <c r="Z184" s="151"/>
      <c r="AA184" s="151"/>
      <c r="AB184" s="151"/>
      <c r="AC184" s="151"/>
      <c r="AD184" s="151"/>
      <c r="AE184" s="151"/>
      <c r="AF184" s="151"/>
      <c r="AG184" s="151" t="s">
        <v>216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87" t="s">
        <v>443</v>
      </c>
      <c r="D185" s="161"/>
      <c r="E185" s="162"/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147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187" t="s">
        <v>444</v>
      </c>
      <c r="D186" s="161"/>
      <c r="E186" s="162">
        <v>1.67</v>
      </c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147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70">
        <v>31</v>
      </c>
      <c r="B187" s="171" t="s">
        <v>437</v>
      </c>
      <c r="C187" s="186" t="s">
        <v>438</v>
      </c>
      <c r="D187" s="172" t="s">
        <v>141</v>
      </c>
      <c r="E187" s="173">
        <v>3.8029999999999999</v>
      </c>
      <c r="F187" s="174"/>
      <c r="G187" s="175">
        <f>ROUND(E187*F187,2)</f>
        <v>0</v>
      </c>
      <c r="H187" s="174"/>
      <c r="I187" s="175">
        <f>ROUND(E187*H187,2)</f>
        <v>0</v>
      </c>
      <c r="J187" s="174"/>
      <c r="K187" s="175">
        <f>ROUND(E187*J187,2)</f>
        <v>0</v>
      </c>
      <c r="L187" s="175">
        <v>15</v>
      </c>
      <c r="M187" s="175">
        <f>G187*(1+L187/100)</f>
        <v>0</v>
      </c>
      <c r="N187" s="175">
        <v>6.0000000000000001E-3</v>
      </c>
      <c r="O187" s="175">
        <f>ROUND(E187*N187,2)</f>
        <v>0.02</v>
      </c>
      <c r="P187" s="175">
        <v>0</v>
      </c>
      <c r="Q187" s="175">
        <f>ROUND(E187*P187,2)</f>
        <v>0</v>
      </c>
      <c r="R187" s="175"/>
      <c r="S187" s="175" t="s">
        <v>142</v>
      </c>
      <c r="T187" s="176" t="s">
        <v>143</v>
      </c>
      <c r="U187" s="160">
        <v>0</v>
      </c>
      <c r="V187" s="160">
        <f>ROUND(E187*U187,2)</f>
        <v>0</v>
      </c>
      <c r="W187" s="160"/>
      <c r="X187" s="160" t="s">
        <v>144</v>
      </c>
      <c r="Y187" s="151"/>
      <c r="Z187" s="151"/>
      <c r="AA187" s="151"/>
      <c r="AB187" s="151"/>
      <c r="AC187" s="151"/>
      <c r="AD187" s="151"/>
      <c r="AE187" s="151"/>
      <c r="AF187" s="151"/>
      <c r="AG187" s="151" t="s">
        <v>237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87" t="s">
        <v>332</v>
      </c>
      <c r="D188" s="161"/>
      <c r="E188" s="162"/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147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87" t="s">
        <v>445</v>
      </c>
      <c r="D189" s="161"/>
      <c r="E189" s="162"/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147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187" t="s">
        <v>446</v>
      </c>
      <c r="D190" s="161"/>
      <c r="E190" s="162"/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147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187" t="s">
        <v>157</v>
      </c>
      <c r="D191" s="161"/>
      <c r="E191" s="162"/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147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87" t="s">
        <v>447</v>
      </c>
      <c r="D192" s="161"/>
      <c r="E192" s="162">
        <v>3.8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147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70">
        <v>32</v>
      </c>
      <c r="B193" s="171" t="s">
        <v>448</v>
      </c>
      <c r="C193" s="186" t="s">
        <v>449</v>
      </c>
      <c r="D193" s="172" t="s">
        <v>141</v>
      </c>
      <c r="E193" s="173">
        <v>3.9929999999999999</v>
      </c>
      <c r="F193" s="174"/>
      <c r="G193" s="175">
        <f>ROUND(E193*F193,2)</f>
        <v>0</v>
      </c>
      <c r="H193" s="174"/>
      <c r="I193" s="175">
        <f>ROUND(E193*H193,2)</f>
        <v>0</v>
      </c>
      <c r="J193" s="174"/>
      <c r="K193" s="175">
        <f>ROUND(E193*J193,2)</f>
        <v>0</v>
      </c>
      <c r="L193" s="175">
        <v>15</v>
      </c>
      <c r="M193" s="175">
        <f>G193*(1+L193/100)</f>
        <v>0</v>
      </c>
      <c r="N193" s="175">
        <v>3.0000000000000001E-3</v>
      </c>
      <c r="O193" s="175">
        <f>ROUND(E193*N193,2)</f>
        <v>0.01</v>
      </c>
      <c r="P193" s="175">
        <v>0</v>
      </c>
      <c r="Q193" s="175">
        <f>ROUND(E193*P193,2)</f>
        <v>0</v>
      </c>
      <c r="R193" s="175"/>
      <c r="S193" s="175" t="s">
        <v>142</v>
      </c>
      <c r="T193" s="176" t="s">
        <v>143</v>
      </c>
      <c r="U193" s="160">
        <v>0</v>
      </c>
      <c r="V193" s="160">
        <f>ROUND(E193*U193,2)</f>
        <v>0</v>
      </c>
      <c r="W193" s="160"/>
      <c r="X193" s="160" t="s">
        <v>215</v>
      </c>
      <c r="Y193" s="151"/>
      <c r="Z193" s="151"/>
      <c r="AA193" s="151"/>
      <c r="AB193" s="151"/>
      <c r="AC193" s="151"/>
      <c r="AD193" s="151"/>
      <c r="AE193" s="151"/>
      <c r="AF193" s="151"/>
      <c r="AG193" s="151" t="s">
        <v>216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87" t="s">
        <v>450</v>
      </c>
      <c r="D194" s="161"/>
      <c r="E194" s="162"/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147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187" t="s">
        <v>451</v>
      </c>
      <c r="D195" s="161"/>
      <c r="E195" s="162">
        <v>3.99</v>
      </c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147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70">
        <v>33</v>
      </c>
      <c r="B196" s="171" t="s">
        <v>452</v>
      </c>
      <c r="C196" s="186" t="s">
        <v>453</v>
      </c>
      <c r="D196" s="172" t="s">
        <v>141</v>
      </c>
      <c r="E196" s="173">
        <v>66.265000000000001</v>
      </c>
      <c r="F196" s="174"/>
      <c r="G196" s="175">
        <f>ROUND(E196*F196,2)</f>
        <v>0</v>
      </c>
      <c r="H196" s="174"/>
      <c r="I196" s="175">
        <f>ROUND(E196*H196,2)</f>
        <v>0</v>
      </c>
      <c r="J196" s="174"/>
      <c r="K196" s="175">
        <f>ROUND(E196*J196,2)</f>
        <v>0</v>
      </c>
      <c r="L196" s="175">
        <v>15</v>
      </c>
      <c r="M196" s="175">
        <f>G196*(1+L196/100)</f>
        <v>0</v>
      </c>
      <c r="N196" s="175">
        <v>1E-4</v>
      </c>
      <c r="O196" s="175">
        <f>ROUND(E196*N196,2)</f>
        <v>0.01</v>
      </c>
      <c r="P196" s="175">
        <v>0</v>
      </c>
      <c r="Q196" s="175">
        <f>ROUND(E196*P196,2)</f>
        <v>0</v>
      </c>
      <c r="R196" s="175"/>
      <c r="S196" s="175" t="s">
        <v>142</v>
      </c>
      <c r="T196" s="176" t="s">
        <v>143</v>
      </c>
      <c r="U196" s="160">
        <v>0</v>
      </c>
      <c r="V196" s="160">
        <f>ROUND(E196*U196,2)</f>
        <v>0</v>
      </c>
      <c r="W196" s="160"/>
      <c r="X196" s="160" t="s">
        <v>144</v>
      </c>
      <c r="Y196" s="151"/>
      <c r="Z196" s="151"/>
      <c r="AA196" s="151"/>
      <c r="AB196" s="151"/>
      <c r="AC196" s="151"/>
      <c r="AD196" s="151"/>
      <c r="AE196" s="151"/>
      <c r="AF196" s="151"/>
      <c r="AG196" s="151" t="s">
        <v>237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87" t="s">
        <v>239</v>
      </c>
      <c r="D197" s="161"/>
      <c r="E197" s="162"/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147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87" t="s">
        <v>357</v>
      </c>
      <c r="D198" s="161"/>
      <c r="E198" s="162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147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87" t="s">
        <v>157</v>
      </c>
      <c r="D199" s="161"/>
      <c r="E199" s="162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147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87" t="s">
        <v>358</v>
      </c>
      <c r="D200" s="161"/>
      <c r="E200" s="162">
        <v>66.27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147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ht="22.5" outlineLevel="1" x14ac:dyDescent="0.2">
      <c r="A201" s="170">
        <v>34</v>
      </c>
      <c r="B201" s="171" t="s">
        <v>454</v>
      </c>
      <c r="C201" s="186" t="s">
        <v>455</v>
      </c>
      <c r="D201" s="172" t="s">
        <v>141</v>
      </c>
      <c r="E201" s="173">
        <v>67.59</v>
      </c>
      <c r="F201" s="174"/>
      <c r="G201" s="175">
        <f>ROUND(E201*F201,2)</f>
        <v>0</v>
      </c>
      <c r="H201" s="174"/>
      <c r="I201" s="175">
        <f>ROUND(E201*H201,2)</f>
        <v>0</v>
      </c>
      <c r="J201" s="174"/>
      <c r="K201" s="175">
        <f>ROUND(E201*J201,2)</f>
        <v>0</v>
      </c>
      <c r="L201" s="175">
        <v>15</v>
      </c>
      <c r="M201" s="175">
        <f>G201*(1+L201/100)</f>
        <v>0</v>
      </c>
      <c r="N201" s="175">
        <v>3.5999999999999999E-3</v>
      </c>
      <c r="O201" s="175">
        <f>ROUND(E201*N201,2)</f>
        <v>0.24</v>
      </c>
      <c r="P201" s="175">
        <v>0</v>
      </c>
      <c r="Q201" s="175">
        <f>ROUND(E201*P201,2)</f>
        <v>0</v>
      </c>
      <c r="R201" s="175"/>
      <c r="S201" s="175" t="s">
        <v>142</v>
      </c>
      <c r="T201" s="176" t="s">
        <v>143</v>
      </c>
      <c r="U201" s="160">
        <v>0</v>
      </c>
      <c r="V201" s="160">
        <f>ROUND(E201*U201,2)</f>
        <v>0</v>
      </c>
      <c r="W201" s="160"/>
      <c r="X201" s="160" t="s">
        <v>215</v>
      </c>
      <c r="Y201" s="151"/>
      <c r="Z201" s="151"/>
      <c r="AA201" s="151"/>
      <c r="AB201" s="151"/>
      <c r="AC201" s="151"/>
      <c r="AD201" s="151"/>
      <c r="AE201" s="151"/>
      <c r="AF201" s="151"/>
      <c r="AG201" s="151" t="s">
        <v>216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87" t="s">
        <v>456</v>
      </c>
      <c r="D202" s="161"/>
      <c r="E202" s="162"/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147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87" t="s">
        <v>457</v>
      </c>
      <c r="D203" s="161"/>
      <c r="E203" s="162">
        <v>67.59</v>
      </c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147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22.5" outlineLevel="1" x14ac:dyDescent="0.2">
      <c r="A204" s="170">
        <v>35</v>
      </c>
      <c r="B204" s="171" t="s">
        <v>458</v>
      </c>
      <c r="C204" s="186" t="s">
        <v>459</v>
      </c>
      <c r="D204" s="172" t="s">
        <v>268</v>
      </c>
      <c r="E204" s="173">
        <v>34</v>
      </c>
      <c r="F204" s="174"/>
      <c r="G204" s="175">
        <f>ROUND(E204*F204,2)</f>
        <v>0</v>
      </c>
      <c r="H204" s="174"/>
      <c r="I204" s="175">
        <f>ROUND(E204*H204,2)</f>
        <v>0</v>
      </c>
      <c r="J204" s="174"/>
      <c r="K204" s="175">
        <f>ROUND(E204*J204,2)</f>
        <v>0</v>
      </c>
      <c r="L204" s="175">
        <v>15</v>
      </c>
      <c r="M204" s="175">
        <f>G204*(1+L204/100)</f>
        <v>0</v>
      </c>
      <c r="N204" s="175">
        <v>1E-4</v>
      </c>
      <c r="O204" s="175">
        <f>ROUND(E204*N204,2)</f>
        <v>0</v>
      </c>
      <c r="P204" s="175">
        <v>0</v>
      </c>
      <c r="Q204" s="175">
        <f>ROUND(E204*P204,2)</f>
        <v>0</v>
      </c>
      <c r="R204" s="175"/>
      <c r="S204" s="175" t="s">
        <v>142</v>
      </c>
      <c r="T204" s="176" t="s">
        <v>143</v>
      </c>
      <c r="U204" s="160">
        <v>0</v>
      </c>
      <c r="V204" s="160">
        <f>ROUND(E204*U204,2)</f>
        <v>0</v>
      </c>
      <c r="W204" s="160"/>
      <c r="X204" s="160" t="s">
        <v>144</v>
      </c>
      <c r="Y204" s="151"/>
      <c r="Z204" s="151"/>
      <c r="AA204" s="151"/>
      <c r="AB204" s="151"/>
      <c r="AC204" s="151"/>
      <c r="AD204" s="151"/>
      <c r="AE204" s="151"/>
      <c r="AF204" s="151"/>
      <c r="AG204" s="151" t="s">
        <v>237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187" t="s">
        <v>460</v>
      </c>
      <c r="D205" s="161"/>
      <c r="E205" s="162"/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147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87" t="s">
        <v>461</v>
      </c>
      <c r="D206" s="161"/>
      <c r="E206" s="162"/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147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87" t="s">
        <v>462</v>
      </c>
      <c r="D207" s="161"/>
      <c r="E207" s="162">
        <v>34</v>
      </c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147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77">
        <v>36</v>
      </c>
      <c r="B208" s="178" t="s">
        <v>463</v>
      </c>
      <c r="C208" s="188" t="s">
        <v>464</v>
      </c>
      <c r="D208" s="179" t="s">
        <v>268</v>
      </c>
      <c r="E208" s="180">
        <v>34</v>
      </c>
      <c r="F208" s="181"/>
      <c r="G208" s="182">
        <f>ROUND(E208*F208,2)</f>
        <v>0</v>
      </c>
      <c r="H208" s="181"/>
      <c r="I208" s="182">
        <f>ROUND(E208*H208,2)</f>
        <v>0</v>
      </c>
      <c r="J208" s="181"/>
      <c r="K208" s="182">
        <f>ROUND(E208*J208,2)</f>
        <v>0</v>
      </c>
      <c r="L208" s="182">
        <v>15</v>
      </c>
      <c r="M208" s="182">
        <f>G208*(1+L208/100)</f>
        <v>0</v>
      </c>
      <c r="N208" s="182">
        <v>3.8000000000000002E-4</v>
      </c>
      <c r="O208" s="182">
        <f>ROUND(E208*N208,2)</f>
        <v>0.01</v>
      </c>
      <c r="P208" s="182">
        <v>0</v>
      </c>
      <c r="Q208" s="182">
        <f>ROUND(E208*P208,2)</f>
        <v>0</v>
      </c>
      <c r="R208" s="182"/>
      <c r="S208" s="182" t="s">
        <v>142</v>
      </c>
      <c r="T208" s="183" t="s">
        <v>143</v>
      </c>
      <c r="U208" s="160">
        <v>0</v>
      </c>
      <c r="V208" s="160">
        <f>ROUND(E208*U208,2)</f>
        <v>0</v>
      </c>
      <c r="W208" s="160"/>
      <c r="X208" s="160" t="s">
        <v>215</v>
      </c>
      <c r="Y208" s="151"/>
      <c r="Z208" s="151"/>
      <c r="AA208" s="151"/>
      <c r="AB208" s="151"/>
      <c r="AC208" s="151"/>
      <c r="AD208" s="151"/>
      <c r="AE208" s="151"/>
      <c r="AF208" s="151"/>
      <c r="AG208" s="151" t="s">
        <v>216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70">
        <v>37</v>
      </c>
      <c r="B209" s="171" t="s">
        <v>465</v>
      </c>
      <c r="C209" s="186" t="s">
        <v>466</v>
      </c>
      <c r="D209" s="172" t="s">
        <v>141</v>
      </c>
      <c r="E209" s="173">
        <v>66.265000000000001</v>
      </c>
      <c r="F209" s="174"/>
      <c r="G209" s="175">
        <f>ROUND(E209*F209,2)</f>
        <v>0</v>
      </c>
      <c r="H209" s="174"/>
      <c r="I209" s="175">
        <f>ROUND(E209*H209,2)</f>
        <v>0</v>
      </c>
      <c r="J209" s="174"/>
      <c r="K209" s="175">
        <f>ROUND(E209*J209,2)</f>
        <v>0</v>
      </c>
      <c r="L209" s="175">
        <v>15</v>
      </c>
      <c r="M209" s="175">
        <f>G209*(1+L209/100)</f>
        <v>0</v>
      </c>
      <c r="N209" s="175">
        <v>5.8E-4</v>
      </c>
      <c r="O209" s="175">
        <f>ROUND(E209*N209,2)</f>
        <v>0.04</v>
      </c>
      <c r="P209" s="175">
        <v>0</v>
      </c>
      <c r="Q209" s="175">
        <f>ROUND(E209*P209,2)</f>
        <v>0</v>
      </c>
      <c r="R209" s="175"/>
      <c r="S209" s="175" t="s">
        <v>142</v>
      </c>
      <c r="T209" s="176" t="s">
        <v>143</v>
      </c>
      <c r="U209" s="160">
        <v>0</v>
      </c>
      <c r="V209" s="160">
        <f>ROUND(E209*U209,2)</f>
        <v>0</v>
      </c>
      <c r="W209" s="160"/>
      <c r="X209" s="160" t="s">
        <v>144</v>
      </c>
      <c r="Y209" s="151"/>
      <c r="Z209" s="151"/>
      <c r="AA209" s="151"/>
      <c r="AB209" s="151"/>
      <c r="AC209" s="151"/>
      <c r="AD209" s="151"/>
      <c r="AE209" s="151"/>
      <c r="AF209" s="151"/>
      <c r="AG209" s="151" t="s">
        <v>237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87" t="s">
        <v>239</v>
      </c>
      <c r="D210" s="161"/>
      <c r="E210" s="162"/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147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87" t="s">
        <v>357</v>
      </c>
      <c r="D211" s="161"/>
      <c r="E211" s="162"/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147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87" t="s">
        <v>157</v>
      </c>
      <c r="D212" s="161"/>
      <c r="E212" s="162"/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147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87" t="s">
        <v>358</v>
      </c>
      <c r="D213" s="161"/>
      <c r="E213" s="162">
        <v>66.27</v>
      </c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147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ht="33.75" outlineLevel="1" x14ac:dyDescent="0.2">
      <c r="A214" s="170">
        <v>38</v>
      </c>
      <c r="B214" s="171" t="s">
        <v>467</v>
      </c>
      <c r="C214" s="186" t="s">
        <v>468</v>
      </c>
      <c r="D214" s="172" t="s">
        <v>179</v>
      </c>
      <c r="E214" s="173">
        <v>7.2889999999999997</v>
      </c>
      <c r="F214" s="174"/>
      <c r="G214" s="175">
        <f>ROUND(E214*F214,2)</f>
        <v>0</v>
      </c>
      <c r="H214" s="174"/>
      <c r="I214" s="175">
        <f>ROUND(E214*H214,2)</f>
        <v>0</v>
      </c>
      <c r="J214" s="174"/>
      <c r="K214" s="175">
        <f>ROUND(E214*J214,2)</f>
        <v>0</v>
      </c>
      <c r="L214" s="175">
        <v>15</v>
      </c>
      <c r="M214" s="175">
        <f>G214*(1+L214/100)</f>
        <v>0</v>
      </c>
      <c r="N214" s="175">
        <v>2.5000000000000001E-2</v>
      </c>
      <c r="O214" s="175">
        <f>ROUND(E214*N214,2)</f>
        <v>0.18</v>
      </c>
      <c r="P214" s="175">
        <v>0</v>
      </c>
      <c r="Q214" s="175">
        <f>ROUND(E214*P214,2)</f>
        <v>0</v>
      </c>
      <c r="R214" s="175"/>
      <c r="S214" s="175" t="s">
        <v>142</v>
      </c>
      <c r="T214" s="176" t="s">
        <v>143</v>
      </c>
      <c r="U214" s="160">
        <v>0</v>
      </c>
      <c r="V214" s="160">
        <f>ROUND(E214*U214,2)</f>
        <v>0</v>
      </c>
      <c r="W214" s="160"/>
      <c r="X214" s="160" t="s">
        <v>215</v>
      </c>
      <c r="Y214" s="151"/>
      <c r="Z214" s="151"/>
      <c r="AA214" s="151"/>
      <c r="AB214" s="151"/>
      <c r="AC214" s="151"/>
      <c r="AD214" s="151"/>
      <c r="AE214" s="151"/>
      <c r="AF214" s="151"/>
      <c r="AG214" s="151" t="s">
        <v>216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254" t="s">
        <v>469</v>
      </c>
      <c r="D215" s="255"/>
      <c r="E215" s="255"/>
      <c r="F215" s="255"/>
      <c r="G215" s="255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1"/>
      <c r="Z215" s="151"/>
      <c r="AA215" s="151"/>
      <c r="AB215" s="151"/>
      <c r="AC215" s="151"/>
      <c r="AD215" s="151"/>
      <c r="AE215" s="151"/>
      <c r="AF215" s="151"/>
      <c r="AG215" s="151" t="s">
        <v>218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87" t="s">
        <v>239</v>
      </c>
      <c r="D216" s="161"/>
      <c r="E216" s="162"/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147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87" t="s">
        <v>470</v>
      </c>
      <c r="D217" s="161"/>
      <c r="E217" s="162"/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147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187" t="s">
        <v>157</v>
      </c>
      <c r="D218" s="161"/>
      <c r="E218" s="162"/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147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87" t="s">
        <v>471</v>
      </c>
      <c r="D219" s="161"/>
      <c r="E219" s="162">
        <v>7.29</v>
      </c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147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77">
        <v>39</v>
      </c>
      <c r="B220" s="178" t="s">
        <v>472</v>
      </c>
      <c r="C220" s="188" t="s">
        <v>473</v>
      </c>
      <c r="D220" s="179" t="s">
        <v>0</v>
      </c>
      <c r="E220" s="180">
        <v>932.43200000000002</v>
      </c>
      <c r="F220" s="181"/>
      <c r="G220" s="182">
        <f>ROUND(E220*F220,2)</f>
        <v>0</v>
      </c>
      <c r="H220" s="181"/>
      <c r="I220" s="182">
        <f>ROUND(E220*H220,2)</f>
        <v>0</v>
      </c>
      <c r="J220" s="181"/>
      <c r="K220" s="182">
        <f>ROUND(E220*J220,2)</f>
        <v>0</v>
      </c>
      <c r="L220" s="182">
        <v>15</v>
      </c>
      <c r="M220" s="182">
        <f>G220*(1+L220/100)</f>
        <v>0</v>
      </c>
      <c r="N220" s="182">
        <v>0</v>
      </c>
      <c r="O220" s="182">
        <f>ROUND(E220*N220,2)</f>
        <v>0</v>
      </c>
      <c r="P220" s="182">
        <v>0</v>
      </c>
      <c r="Q220" s="182">
        <f>ROUND(E220*P220,2)</f>
        <v>0</v>
      </c>
      <c r="R220" s="182"/>
      <c r="S220" s="182" t="s">
        <v>142</v>
      </c>
      <c r="T220" s="183" t="s">
        <v>143</v>
      </c>
      <c r="U220" s="160">
        <v>0</v>
      </c>
      <c r="V220" s="160">
        <f>ROUND(E220*U220,2)</f>
        <v>0</v>
      </c>
      <c r="W220" s="160"/>
      <c r="X220" s="160" t="s">
        <v>144</v>
      </c>
      <c r="Y220" s="151"/>
      <c r="Z220" s="151"/>
      <c r="AA220" s="151"/>
      <c r="AB220" s="151"/>
      <c r="AC220" s="151"/>
      <c r="AD220" s="151"/>
      <c r="AE220" s="151"/>
      <c r="AF220" s="151"/>
      <c r="AG220" s="151" t="s">
        <v>237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x14ac:dyDescent="0.2">
      <c r="A221" s="164" t="s">
        <v>137</v>
      </c>
      <c r="B221" s="165" t="s">
        <v>99</v>
      </c>
      <c r="C221" s="185" t="s">
        <v>100</v>
      </c>
      <c r="D221" s="166"/>
      <c r="E221" s="167"/>
      <c r="F221" s="168"/>
      <c r="G221" s="168">
        <f>SUMIF(AG222:AG227,"&lt;&gt;NOR",G222:G227)</f>
        <v>0</v>
      </c>
      <c r="H221" s="168"/>
      <c r="I221" s="168">
        <f>SUM(I222:I227)</f>
        <v>0</v>
      </c>
      <c r="J221" s="168"/>
      <c r="K221" s="168">
        <f>SUM(K222:K227)</f>
        <v>0</v>
      </c>
      <c r="L221" s="168"/>
      <c r="M221" s="168">
        <f>SUM(M222:M227)</f>
        <v>0</v>
      </c>
      <c r="N221" s="168"/>
      <c r="O221" s="168">
        <f>SUM(O222:O227)</f>
        <v>0</v>
      </c>
      <c r="P221" s="168"/>
      <c r="Q221" s="168">
        <f>SUM(Q222:Q227)</f>
        <v>0</v>
      </c>
      <c r="R221" s="168"/>
      <c r="S221" s="168"/>
      <c r="T221" s="169"/>
      <c r="U221" s="163"/>
      <c r="V221" s="163">
        <f>SUM(V222:V227)</f>
        <v>0</v>
      </c>
      <c r="W221" s="163"/>
      <c r="X221" s="163"/>
      <c r="AG221" t="s">
        <v>138</v>
      </c>
    </row>
    <row r="222" spans="1:60" ht="33.75" outlineLevel="1" x14ac:dyDescent="0.2">
      <c r="A222" s="177">
        <v>40</v>
      </c>
      <c r="B222" s="178" t="s">
        <v>474</v>
      </c>
      <c r="C222" s="188" t="s">
        <v>475</v>
      </c>
      <c r="D222" s="179" t="s">
        <v>214</v>
      </c>
      <c r="E222" s="180">
        <v>1</v>
      </c>
      <c r="F222" s="181"/>
      <c r="G222" s="182">
        <f>ROUND(E222*F222,2)</f>
        <v>0</v>
      </c>
      <c r="H222" s="181"/>
      <c r="I222" s="182">
        <f>ROUND(E222*H222,2)</f>
        <v>0</v>
      </c>
      <c r="J222" s="181"/>
      <c r="K222" s="182">
        <f>ROUND(E222*J222,2)</f>
        <v>0</v>
      </c>
      <c r="L222" s="182">
        <v>15</v>
      </c>
      <c r="M222" s="182">
        <f>G222*(1+L222/100)</f>
        <v>0</v>
      </c>
      <c r="N222" s="182">
        <v>0</v>
      </c>
      <c r="O222" s="182">
        <f>ROUND(E222*N222,2)</f>
        <v>0</v>
      </c>
      <c r="P222" s="182">
        <v>0</v>
      </c>
      <c r="Q222" s="182">
        <f>ROUND(E222*P222,2)</f>
        <v>0</v>
      </c>
      <c r="R222" s="182"/>
      <c r="S222" s="182" t="s">
        <v>152</v>
      </c>
      <c r="T222" s="183" t="s">
        <v>153</v>
      </c>
      <c r="U222" s="160">
        <v>0</v>
      </c>
      <c r="V222" s="160">
        <f>ROUND(E222*U222,2)</f>
        <v>0</v>
      </c>
      <c r="W222" s="160"/>
      <c r="X222" s="160" t="s">
        <v>144</v>
      </c>
      <c r="Y222" s="151"/>
      <c r="Z222" s="151"/>
      <c r="AA222" s="151"/>
      <c r="AB222" s="151"/>
      <c r="AC222" s="151"/>
      <c r="AD222" s="151"/>
      <c r="AE222" s="151"/>
      <c r="AF222" s="151"/>
      <c r="AG222" s="151" t="s">
        <v>237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ht="22.5" outlineLevel="1" x14ac:dyDescent="0.2">
      <c r="A223" s="170">
        <v>41</v>
      </c>
      <c r="B223" s="171" t="s">
        <v>476</v>
      </c>
      <c r="C223" s="186" t="s">
        <v>477</v>
      </c>
      <c r="D223" s="172" t="s">
        <v>214</v>
      </c>
      <c r="E223" s="173">
        <v>1</v>
      </c>
      <c r="F223" s="174"/>
      <c r="G223" s="175">
        <f>ROUND(E223*F223,2)</f>
        <v>0</v>
      </c>
      <c r="H223" s="174"/>
      <c r="I223" s="175">
        <f>ROUND(E223*H223,2)</f>
        <v>0</v>
      </c>
      <c r="J223" s="174"/>
      <c r="K223" s="175">
        <f>ROUND(E223*J223,2)</f>
        <v>0</v>
      </c>
      <c r="L223" s="175">
        <v>15</v>
      </c>
      <c r="M223" s="175">
        <f>G223*(1+L223/100)</f>
        <v>0</v>
      </c>
      <c r="N223" s="175">
        <v>2.1199999999999999E-3</v>
      </c>
      <c r="O223" s="175">
        <f>ROUND(E223*N223,2)</f>
        <v>0</v>
      </c>
      <c r="P223" s="175">
        <v>0</v>
      </c>
      <c r="Q223" s="175">
        <f>ROUND(E223*P223,2)</f>
        <v>0</v>
      </c>
      <c r="R223" s="175"/>
      <c r="S223" s="175" t="s">
        <v>142</v>
      </c>
      <c r="T223" s="176" t="s">
        <v>143</v>
      </c>
      <c r="U223" s="160">
        <v>0</v>
      </c>
      <c r="V223" s="160">
        <f>ROUND(E223*U223,2)</f>
        <v>0</v>
      </c>
      <c r="W223" s="160"/>
      <c r="X223" s="160" t="s">
        <v>144</v>
      </c>
      <c r="Y223" s="151"/>
      <c r="Z223" s="151"/>
      <c r="AA223" s="151"/>
      <c r="AB223" s="151"/>
      <c r="AC223" s="151"/>
      <c r="AD223" s="151"/>
      <c r="AE223" s="151"/>
      <c r="AF223" s="151"/>
      <c r="AG223" s="151" t="s">
        <v>237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87" t="s">
        <v>478</v>
      </c>
      <c r="D224" s="161"/>
      <c r="E224" s="162"/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147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187" t="s">
        <v>479</v>
      </c>
      <c r="D225" s="161"/>
      <c r="E225" s="162"/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147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8"/>
      <c r="B226" s="159"/>
      <c r="C226" s="187" t="s">
        <v>61</v>
      </c>
      <c r="D226" s="161"/>
      <c r="E226" s="162">
        <v>1</v>
      </c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147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77">
        <v>42</v>
      </c>
      <c r="B227" s="178" t="s">
        <v>480</v>
      </c>
      <c r="C227" s="188" t="s">
        <v>481</v>
      </c>
      <c r="D227" s="179" t="s">
        <v>0</v>
      </c>
      <c r="E227" s="180">
        <v>40.5</v>
      </c>
      <c r="F227" s="181"/>
      <c r="G227" s="182">
        <f>ROUND(E227*F227,2)</f>
        <v>0</v>
      </c>
      <c r="H227" s="181"/>
      <c r="I227" s="182">
        <f>ROUND(E227*H227,2)</f>
        <v>0</v>
      </c>
      <c r="J227" s="181"/>
      <c r="K227" s="182">
        <f>ROUND(E227*J227,2)</f>
        <v>0</v>
      </c>
      <c r="L227" s="182">
        <v>15</v>
      </c>
      <c r="M227" s="182">
        <f>G227*(1+L227/100)</f>
        <v>0</v>
      </c>
      <c r="N227" s="182">
        <v>0</v>
      </c>
      <c r="O227" s="182">
        <f>ROUND(E227*N227,2)</f>
        <v>0</v>
      </c>
      <c r="P227" s="182">
        <v>0</v>
      </c>
      <c r="Q227" s="182">
        <f>ROUND(E227*P227,2)</f>
        <v>0</v>
      </c>
      <c r="R227" s="182"/>
      <c r="S227" s="182" t="s">
        <v>142</v>
      </c>
      <c r="T227" s="183" t="s">
        <v>143</v>
      </c>
      <c r="U227" s="160">
        <v>0</v>
      </c>
      <c r="V227" s="160">
        <f>ROUND(E227*U227,2)</f>
        <v>0</v>
      </c>
      <c r="W227" s="160"/>
      <c r="X227" s="160" t="s">
        <v>144</v>
      </c>
      <c r="Y227" s="151"/>
      <c r="Z227" s="151"/>
      <c r="AA227" s="151"/>
      <c r="AB227" s="151"/>
      <c r="AC227" s="151"/>
      <c r="AD227" s="151"/>
      <c r="AE227" s="151"/>
      <c r="AF227" s="151"/>
      <c r="AG227" s="151" t="s">
        <v>237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x14ac:dyDescent="0.2">
      <c r="A228" s="164" t="s">
        <v>137</v>
      </c>
      <c r="B228" s="165" t="s">
        <v>103</v>
      </c>
      <c r="C228" s="185" t="s">
        <v>104</v>
      </c>
      <c r="D228" s="166"/>
      <c r="E228" s="167"/>
      <c r="F228" s="168"/>
      <c r="G228" s="168">
        <f>SUMIF(AG229:AG245,"&lt;&gt;NOR",G229:G245)</f>
        <v>0</v>
      </c>
      <c r="H228" s="168"/>
      <c r="I228" s="168">
        <f>SUM(I229:I245)</f>
        <v>0</v>
      </c>
      <c r="J228" s="168"/>
      <c r="K228" s="168">
        <f>SUM(K229:K245)</f>
        <v>0</v>
      </c>
      <c r="L228" s="168"/>
      <c r="M228" s="168">
        <f>SUM(M229:M245)</f>
        <v>0</v>
      </c>
      <c r="N228" s="168"/>
      <c r="O228" s="168">
        <f>SUM(O229:O245)</f>
        <v>0.1</v>
      </c>
      <c r="P228" s="168"/>
      <c r="Q228" s="168">
        <f>SUM(Q229:Q245)</f>
        <v>0</v>
      </c>
      <c r="R228" s="168"/>
      <c r="S228" s="168"/>
      <c r="T228" s="169"/>
      <c r="U228" s="163"/>
      <c r="V228" s="163">
        <f>SUM(V229:V245)</f>
        <v>0</v>
      </c>
      <c r="W228" s="163"/>
      <c r="X228" s="163"/>
      <c r="AG228" t="s">
        <v>138</v>
      </c>
    </row>
    <row r="229" spans="1:60" ht="22.5" outlineLevel="1" x14ac:dyDescent="0.2">
      <c r="A229" s="170">
        <v>43</v>
      </c>
      <c r="B229" s="171" t="s">
        <v>482</v>
      </c>
      <c r="C229" s="186" t="s">
        <v>483</v>
      </c>
      <c r="D229" s="172" t="s">
        <v>268</v>
      </c>
      <c r="E229" s="173">
        <v>33.5</v>
      </c>
      <c r="F229" s="174"/>
      <c r="G229" s="175">
        <f>ROUND(E229*F229,2)</f>
        <v>0</v>
      </c>
      <c r="H229" s="174"/>
      <c r="I229" s="175">
        <f>ROUND(E229*H229,2)</f>
        <v>0</v>
      </c>
      <c r="J229" s="174"/>
      <c r="K229" s="175">
        <f>ROUND(E229*J229,2)</f>
        <v>0</v>
      </c>
      <c r="L229" s="175">
        <v>15</v>
      </c>
      <c r="M229" s="175">
        <f>G229*(1+L229/100)</f>
        <v>0</v>
      </c>
      <c r="N229" s="175">
        <v>1.3799999999999999E-3</v>
      </c>
      <c r="O229" s="175">
        <f>ROUND(E229*N229,2)</f>
        <v>0.05</v>
      </c>
      <c r="P229" s="175">
        <v>0</v>
      </c>
      <c r="Q229" s="175">
        <f>ROUND(E229*P229,2)</f>
        <v>0</v>
      </c>
      <c r="R229" s="175"/>
      <c r="S229" s="175" t="s">
        <v>152</v>
      </c>
      <c r="T229" s="176" t="s">
        <v>153</v>
      </c>
      <c r="U229" s="160">
        <v>0</v>
      </c>
      <c r="V229" s="160">
        <f>ROUND(E229*U229,2)</f>
        <v>0</v>
      </c>
      <c r="W229" s="160"/>
      <c r="X229" s="160" t="s">
        <v>144</v>
      </c>
      <c r="Y229" s="151"/>
      <c r="Z229" s="151"/>
      <c r="AA229" s="151"/>
      <c r="AB229" s="151"/>
      <c r="AC229" s="151"/>
      <c r="AD229" s="151"/>
      <c r="AE229" s="151"/>
      <c r="AF229" s="151"/>
      <c r="AG229" s="151" t="s">
        <v>237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87" t="s">
        <v>484</v>
      </c>
      <c r="D230" s="161"/>
      <c r="E230" s="162"/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147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187" t="s">
        <v>485</v>
      </c>
      <c r="D231" s="161"/>
      <c r="E231" s="162"/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147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87" t="s">
        <v>486</v>
      </c>
      <c r="D232" s="161"/>
      <c r="E232" s="162">
        <v>33.5</v>
      </c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147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70">
        <v>44</v>
      </c>
      <c r="B233" s="171" t="s">
        <v>487</v>
      </c>
      <c r="C233" s="186" t="s">
        <v>488</v>
      </c>
      <c r="D233" s="172" t="s">
        <v>268</v>
      </c>
      <c r="E233" s="173">
        <v>1.1000000000000001</v>
      </c>
      <c r="F233" s="174"/>
      <c r="G233" s="175">
        <f>ROUND(E233*F233,2)</f>
        <v>0</v>
      </c>
      <c r="H233" s="174"/>
      <c r="I233" s="175">
        <f>ROUND(E233*H233,2)</f>
        <v>0</v>
      </c>
      <c r="J233" s="174"/>
      <c r="K233" s="175">
        <f>ROUND(E233*J233,2)</f>
        <v>0</v>
      </c>
      <c r="L233" s="175">
        <v>15</v>
      </c>
      <c r="M233" s="175">
        <f>G233*(1+L233/100)</f>
        <v>0</v>
      </c>
      <c r="N233" s="175">
        <v>1.3799999999999999E-3</v>
      </c>
      <c r="O233" s="175">
        <f>ROUND(E233*N233,2)</f>
        <v>0</v>
      </c>
      <c r="P233" s="175">
        <v>0</v>
      </c>
      <c r="Q233" s="175">
        <f>ROUND(E233*P233,2)</f>
        <v>0</v>
      </c>
      <c r="R233" s="175"/>
      <c r="S233" s="175" t="s">
        <v>152</v>
      </c>
      <c r="T233" s="176" t="s">
        <v>153</v>
      </c>
      <c r="U233" s="160">
        <v>0</v>
      </c>
      <c r="V233" s="160">
        <f>ROUND(E233*U233,2)</f>
        <v>0</v>
      </c>
      <c r="W233" s="160"/>
      <c r="X233" s="160" t="s">
        <v>144</v>
      </c>
      <c r="Y233" s="151"/>
      <c r="Z233" s="151"/>
      <c r="AA233" s="151"/>
      <c r="AB233" s="151"/>
      <c r="AC233" s="151"/>
      <c r="AD233" s="151"/>
      <c r="AE233" s="151"/>
      <c r="AF233" s="151"/>
      <c r="AG233" s="151" t="s">
        <v>237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87" t="s">
        <v>489</v>
      </c>
      <c r="D234" s="161"/>
      <c r="E234" s="162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147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87" t="s">
        <v>490</v>
      </c>
      <c r="D235" s="161"/>
      <c r="E235" s="162"/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147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187" t="s">
        <v>491</v>
      </c>
      <c r="D236" s="161"/>
      <c r="E236" s="162">
        <v>1.1000000000000001</v>
      </c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147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ht="22.5" outlineLevel="1" x14ac:dyDescent="0.2">
      <c r="A237" s="170">
        <v>45</v>
      </c>
      <c r="B237" s="171" t="s">
        <v>492</v>
      </c>
      <c r="C237" s="186" t="s">
        <v>493</v>
      </c>
      <c r="D237" s="172" t="s">
        <v>268</v>
      </c>
      <c r="E237" s="173">
        <v>19.5</v>
      </c>
      <c r="F237" s="174"/>
      <c r="G237" s="175">
        <f>ROUND(E237*F237,2)</f>
        <v>0</v>
      </c>
      <c r="H237" s="174"/>
      <c r="I237" s="175">
        <f>ROUND(E237*H237,2)</f>
        <v>0</v>
      </c>
      <c r="J237" s="174"/>
      <c r="K237" s="175">
        <f>ROUND(E237*J237,2)</f>
        <v>0</v>
      </c>
      <c r="L237" s="175">
        <v>15</v>
      </c>
      <c r="M237" s="175">
        <f>G237*(1+L237/100)</f>
        <v>0</v>
      </c>
      <c r="N237" s="175">
        <v>1.3799999999999999E-3</v>
      </c>
      <c r="O237" s="175">
        <f>ROUND(E237*N237,2)</f>
        <v>0.03</v>
      </c>
      <c r="P237" s="175">
        <v>0</v>
      </c>
      <c r="Q237" s="175">
        <f>ROUND(E237*P237,2)</f>
        <v>0</v>
      </c>
      <c r="R237" s="175"/>
      <c r="S237" s="175" t="s">
        <v>152</v>
      </c>
      <c r="T237" s="176" t="s">
        <v>153</v>
      </c>
      <c r="U237" s="160">
        <v>0</v>
      </c>
      <c r="V237" s="160">
        <f>ROUND(E237*U237,2)</f>
        <v>0</v>
      </c>
      <c r="W237" s="160"/>
      <c r="X237" s="160" t="s">
        <v>144</v>
      </c>
      <c r="Y237" s="151"/>
      <c r="Z237" s="151"/>
      <c r="AA237" s="151"/>
      <c r="AB237" s="151"/>
      <c r="AC237" s="151"/>
      <c r="AD237" s="151"/>
      <c r="AE237" s="151"/>
      <c r="AF237" s="151"/>
      <c r="AG237" s="151" t="s">
        <v>237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87" t="s">
        <v>494</v>
      </c>
      <c r="D238" s="161"/>
      <c r="E238" s="162"/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147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87" t="s">
        <v>338</v>
      </c>
      <c r="D239" s="161"/>
      <c r="E239" s="162"/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147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87" t="s">
        <v>344</v>
      </c>
      <c r="D240" s="161"/>
      <c r="E240" s="162">
        <v>19.5</v>
      </c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147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ht="22.5" outlineLevel="1" x14ac:dyDescent="0.2">
      <c r="A241" s="170">
        <v>46</v>
      </c>
      <c r="B241" s="171" t="s">
        <v>495</v>
      </c>
      <c r="C241" s="186" t="s">
        <v>496</v>
      </c>
      <c r="D241" s="172" t="s">
        <v>268</v>
      </c>
      <c r="E241" s="173">
        <v>16</v>
      </c>
      <c r="F241" s="174"/>
      <c r="G241" s="175">
        <f>ROUND(E241*F241,2)</f>
        <v>0</v>
      </c>
      <c r="H241" s="174"/>
      <c r="I241" s="175">
        <f>ROUND(E241*H241,2)</f>
        <v>0</v>
      </c>
      <c r="J241" s="174"/>
      <c r="K241" s="175">
        <f>ROUND(E241*J241,2)</f>
        <v>0</v>
      </c>
      <c r="L241" s="175">
        <v>15</v>
      </c>
      <c r="M241" s="175">
        <f>G241*(1+L241/100)</f>
        <v>0</v>
      </c>
      <c r="N241" s="175">
        <v>1.3799999999999999E-3</v>
      </c>
      <c r="O241" s="175">
        <f>ROUND(E241*N241,2)</f>
        <v>0.02</v>
      </c>
      <c r="P241" s="175">
        <v>0</v>
      </c>
      <c r="Q241" s="175">
        <f>ROUND(E241*P241,2)</f>
        <v>0</v>
      </c>
      <c r="R241" s="175"/>
      <c r="S241" s="175" t="s">
        <v>152</v>
      </c>
      <c r="T241" s="176" t="s">
        <v>153</v>
      </c>
      <c r="U241" s="160">
        <v>0</v>
      </c>
      <c r="V241" s="160">
        <f>ROUND(E241*U241,2)</f>
        <v>0</v>
      </c>
      <c r="W241" s="160"/>
      <c r="X241" s="160" t="s">
        <v>144</v>
      </c>
      <c r="Y241" s="151"/>
      <c r="Z241" s="151"/>
      <c r="AA241" s="151"/>
      <c r="AB241" s="151"/>
      <c r="AC241" s="151"/>
      <c r="AD241" s="151"/>
      <c r="AE241" s="151"/>
      <c r="AF241" s="151"/>
      <c r="AG241" s="151" t="s">
        <v>237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187" t="s">
        <v>497</v>
      </c>
      <c r="D242" s="161"/>
      <c r="E242" s="162"/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147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187" t="s">
        <v>340</v>
      </c>
      <c r="D243" s="161"/>
      <c r="E243" s="162"/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147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8"/>
      <c r="B244" s="159"/>
      <c r="C244" s="187" t="s">
        <v>498</v>
      </c>
      <c r="D244" s="161"/>
      <c r="E244" s="162">
        <v>16</v>
      </c>
      <c r="F244" s="160"/>
      <c r="G244" s="160"/>
      <c r="H244" s="160"/>
      <c r="I244" s="160"/>
      <c r="J244" s="160"/>
      <c r="K244" s="160"/>
      <c r="L244" s="160"/>
      <c r="M244" s="160"/>
      <c r="N244" s="160"/>
      <c r="O244" s="160"/>
      <c r="P244" s="160"/>
      <c r="Q244" s="160"/>
      <c r="R244" s="160"/>
      <c r="S244" s="160"/>
      <c r="T244" s="160"/>
      <c r="U244" s="160"/>
      <c r="V244" s="160"/>
      <c r="W244" s="160"/>
      <c r="X244" s="160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147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77">
        <v>47</v>
      </c>
      <c r="B245" s="178" t="s">
        <v>499</v>
      </c>
      <c r="C245" s="188" t="s">
        <v>500</v>
      </c>
      <c r="D245" s="179" t="s">
        <v>0</v>
      </c>
      <c r="E245" s="180">
        <v>119.27</v>
      </c>
      <c r="F245" s="181"/>
      <c r="G245" s="182">
        <f>ROUND(E245*F245,2)</f>
        <v>0</v>
      </c>
      <c r="H245" s="181"/>
      <c r="I245" s="182">
        <f>ROUND(E245*H245,2)</f>
        <v>0</v>
      </c>
      <c r="J245" s="181"/>
      <c r="K245" s="182">
        <f>ROUND(E245*J245,2)</f>
        <v>0</v>
      </c>
      <c r="L245" s="182">
        <v>15</v>
      </c>
      <c r="M245" s="182">
        <f>G245*(1+L245/100)</f>
        <v>0</v>
      </c>
      <c r="N245" s="182">
        <v>0</v>
      </c>
      <c r="O245" s="182">
        <f>ROUND(E245*N245,2)</f>
        <v>0</v>
      </c>
      <c r="P245" s="182">
        <v>0</v>
      </c>
      <c r="Q245" s="182">
        <f>ROUND(E245*P245,2)</f>
        <v>0</v>
      </c>
      <c r="R245" s="182"/>
      <c r="S245" s="182" t="s">
        <v>142</v>
      </c>
      <c r="T245" s="183" t="s">
        <v>143</v>
      </c>
      <c r="U245" s="160">
        <v>0</v>
      </c>
      <c r="V245" s="160">
        <f>ROUND(E245*U245,2)</f>
        <v>0</v>
      </c>
      <c r="W245" s="160"/>
      <c r="X245" s="160" t="s">
        <v>144</v>
      </c>
      <c r="Y245" s="151"/>
      <c r="Z245" s="151"/>
      <c r="AA245" s="151"/>
      <c r="AB245" s="151"/>
      <c r="AC245" s="151"/>
      <c r="AD245" s="151"/>
      <c r="AE245" s="151"/>
      <c r="AF245" s="151"/>
      <c r="AG245" s="151" t="s">
        <v>237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x14ac:dyDescent="0.2">
      <c r="A246" s="164" t="s">
        <v>137</v>
      </c>
      <c r="B246" s="165" t="s">
        <v>105</v>
      </c>
      <c r="C246" s="185" t="s">
        <v>106</v>
      </c>
      <c r="D246" s="166"/>
      <c r="E246" s="167"/>
      <c r="F246" s="168"/>
      <c r="G246" s="168">
        <f>SUMIF(AG247:AG268,"&lt;&gt;NOR",G247:G268)</f>
        <v>0</v>
      </c>
      <c r="H246" s="168"/>
      <c r="I246" s="168">
        <f>SUM(I247:I268)</f>
        <v>0</v>
      </c>
      <c r="J246" s="168"/>
      <c r="K246" s="168">
        <f>SUM(K247:K268)</f>
        <v>0</v>
      </c>
      <c r="L246" s="168"/>
      <c r="M246" s="168">
        <f>SUM(M247:M268)</f>
        <v>0</v>
      </c>
      <c r="N246" s="168"/>
      <c r="O246" s="168">
        <f>SUM(O247:O268)</f>
        <v>0.02</v>
      </c>
      <c r="P246" s="168"/>
      <c r="Q246" s="168">
        <f>SUM(Q247:Q268)</f>
        <v>0</v>
      </c>
      <c r="R246" s="168"/>
      <c r="S246" s="168"/>
      <c r="T246" s="169"/>
      <c r="U246" s="163"/>
      <c r="V246" s="163">
        <f>SUM(V247:V268)</f>
        <v>0</v>
      </c>
      <c r="W246" s="163"/>
      <c r="X246" s="163"/>
      <c r="AG246" t="s">
        <v>138</v>
      </c>
    </row>
    <row r="247" spans="1:60" outlineLevel="1" x14ac:dyDescent="0.2">
      <c r="A247" s="170">
        <v>48</v>
      </c>
      <c r="B247" s="171" t="s">
        <v>270</v>
      </c>
      <c r="C247" s="186" t="s">
        <v>501</v>
      </c>
      <c r="D247" s="172" t="s">
        <v>268</v>
      </c>
      <c r="E247" s="173">
        <v>19.59</v>
      </c>
      <c r="F247" s="174"/>
      <c r="G247" s="175">
        <f>ROUND(E247*F247,2)</f>
        <v>0</v>
      </c>
      <c r="H247" s="174"/>
      <c r="I247" s="175">
        <f>ROUND(E247*H247,2)</f>
        <v>0</v>
      </c>
      <c r="J247" s="174"/>
      <c r="K247" s="175">
        <f>ROUND(E247*J247,2)</f>
        <v>0</v>
      </c>
      <c r="L247" s="175">
        <v>15</v>
      </c>
      <c r="M247" s="175">
        <f>G247*(1+L247/100)</f>
        <v>0</v>
      </c>
      <c r="N247" s="175">
        <v>0</v>
      </c>
      <c r="O247" s="175">
        <f>ROUND(E247*N247,2)</f>
        <v>0</v>
      </c>
      <c r="P247" s="175">
        <v>0</v>
      </c>
      <c r="Q247" s="175">
        <f>ROUND(E247*P247,2)</f>
        <v>0</v>
      </c>
      <c r="R247" s="175"/>
      <c r="S247" s="175" t="s">
        <v>152</v>
      </c>
      <c r="T247" s="176" t="s">
        <v>153</v>
      </c>
      <c r="U247" s="160">
        <v>0</v>
      </c>
      <c r="V247" s="160">
        <f>ROUND(E247*U247,2)</f>
        <v>0</v>
      </c>
      <c r="W247" s="160"/>
      <c r="X247" s="160" t="s">
        <v>144</v>
      </c>
      <c r="Y247" s="151"/>
      <c r="Z247" s="151"/>
      <c r="AA247" s="151"/>
      <c r="AB247" s="151"/>
      <c r="AC247" s="151"/>
      <c r="AD247" s="151"/>
      <c r="AE247" s="151"/>
      <c r="AF247" s="151"/>
      <c r="AG247" s="151" t="s">
        <v>237</v>
      </c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187" t="s">
        <v>272</v>
      </c>
      <c r="D248" s="161"/>
      <c r="E248" s="162"/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147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187" t="s">
        <v>502</v>
      </c>
      <c r="D249" s="161"/>
      <c r="E249" s="162"/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147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87" t="s">
        <v>503</v>
      </c>
      <c r="D250" s="161"/>
      <c r="E250" s="162">
        <v>19.59</v>
      </c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147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70">
        <v>49</v>
      </c>
      <c r="B251" s="171" t="s">
        <v>504</v>
      </c>
      <c r="C251" s="186" t="s">
        <v>505</v>
      </c>
      <c r="D251" s="172" t="s">
        <v>286</v>
      </c>
      <c r="E251" s="173">
        <v>6</v>
      </c>
      <c r="F251" s="174"/>
      <c r="G251" s="175">
        <f>ROUND(E251*F251,2)</f>
        <v>0</v>
      </c>
      <c r="H251" s="174"/>
      <c r="I251" s="175">
        <f>ROUND(E251*H251,2)</f>
        <v>0</v>
      </c>
      <c r="J251" s="174"/>
      <c r="K251" s="175">
        <f>ROUND(E251*J251,2)</f>
        <v>0</v>
      </c>
      <c r="L251" s="175">
        <v>15</v>
      </c>
      <c r="M251" s="175">
        <f>G251*(1+L251/100)</f>
        <v>0</v>
      </c>
      <c r="N251" s="175">
        <v>5.0000000000000002E-5</v>
      </c>
      <c r="O251" s="175">
        <f>ROUND(E251*N251,2)</f>
        <v>0</v>
      </c>
      <c r="P251" s="175">
        <v>0</v>
      </c>
      <c r="Q251" s="175">
        <f>ROUND(E251*P251,2)</f>
        <v>0</v>
      </c>
      <c r="R251" s="175"/>
      <c r="S251" s="175" t="s">
        <v>142</v>
      </c>
      <c r="T251" s="176" t="s">
        <v>143</v>
      </c>
      <c r="U251" s="160">
        <v>0</v>
      </c>
      <c r="V251" s="160">
        <f>ROUND(E251*U251,2)</f>
        <v>0</v>
      </c>
      <c r="W251" s="160"/>
      <c r="X251" s="160" t="s">
        <v>144</v>
      </c>
      <c r="Y251" s="151"/>
      <c r="Z251" s="151"/>
      <c r="AA251" s="151"/>
      <c r="AB251" s="151"/>
      <c r="AC251" s="151"/>
      <c r="AD251" s="151"/>
      <c r="AE251" s="151"/>
      <c r="AF251" s="151"/>
      <c r="AG251" s="151" t="s">
        <v>237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8"/>
      <c r="B252" s="159"/>
      <c r="C252" s="187" t="s">
        <v>506</v>
      </c>
      <c r="D252" s="161"/>
      <c r="E252" s="162"/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147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8"/>
      <c r="B253" s="159"/>
      <c r="C253" s="187" t="s">
        <v>507</v>
      </c>
      <c r="D253" s="161"/>
      <c r="E253" s="162"/>
      <c r="F253" s="160"/>
      <c r="G253" s="160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60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147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187" t="s">
        <v>79</v>
      </c>
      <c r="D254" s="161"/>
      <c r="E254" s="162">
        <v>6</v>
      </c>
      <c r="F254" s="160"/>
      <c r="G254" s="16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147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70">
        <v>50</v>
      </c>
      <c r="B255" s="171" t="s">
        <v>508</v>
      </c>
      <c r="C255" s="186" t="s">
        <v>509</v>
      </c>
      <c r="D255" s="172" t="s">
        <v>214</v>
      </c>
      <c r="E255" s="173">
        <v>1</v>
      </c>
      <c r="F255" s="174"/>
      <c r="G255" s="175">
        <f>ROUND(E255*F255,2)</f>
        <v>0</v>
      </c>
      <c r="H255" s="174"/>
      <c r="I255" s="175">
        <f>ROUND(E255*H255,2)</f>
        <v>0</v>
      </c>
      <c r="J255" s="174"/>
      <c r="K255" s="175">
        <f>ROUND(E255*J255,2)</f>
        <v>0</v>
      </c>
      <c r="L255" s="175">
        <v>15</v>
      </c>
      <c r="M255" s="175">
        <f>G255*(1+L255/100)</f>
        <v>0</v>
      </c>
      <c r="N255" s="175">
        <v>1.15E-2</v>
      </c>
      <c r="O255" s="175">
        <f>ROUND(E255*N255,2)</f>
        <v>0.01</v>
      </c>
      <c r="P255" s="175">
        <v>0</v>
      </c>
      <c r="Q255" s="175">
        <f>ROUND(E255*P255,2)</f>
        <v>0</v>
      </c>
      <c r="R255" s="175"/>
      <c r="S255" s="175" t="s">
        <v>152</v>
      </c>
      <c r="T255" s="176" t="s">
        <v>153</v>
      </c>
      <c r="U255" s="160">
        <v>0</v>
      </c>
      <c r="V255" s="160">
        <f>ROUND(E255*U255,2)</f>
        <v>0</v>
      </c>
      <c r="W255" s="160"/>
      <c r="X255" s="160" t="s">
        <v>215</v>
      </c>
      <c r="Y255" s="151"/>
      <c r="Z255" s="151"/>
      <c r="AA255" s="151"/>
      <c r="AB255" s="151"/>
      <c r="AC255" s="151"/>
      <c r="AD255" s="151"/>
      <c r="AE255" s="151"/>
      <c r="AF255" s="151"/>
      <c r="AG255" s="151" t="s">
        <v>216</v>
      </c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8"/>
      <c r="B256" s="159"/>
      <c r="C256" s="187" t="s">
        <v>510</v>
      </c>
      <c r="D256" s="161"/>
      <c r="E256" s="162"/>
      <c r="F256" s="160"/>
      <c r="G256" s="160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60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147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8"/>
      <c r="B257" s="159"/>
      <c r="C257" s="187" t="s">
        <v>479</v>
      </c>
      <c r="D257" s="161"/>
      <c r="E257" s="162"/>
      <c r="F257" s="160"/>
      <c r="G257" s="160"/>
      <c r="H257" s="160"/>
      <c r="I257" s="160"/>
      <c r="J257" s="160"/>
      <c r="K257" s="160"/>
      <c r="L257" s="160"/>
      <c r="M257" s="160"/>
      <c r="N257" s="160"/>
      <c r="O257" s="160"/>
      <c r="P257" s="160"/>
      <c r="Q257" s="160"/>
      <c r="R257" s="160"/>
      <c r="S257" s="160"/>
      <c r="T257" s="160"/>
      <c r="U257" s="160"/>
      <c r="V257" s="160"/>
      <c r="W257" s="160"/>
      <c r="X257" s="160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147</v>
      </c>
      <c r="AH257" s="151">
        <v>0</v>
      </c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8"/>
      <c r="B258" s="159"/>
      <c r="C258" s="187" t="s">
        <v>61</v>
      </c>
      <c r="D258" s="161"/>
      <c r="E258" s="162">
        <v>1</v>
      </c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147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70">
        <v>51</v>
      </c>
      <c r="B259" s="171" t="s">
        <v>511</v>
      </c>
      <c r="C259" s="186" t="s">
        <v>512</v>
      </c>
      <c r="D259" s="172" t="s">
        <v>268</v>
      </c>
      <c r="E259" s="173">
        <v>4.16</v>
      </c>
      <c r="F259" s="174"/>
      <c r="G259" s="175">
        <f>ROUND(E259*F259,2)</f>
        <v>0</v>
      </c>
      <c r="H259" s="174"/>
      <c r="I259" s="175">
        <f>ROUND(E259*H259,2)</f>
        <v>0</v>
      </c>
      <c r="J259" s="174"/>
      <c r="K259" s="175">
        <f>ROUND(E259*J259,2)</f>
        <v>0</v>
      </c>
      <c r="L259" s="175">
        <v>15</v>
      </c>
      <c r="M259" s="175">
        <f>G259*(1+L259/100)</f>
        <v>0</v>
      </c>
      <c r="N259" s="175">
        <v>0</v>
      </c>
      <c r="O259" s="175">
        <f>ROUND(E259*N259,2)</f>
        <v>0</v>
      </c>
      <c r="P259" s="175">
        <v>0</v>
      </c>
      <c r="Q259" s="175">
        <f>ROUND(E259*P259,2)</f>
        <v>0</v>
      </c>
      <c r="R259" s="175"/>
      <c r="S259" s="175" t="s">
        <v>142</v>
      </c>
      <c r="T259" s="176" t="s">
        <v>143</v>
      </c>
      <c r="U259" s="160">
        <v>0</v>
      </c>
      <c r="V259" s="160">
        <f>ROUND(E259*U259,2)</f>
        <v>0</v>
      </c>
      <c r="W259" s="160"/>
      <c r="X259" s="160" t="s">
        <v>144</v>
      </c>
      <c r="Y259" s="151"/>
      <c r="Z259" s="151"/>
      <c r="AA259" s="151"/>
      <c r="AB259" s="151"/>
      <c r="AC259" s="151"/>
      <c r="AD259" s="151"/>
      <c r="AE259" s="151"/>
      <c r="AF259" s="151"/>
      <c r="AG259" s="151" t="s">
        <v>237</v>
      </c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8"/>
      <c r="B260" s="159"/>
      <c r="C260" s="187" t="s">
        <v>513</v>
      </c>
      <c r="D260" s="161"/>
      <c r="E260" s="162"/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147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187" t="s">
        <v>278</v>
      </c>
      <c r="D261" s="161"/>
      <c r="E261" s="162"/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147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8"/>
      <c r="B262" s="159"/>
      <c r="C262" s="187" t="s">
        <v>279</v>
      </c>
      <c r="D262" s="161"/>
      <c r="E262" s="162">
        <v>4.16</v>
      </c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60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147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70">
        <v>52</v>
      </c>
      <c r="B263" s="171" t="s">
        <v>514</v>
      </c>
      <c r="C263" s="186" t="s">
        <v>515</v>
      </c>
      <c r="D263" s="172" t="s">
        <v>286</v>
      </c>
      <c r="E263" s="173">
        <v>200</v>
      </c>
      <c r="F263" s="174"/>
      <c r="G263" s="175">
        <f>ROUND(E263*F263,2)</f>
        <v>0</v>
      </c>
      <c r="H263" s="174"/>
      <c r="I263" s="175">
        <f>ROUND(E263*H263,2)</f>
        <v>0</v>
      </c>
      <c r="J263" s="174"/>
      <c r="K263" s="175">
        <f>ROUND(E263*J263,2)</f>
        <v>0</v>
      </c>
      <c r="L263" s="175">
        <v>15</v>
      </c>
      <c r="M263" s="175">
        <f>G263*(1+L263/100)</f>
        <v>0</v>
      </c>
      <c r="N263" s="175">
        <v>5.0000000000000002E-5</v>
      </c>
      <c r="O263" s="175">
        <f>ROUND(E263*N263,2)</f>
        <v>0.01</v>
      </c>
      <c r="P263" s="175">
        <v>0</v>
      </c>
      <c r="Q263" s="175">
        <f>ROUND(E263*P263,2)</f>
        <v>0</v>
      </c>
      <c r="R263" s="175"/>
      <c r="S263" s="175" t="s">
        <v>142</v>
      </c>
      <c r="T263" s="176" t="s">
        <v>143</v>
      </c>
      <c r="U263" s="160">
        <v>0</v>
      </c>
      <c r="V263" s="160">
        <f>ROUND(E263*U263,2)</f>
        <v>0</v>
      </c>
      <c r="W263" s="160"/>
      <c r="X263" s="160" t="s">
        <v>144</v>
      </c>
      <c r="Y263" s="151"/>
      <c r="Z263" s="151"/>
      <c r="AA263" s="151"/>
      <c r="AB263" s="151"/>
      <c r="AC263" s="151"/>
      <c r="AD263" s="151"/>
      <c r="AE263" s="151"/>
      <c r="AF263" s="151"/>
      <c r="AG263" s="151" t="s">
        <v>237</v>
      </c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58"/>
      <c r="B264" s="159"/>
      <c r="C264" s="187" t="s">
        <v>516</v>
      </c>
      <c r="D264" s="161"/>
      <c r="E264" s="162"/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60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147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8"/>
      <c r="B265" s="159"/>
      <c r="C265" s="187" t="s">
        <v>369</v>
      </c>
      <c r="D265" s="161"/>
      <c r="E265" s="162"/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147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187" t="s">
        <v>370</v>
      </c>
      <c r="D266" s="161"/>
      <c r="E266" s="162">
        <v>200</v>
      </c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147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77">
        <v>53</v>
      </c>
      <c r="B267" s="178" t="s">
        <v>517</v>
      </c>
      <c r="C267" s="188" t="s">
        <v>518</v>
      </c>
      <c r="D267" s="179" t="s">
        <v>286</v>
      </c>
      <c r="E267" s="180">
        <v>200</v>
      </c>
      <c r="F267" s="181"/>
      <c r="G267" s="182">
        <f>ROUND(E267*F267,2)</f>
        <v>0</v>
      </c>
      <c r="H267" s="181"/>
      <c r="I267" s="182">
        <f>ROUND(E267*H267,2)</f>
        <v>0</v>
      </c>
      <c r="J267" s="181"/>
      <c r="K267" s="182">
        <f>ROUND(E267*J267,2)</f>
        <v>0</v>
      </c>
      <c r="L267" s="182">
        <v>15</v>
      </c>
      <c r="M267" s="182">
        <f>G267*(1+L267/100)</f>
        <v>0</v>
      </c>
      <c r="N267" s="182">
        <v>0</v>
      </c>
      <c r="O267" s="182">
        <f>ROUND(E267*N267,2)</f>
        <v>0</v>
      </c>
      <c r="P267" s="182">
        <v>0</v>
      </c>
      <c r="Q267" s="182">
        <f>ROUND(E267*P267,2)</f>
        <v>0</v>
      </c>
      <c r="R267" s="182"/>
      <c r="S267" s="182" t="s">
        <v>152</v>
      </c>
      <c r="T267" s="183" t="s">
        <v>153</v>
      </c>
      <c r="U267" s="160">
        <v>0</v>
      </c>
      <c r="V267" s="160">
        <f>ROUND(E267*U267,2)</f>
        <v>0</v>
      </c>
      <c r="W267" s="160"/>
      <c r="X267" s="160" t="s">
        <v>215</v>
      </c>
      <c r="Y267" s="151"/>
      <c r="Z267" s="151"/>
      <c r="AA267" s="151"/>
      <c r="AB267" s="151"/>
      <c r="AC267" s="151"/>
      <c r="AD267" s="151"/>
      <c r="AE267" s="151"/>
      <c r="AF267" s="151"/>
      <c r="AG267" s="151" t="s">
        <v>216</v>
      </c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70">
        <v>54</v>
      </c>
      <c r="B268" s="171" t="s">
        <v>519</v>
      </c>
      <c r="C268" s="186" t="s">
        <v>520</v>
      </c>
      <c r="D268" s="172" t="s">
        <v>0</v>
      </c>
      <c r="E268" s="173">
        <v>755.27599999999995</v>
      </c>
      <c r="F268" s="174"/>
      <c r="G268" s="175">
        <f>ROUND(E268*F268,2)</f>
        <v>0</v>
      </c>
      <c r="H268" s="174"/>
      <c r="I268" s="175">
        <f>ROUND(E268*H268,2)</f>
        <v>0</v>
      </c>
      <c r="J268" s="174"/>
      <c r="K268" s="175">
        <f>ROUND(E268*J268,2)</f>
        <v>0</v>
      </c>
      <c r="L268" s="175">
        <v>15</v>
      </c>
      <c r="M268" s="175">
        <f>G268*(1+L268/100)</f>
        <v>0</v>
      </c>
      <c r="N268" s="175">
        <v>0</v>
      </c>
      <c r="O268" s="175">
        <f>ROUND(E268*N268,2)</f>
        <v>0</v>
      </c>
      <c r="P268" s="175">
        <v>0</v>
      </c>
      <c r="Q268" s="175">
        <f>ROUND(E268*P268,2)</f>
        <v>0</v>
      </c>
      <c r="R268" s="175"/>
      <c r="S268" s="175" t="s">
        <v>142</v>
      </c>
      <c r="T268" s="176" t="s">
        <v>143</v>
      </c>
      <c r="U268" s="160">
        <v>0</v>
      </c>
      <c r="V268" s="160">
        <f>ROUND(E268*U268,2)</f>
        <v>0</v>
      </c>
      <c r="W268" s="160"/>
      <c r="X268" s="160" t="s">
        <v>144</v>
      </c>
      <c r="Y268" s="151"/>
      <c r="Z268" s="151"/>
      <c r="AA268" s="151"/>
      <c r="AB268" s="151"/>
      <c r="AC268" s="151"/>
      <c r="AD268" s="151"/>
      <c r="AE268" s="151"/>
      <c r="AF268" s="151"/>
      <c r="AG268" s="151" t="s">
        <v>237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x14ac:dyDescent="0.2">
      <c r="A269" s="3"/>
      <c r="B269" s="4"/>
      <c r="C269" s="189"/>
      <c r="D269" s="6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AE269">
        <v>15</v>
      </c>
      <c r="AF269">
        <v>21</v>
      </c>
      <c r="AG269" t="s">
        <v>124</v>
      </c>
    </row>
    <row r="270" spans="1:60" x14ac:dyDescent="0.2">
      <c r="A270" s="154"/>
      <c r="B270" s="155" t="s">
        <v>29</v>
      </c>
      <c r="C270" s="190"/>
      <c r="D270" s="156"/>
      <c r="E270" s="157"/>
      <c r="F270" s="157"/>
      <c r="G270" s="184">
        <f>G8+G25+G30+G85+G104+G106+G177+G221+G228+G246</f>
        <v>0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AE270">
        <f>SUMIF(L7:L268,AE269,G7:G268)</f>
        <v>0</v>
      </c>
      <c r="AF270">
        <f>SUMIF(L7:L268,AF269,G7:G268)</f>
        <v>0</v>
      </c>
      <c r="AG270" t="s">
        <v>301</v>
      </c>
    </row>
    <row r="271" spans="1:60" x14ac:dyDescent="0.2">
      <c r="C271" s="191"/>
      <c r="D271" s="10"/>
      <c r="AG271" t="s">
        <v>302</v>
      </c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XpJV6K4FX3BBGLC/XmZvnNF+nRvSR1Fx5NOfkEzPbHSKAv7iIUL2nKwdDwmBXMoe/cLt9znN7FemMC54r6gIQ==" saltValue="ZL9sHebB+Ze3DLH7jlv8/w==" spinCount="100000" sheet="1"/>
  <mergeCells count="9">
    <mergeCell ref="C121:G121"/>
    <mergeCell ref="C137:G137"/>
    <mergeCell ref="C215:G215"/>
    <mergeCell ref="A1:G1"/>
    <mergeCell ref="C2:G2"/>
    <mergeCell ref="C3:G3"/>
    <mergeCell ref="C4:G4"/>
    <mergeCell ref="C73:G73"/>
    <mergeCell ref="C120:G1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111</v>
      </c>
      <c r="B1" s="247"/>
      <c r="C1" s="247"/>
      <c r="D1" s="247"/>
      <c r="E1" s="247"/>
      <c r="F1" s="247"/>
      <c r="G1" s="247"/>
      <c r="AG1" t="s">
        <v>112</v>
      </c>
    </row>
    <row r="2" spans="1:60" ht="24.95" customHeight="1" x14ac:dyDescent="0.2">
      <c r="A2" s="143" t="s">
        <v>7</v>
      </c>
      <c r="B2" s="48" t="s">
        <v>43</v>
      </c>
      <c r="C2" s="248" t="s">
        <v>44</v>
      </c>
      <c r="D2" s="249"/>
      <c r="E2" s="249"/>
      <c r="F2" s="249"/>
      <c r="G2" s="250"/>
      <c r="AG2" t="s">
        <v>113</v>
      </c>
    </row>
    <row r="3" spans="1:60" ht="24.95" customHeight="1" x14ac:dyDescent="0.2">
      <c r="A3" s="143" t="s">
        <v>8</v>
      </c>
      <c r="B3" s="48" t="s">
        <v>67</v>
      </c>
      <c r="C3" s="248" t="s">
        <v>68</v>
      </c>
      <c r="D3" s="249"/>
      <c r="E3" s="249"/>
      <c r="F3" s="249"/>
      <c r="G3" s="250"/>
      <c r="AC3" s="125" t="s">
        <v>113</v>
      </c>
      <c r="AG3" t="s">
        <v>114</v>
      </c>
    </row>
    <row r="4" spans="1:60" ht="24.95" customHeight="1" x14ac:dyDescent="0.2">
      <c r="A4" s="144" t="s">
        <v>9</v>
      </c>
      <c r="B4" s="145" t="s">
        <v>69</v>
      </c>
      <c r="C4" s="251" t="s">
        <v>70</v>
      </c>
      <c r="D4" s="252"/>
      <c r="E4" s="252"/>
      <c r="F4" s="252"/>
      <c r="G4" s="253"/>
      <c r="AG4" t="s">
        <v>115</v>
      </c>
    </row>
    <row r="5" spans="1:60" x14ac:dyDescent="0.2">
      <c r="D5" s="10"/>
    </row>
    <row r="6" spans="1:60" ht="38.25" x14ac:dyDescent="0.2">
      <c r="A6" s="147" t="s">
        <v>116</v>
      </c>
      <c r="B6" s="149" t="s">
        <v>117</v>
      </c>
      <c r="C6" s="149" t="s">
        <v>118</v>
      </c>
      <c r="D6" s="148" t="s">
        <v>119</v>
      </c>
      <c r="E6" s="147" t="s">
        <v>120</v>
      </c>
      <c r="F6" s="146" t="s">
        <v>121</v>
      </c>
      <c r="G6" s="147" t="s">
        <v>29</v>
      </c>
      <c r="H6" s="150" t="s">
        <v>30</v>
      </c>
      <c r="I6" s="150" t="s">
        <v>122</v>
      </c>
      <c r="J6" s="150" t="s">
        <v>31</v>
      </c>
      <c r="K6" s="150" t="s">
        <v>123</v>
      </c>
      <c r="L6" s="150" t="s">
        <v>124</v>
      </c>
      <c r="M6" s="150" t="s">
        <v>125</v>
      </c>
      <c r="N6" s="150" t="s">
        <v>126</v>
      </c>
      <c r="O6" s="150" t="s">
        <v>127</v>
      </c>
      <c r="P6" s="150" t="s">
        <v>128</v>
      </c>
      <c r="Q6" s="150" t="s">
        <v>129</v>
      </c>
      <c r="R6" s="150" t="s">
        <v>130</v>
      </c>
      <c r="S6" s="150" t="s">
        <v>131</v>
      </c>
      <c r="T6" s="150" t="s">
        <v>132</v>
      </c>
      <c r="U6" s="150" t="s">
        <v>133</v>
      </c>
      <c r="V6" s="150" t="s">
        <v>134</v>
      </c>
      <c r="W6" s="150" t="s">
        <v>135</v>
      </c>
      <c r="X6" s="150" t="s">
        <v>136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137</v>
      </c>
      <c r="B8" s="165" t="s">
        <v>87</v>
      </c>
      <c r="C8" s="185" t="s">
        <v>88</v>
      </c>
      <c r="D8" s="166"/>
      <c r="E8" s="167"/>
      <c r="F8" s="168"/>
      <c r="G8" s="168">
        <f>SUMIF(AG9:AG9,"&lt;&gt;NOR",G9:G9)</f>
        <v>0</v>
      </c>
      <c r="H8" s="168"/>
      <c r="I8" s="168">
        <f>SUM(I9:I9)</f>
        <v>0</v>
      </c>
      <c r="J8" s="168"/>
      <c r="K8" s="168">
        <f>SUM(K9:K9)</f>
        <v>0</v>
      </c>
      <c r="L8" s="168"/>
      <c r="M8" s="168">
        <f>SUM(M9:M9)</f>
        <v>0</v>
      </c>
      <c r="N8" s="168"/>
      <c r="O8" s="168">
        <f>SUM(O9:O9)</f>
        <v>0</v>
      </c>
      <c r="P8" s="168"/>
      <c r="Q8" s="168">
        <f>SUM(Q9:Q9)</f>
        <v>0</v>
      </c>
      <c r="R8" s="168"/>
      <c r="S8" s="168"/>
      <c r="T8" s="169"/>
      <c r="U8" s="163"/>
      <c r="V8" s="163">
        <f>SUM(V9:V9)</f>
        <v>0</v>
      </c>
      <c r="W8" s="163"/>
      <c r="X8" s="163"/>
      <c r="AG8" t="s">
        <v>138</v>
      </c>
    </row>
    <row r="9" spans="1:60" outlineLevel="1" x14ac:dyDescent="0.2">
      <c r="A9" s="177">
        <v>1</v>
      </c>
      <c r="B9" s="178" t="s">
        <v>521</v>
      </c>
      <c r="C9" s="188" t="s">
        <v>522</v>
      </c>
      <c r="D9" s="179" t="s">
        <v>523</v>
      </c>
      <c r="E9" s="180">
        <v>1</v>
      </c>
      <c r="F9" s="181"/>
      <c r="G9" s="182">
        <f>ROUND(E9*F9,2)</f>
        <v>0</v>
      </c>
      <c r="H9" s="181"/>
      <c r="I9" s="182">
        <f>ROUND(E9*H9,2)</f>
        <v>0</v>
      </c>
      <c r="J9" s="181"/>
      <c r="K9" s="182">
        <f>ROUND(E9*J9,2)</f>
        <v>0</v>
      </c>
      <c r="L9" s="182">
        <v>15</v>
      </c>
      <c r="M9" s="182">
        <f>G9*(1+L9/100)</f>
        <v>0</v>
      </c>
      <c r="N9" s="182">
        <v>0</v>
      </c>
      <c r="O9" s="182">
        <f>ROUND(E9*N9,2)</f>
        <v>0</v>
      </c>
      <c r="P9" s="182">
        <v>0</v>
      </c>
      <c r="Q9" s="182">
        <f>ROUND(E9*P9,2)</f>
        <v>0</v>
      </c>
      <c r="R9" s="182"/>
      <c r="S9" s="182" t="s">
        <v>152</v>
      </c>
      <c r="T9" s="183" t="s">
        <v>153</v>
      </c>
      <c r="U9" s="160">
        <v>0</v>
      </c>
      <c r="V9" s="160">
        <f>ROUND(E9*U9,2)</f>
        <v>0</v>
      </c>
      <c r="W9" s="160"/>
      <c r="X9" s="160" t="s">
        <v>144</v>
      </c>
      <c r="Y9" s="151"/>
      <c r="Z9" s="151"/>
      <c r="AA9" s="151"/>
      <c r="AB9" s="151"/>
      <c r="AC9" s="151"/>
      <c r="AD9" s="151"/>
      <c r="AE9" s="151"/>
      <c r="AF9" s="151"/>
      <c r="AG9" s="151" t="s">
        <v>145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164" t="s">
        <v>137</v>
      </c>
      <c r="B10" s="165" t="s">
        <v>89</v>
      </c>
      <c r="C10" s="185" t="s">
        <v>90</v>
      </c>
      <c r="D10" s="166"/>
      <c r="E10" s="167"/>
      <c r="F10" s="168"/>
      <c r="G10" s="168">
        <f>SUMIF(AG11:AG11,"&lt;&gt;NOR",G11:G11)</f>
        <v>0</v>
      </c>
      <c r="H10" s="168"/>
      <c r="I10" s="168">
        <f>SUM(I11:I11)</f>
        <v>0</v>
      </c>
      <c r="J10" s="168"/>
      <c r="K10" s="168">
        <f>SUM(K11:K11)</f>
        <v>0</v>
      </c>
      <c r="L10" s="168"/>
      <c r="M10" s="168">
        <f>SUM(M11:M11)</f>
        <v>0</v>
      </c>
      <c r="N10" s="168"/>
      <c r="O10" s="168">
        <f>SUM(O11:O11)</f>
        <v>0</v>
      </c>
      <c r="P10" s="168"/>
      <c r="Q10" s="168">
        <f>SUM(Q11:Q11)</f>
        <v>0</v>
      </c>
      <c r="R10" s="168"/>
      <c r="S10" s="168"/>
      <c r="T10" s="169"/>
      <c r="U10" s="163"/>
      <c r="V10" s="163">
        <f>SUM(V11:V11)</f>
        <v>0</v>
      </c>
      <c r="W10" s="163"/>
      <c r="X10" s="163"/>
      <c r="AG10" t="s">
        <v>138</v>
      </c>
    </row>
    <row r="11" spans="1:60" outlineLevel="1" x14ac:dyDescent="0.2">
      <c r="A11" s="177">
        <v>2</v>
      </c>
      <c r="B11" s="178" t="s">
        <v>524</v>
      </c>
      <c r="C11" s="188" t="s">
        <v>525</v>
      </c>
      <c r="D11" s="179" t="s">
        <v>523</v>
      </c>
      <c r="E11" s="180">
        <v>1</v>
      </c>
      <c r="F11" s="181"/>
      <c r="G11" s="182">
        <f>ROUND(E11*F11,2)</f>
        <v>0</v>
      </c>
      <c r="H11" s="181"/>
      <c r="I11" s="182">
        <f>ROUND(E11*H11,2)</f>
        <v>0</v>
      </c>
      <c r="J11" s="181"/>
      <c r="K11" s="182">
        <f>ROUND(E11*J11,2)</f>
        <v>0</v>
      </c>
      <c r="L11" s="182">
        <v>15</v>
      </c>
      <c r="M11" s="182">
        <f>G11*(1+L11/100)</f>
        <v>0</v>
      </c>
      <c r="N11" s="182">
        <v>0</v>
      </c>
      <c r="O11" s="182">
        <f>ROUND(E11*N11,2)</f>
        <v>0</v>
      </c>
      <c r="P11" s="182">
        <v>0</v>
      </c>
      <c r="Q11" s="182">
        <f>ROUND(E11*P11,2)</f>
        <v>0</v>
      </c>
      <c r="R11" s="182"/>
      <c r="S11" s="182" t="s">
        <v>142</v>
      </c>
      <c r="T11" s="183" t="s">
        <v>526</v>
      </c>
      <c r="U11" s="160">
        <v>0</v>
      </c>
      <c r="V11" s="160">
        <f>ROUND(E11*U11,2)</f>
        <v>0</v>
      </c>
      <c r="W11" s="160"/>
      <c r="X11" s="160" t="s">
        <v>144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145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x14ac:dyDescent="0.2">
      <c r="A12" s="164" t="s">
        <v>137</v>
      </c>
      <c r="B12" s="165" t="s">
        <v>91</v>
      </c>
      <c r="C12" s="185" t="s">
        <v>92</v>
      </c>
      <c r="D12" s="166"/>
      <c r="E12" s="167"/>
      <c r="F12" s="168"/>
      <c r="G12" s="168">
        <f>SUMIF(AG13:AG13,"&lt;&gt;NOR",G13:G13)</f>
        <v>0</v>
      </c>
      <c r="H12" s="168"/>
      <c r="I12" s="168">
        <f>SUM(I13:I13)</f>
        <v>0</v>
      </c>
      <c r="J12" s="168"/>
      <c r="K12" s="168">
        <f>SUM(K13:K13)</f>
        <v>0</v>
      </c>
      <c r="L12" s="168"/>
      <c r="M12" s="168">
        <f>SUM(M13:M13)</f>
        <v>0</v>
      </c>
      <c r="N12" s="168"/>
      <c r="O12" s="168">
        <f>SUM(O13:O13)</f>
        <v>0</v>
      </c>
      <c r="P12" s="168"/>
      <c r="Q12" s="168">
        <f>SUM(Q13:Q13)</f>
        <v>0</v>
      </c>
      <c r="R12" s="168"/>
      <c r="S12" s="168"/>
      <c r="T12" s="169"/>
      <c r="U12" s="163"/>
      <c r="V12" s="163">
        <f>SUM(V13:V13)</f>
        <v>0</v>
      </c>
      <c r="W12" s="163"/>
      <c r="X12" s="163"/>
      <c r="AG12" t="s">
        <v>138</v>
      </c>
    </row>
    <row r="13" spans="1:60" outlineLevel="1" x14ac:dyDescent="0.2">
      <c r="A13" s="177">
        <v>3</v>
      </c>
      <c r="B13" s="178" t="s">
        <v>527</v>
      </c>
      <c r="C13" s="188" t="s">
        <v>528</v>
      </c>
      <c r="D13" s="179" t="s">
        <v>523</v>
      </c>
      <c r="E13" s="180">
        <v>1</v>
      </c>
      <c r="F13" s="181"/>
      <c r="G13" s="182">
        <f>ROUND(E13*F13,2)</f>
        <v>0</v>
      </c>
      <c r="H13" s="181"/>
      <c r="I13" s="182">
        <f>ROUND(E13*H13,2)</f>
        <v>0</v>
      </c>
      <c r="J13" s="181"/>
      <c r="K13" s="182">
        <f>ROUND(E13*J13,2)</f>
        <v>0</v>
      </c>
      <c r="L13" s="182">
        <v>15</v>
      </c>
      <c r="M13" s="182">
        <f>G13*(1+L13/100)</f>
        <v>0</v>
      </c>
      <c r="N13" s="182">
        <v>0</v>
      </c>
      <c r="O13" s="182">
        <f>ROUND(E13*N13,2)</f>
        <v>0</v>
      </c>
      <c r="P13" s="182">
        <v>0</v>
      </c>
      <c r="Q13" s="182">
        <f>ROUND(E13*P13,2)</f>
        <v>0</v>
      </c>
      <c r="R13" s="182"/>
      <c r="S13" s="182" t="s">
        <v>152</v>
      </c>
      <c r="T13" s="183" t="s">
        <v>153</v>
      </c>
      <c r="U13" s="160">
        <v>0</v>
      </c>
      <c r="V13" s="160">
        <f>ROUND(E13*U13,2)</f>
        <v>0</v>
      </c>
      <c r="W13" s="160"/>
      <c r="X13" s="160" t="s">
        <v>144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145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x14ac:dyDescent="0.2">
      <c r="A14" s="164" t="s">
        <v>137</v>
      </c>
      <c r="B14" s="165" t="s">
        <v>93</v>
      </c>
      <c r="C14" s="185" t="s">
        <v>94</v>
      </c>
      <c r="D14" s="166"/>
      <c r="E14" s="167"/>
      <c r="F14" s="168"/>
      <c r="G14" s="168">
        <f>SUMIF(AG15:AG15,"&lt;&gt;NOR",G15:G15)</f>
        <v>0</v>
      </c>
      <c r="H14" s="168"/>
      <c r="I14" s="168">
        <f>SUM(I15:I15)</f>
        <v>0</v>
      </c>
      <c r="J14" s="168"/>
      <c r="K14" s="168">
        <f>SUM(K15:K15)</f>
        <v>0</v>
      </c>
      <c r="L14" s="168"/>
      <c r="M14" s="168">
        <f>SUM(M15:M15)</f>
        <v>0</v>
      </c>
      <c r="N14" s="168"/>
      <c r="O14" s="168">
        <f>SUM(O15:O15)</f>
        <v>0</v>
      </c>
      <c r="P14" s="168"/>
      <c r="Q14" s="168">
        <f>SUM(Q15:Q15)</f>
        <v>0</v>
      </c>
      <c r="R14" s="168"/>
      <c r="S14" s="168"/>
      <c r="T14" s="169"/>
      <c r="U14" s="163"/>
      <c r="V14" s="163">
        <f>SUM(V15:V15)</f>
        <v>0</v>
      </c>
      <c r="W14" s="163"/>
      <c r="X14" s="163"/>
      <c r="AG14" t="s">
        <v>138</v>
      </c>
    </row>
    <row r="15" spans="1:60" outlineLevel="1" x14ac:dyDescent="0.2">
      <c r="A15" s="170">
        <v>4</v>
      </c>
      <c r="B15" s="171" t="s">
        <v>529</v>
      </c>
      <c r="C15" s="186" t="s">
        <v>530</v>
      </c>
      <c r="D15" s="172" t="s">
        <v>523</v>
      </c>
      <c r="E15" s="173">
        <v>1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15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75" t="s">
        <v>142</v>
      </c>
      <c r="T15" s="176" t="s">
        <v>526</v>
      </c>
      <c r="U15" s="160">
        <v>0</v>
      </c>
      <c r="V15" s="160">
        <f>ROUND(E15*U15,2)</f>
        <v>0</v>
      </c>
      <c r="W15" s="160"/>
      <c r="X15" s="160" t="s">
        <v>144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145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3"/>
      <c r="B16" s="4"/>
      <c r="C16" s="189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124</v>
      </c>
    </row>
    <row r="17" spans="1:33" x14ac:dyDescent="0.2">
      <c r="A17" s="154"/>
      <c r="B17" s="155" t="s">
        <v>29</v>
      </c>
      <c r="C17" s="190"/>
      <c r="D17" s="156"/>
      <c r="E17" s="157"/>
      <c r="F17" s="157"/>
      <c r="G17" s="184">
        <f>G8+G10+G12+G14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301</v>
      </c>
    </row>
    <row r="18" spans="1:33" x14ac:dyDescent="0.2">
      <c r="C18" s="191"/>
      <c r="D18" s="10"/>
      <c r="AG18" t="s">
        <v>302</v>
      </c>
    </row>
    <row r="19" spans="1:33" x14ac:dyDescent="0.2">
      <c r="D19" s="10"/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Dvy3WyDWAGNExoUHCB6aJxUKiET15HhclFtppZeXTmlcTh3c79esxEZWYKloR2aee3MvlPViR33uOOkHAbk/A==" saltValue="4nnQy5cLCPZfTXzblAME3A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1 Pol</vt:lpstr>
      <vt:lpstr>02 2 Pol</vt:lpstr>
      <vt:lpstr>03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'02 2 Pol'!Názvy_tisku</vt:lpstr>
      <vt:lpstr>'03 3 Pol'!Názvy_tisku</vt:lpstr>
      <vt:lpstr>oadresa</vt:lpstr>
      <vt:lpstr>Stavba!Objednatel</vt:lpstr>
      <vt:lpstr>Stavba!Objekt</vt:lpstr>
      <vt:lpstr>'01 1 Pol'!Oblast_tisku</vt:lpstr>
      <vt:lpstr>'02 2 Pol'!Oblast_tisku</vt:lpstr>
      <vt:lpstr>'03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Jiří Daler</cp:lastModifiedBy>
  <cp:lastPrinted>2019-03-19T12:27:02Z</cp:lastPrinted>
  <dcterms:created xsi:type="dcterms:W3CDTF">2009-04-08T07:15:50Z</dcterms:created>
  <dcterms:modified xsi:type="dcterms:W3CDTF">2021-01-20T16:08:00Z</dcterms:modified>
</cp:coreProperties>
</file>