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/>
  <mc:AlternateContent xmlns:mc="http://schemas.openxmlformats.org/markup-compatibility/2006">
    <mc:Choice Requires="x15">
      <x15ac:absPath xmlns:x15ac="http://schemas.microsoft.com/office/spreadsheetml/2010/11/ac" url="P:\Sendler Práce\brno_mendlak\07_AD_vnitroblok\rozpocet\"/>
    </mc:Choice>
  </mc:AlternateContent>
  <xr:revisionPtr revIDLastSave="0" documentId="13_ncr:1_{770DFEE5-D225-4A7D-8212-CFC639B87642}" xr6:coauthVersionLast="43" xr6:coauthVersionMax="43" xr10:uidLastSave="{00000000-0000-0000-0000-000000000000}"/>
  <bookViews>
    <workbookView xWindow="-120" yWindow="-120" windowWidth="25440" windowHeight="15390" tabRatio="851" xr2:uid="{00000000-000D-0000-FFFF-FFFF00000000}"/>
  </bookViews>
  <sheets>
    <sheet name="Rekapitulace stavby" sheetId="1" r:id="rId1"/>
    <sheet name="SO 15.a - Demolice " sheetId="2" r:id="rId2"/>
    <sheet name="SO 15.b - HTÚ - hrubé ter..." sheetId="3" r:id="rId3"/>
    <sheet name="SO 16.1 - Trasa A - oprav..." sheetId="5" r:id="rId4"/>
    <sheet name="SO 16.2 - Trasa B - ke hř..." sheetId="6" r:id="rId5"/>
    <sheet name="SO 16.3 - Trasa C - šikmý..." sheetId="7" r:id="rId6"/>
    <sheet name="SO 16.4 - Technický trávn..." sheetId="8" r:id="rId7"/>
    <sheet name="SO 16.5 - MZK pod pergolo..." sheetId="9" r:id="rId8"/>
    <sheet name="SO 17.1 - Sportovní hřiště" sheetId="10" r:id="rId9"/>
    <sheet name="SO 17.2 - Dětské hřiště" sheetId="11" r:id="rId10"/>
    <sheet name="SO 18.1 - Pergola" sheetId="12" r:id="rId11"/>
    <sheet name="SO 18.2 - Lavice a koše" sheetId="13" r:id="rId12"/>
    <sheet name="SO 18.3 - Oplocení dětské..." sheetId="14" r:id="rId13"/>
    <sheet name="SO 18.4 - Oplocení areál ..." sheetId="15" r:id="rId14"/>
    <sheet name="SO 18.5 - Oplocení areál ..." sheetId="16" r:id="rId15"/>
    <sheet name="SO 18.6 - Oplocení areál ..." sheetId="17" r:id="rId16"/>
    <sheet name="SO 19.1 - STROMY - výsadba" sheetId="18" r:id="rId17"/>
    <sheet name="SO 19.2 - PNOUCÍ ROSTLINY..." sheetId="19" r:id="rId18"/>
    <sheet name="SO 19.3 - PŮDOKRYVNÉ  ROS..." sheetId="20" r:id="rId19"/>
    <sheet name="SO 19.4 - TRÁVNÍK - založ..." sheetId="21" r:id="rId20"/>
    <sheet name="SO 19.5 - TRÁVNÍK TECHNIC..." sheetId="22" r:id="rId21"/>
    <sheet name="SO 19.1a - STROMY - rozvo..." sheetId="23" r:id="rId22"/>
    <sheet name="SO 19.2a - PNOUCÍ ROSTLIN..." sheetId="24" r:id="rId23"/>
    <sheet name="SO 19.3a - PŮDOKRYVNÉ ROS..." sheetId="25" r:id="rId24"/>
    <sheet name="SO 19.4a - TRÁVNÍK - rozv..." sheetId="26" r:id="rId25"/>
    <sheet name="SO 19.5a - TRÁVNÍKU  TECH..." sheetId="27" r:id="rId26"/>
    <sheet name="99 - VEDLEJŠÍ A OSTATNÍ N..." sheetId="33" r:id="rId27"/>
  </sheets>
  <definedNames>
    <definedName name="_xlnm._FilterDatabase" localSheetId="26" hidden="1">'99 - VEDLEJŠÍ A OSTATNÍ N...'!$C$76:$K$84</definedName>
    <definedName name="_xlnm._FilterDatabase" localSheetId="1" hidden="1">'SO 15.a - Demolice '!$C$91:$K$418</definedName>
    <definedName name="_xlnm._FilterDatabase" localSheetId="2" hidden="1">'SO 15.b - HTÚ - hrubé ter...'!$C$85:$K$125</definedName>
    <definedName name="_xlnm._FilterDatabase" localSheetId="3" hidden="1">'SO 16.1 - Trasa A - oprav...'!$C$85:$K$114</definedName>
    <definedName name="_xlnm._FilterDatabase" localSheetId="4" hidden="1">'SO 16.2 - Trasa B - ke hř...'!$C$86:$K$151</definedName>
    <definedName name="_xlnm._FilterDatabase" localSheetId="5" hidden="1">'SO 16.3 - Trasa C - šikmý...'!$C$87:$K$181</definedName>
    <definedName name="_xlnm._FilterDatabase" localSheetId="6" hidden="1">'SO 16.4 - Technický trávn...'!$C$85:$K$139</definedName>
    <definedName name="_xlnm._FilterDatabase" localSheetId="7" hidden="1">'SO 16.5 - MZK pod pergolo...'!$C$86:$K$157</definedName>
    <definedName name="_xlnm._FilterDatabase" localSheetId="8" hidden="1">'SO 17.1 - Sportovní hřiště'!$C$90:$K$235</definedName>
    <definedName name="_xlnm._FilterDatabase" localSheetId="9" hidden="1">'SO 17.2 - Dětské hřiště'!$C$90:$K$265</definedName>
    <definedName name="_xlnm._FilterDatabase" localSheetId="10" hidden="1">'SO 18.1 - Pergola'!$C$86:$K$134</definedName>
    <definedName name="_xlnm._FilterDatabase" localSheetId="11" hidden="1">'SO 18.2 - Lavice a koše'!$C$84:$K$98</definedName>
    <definedName name="_xlnm._FilterDatabase" localSheetId="12" hidden="1">'SO 18.3 - Oplocení dětské...'!$C$85:$K$127</definedName>
    <definedName name="_xlnm._FilterDatabase" localSheetId="13" hidden="1">'SO 18.4 - Oplocení areál ...'!$C$86:$K$177</definedName>
    <definedName name="_xlnm._FilterDatabase" localSheetId="14" hidden="1">'SO 18.5 - Oplocení areál ...'!$C$86:$K$179</definedName>
    <definedName name="_xlnm._FilterDatabase" localSheetId="15" hidden="1">'SO 18.6 - Oplocení areál ...'!$C$85:$K$108</definedName>
    <definedName name="_xlnm._FilterDatabase" localSheetId="16" hidden="1">'SO 19.1 - STROMY - výsadba'!$C$91:$K$229</definedName>
    <definedName name="_xlnm._FilterDatabase" localSheetId="21" hidden="1">'SO 19.1a - STROMY - rozvo...'!$C$90:$K$112</definedName>
    <definedName name="_xlnm._FilterDatabase" localSheetId="17" hidden="1">'SO 19.2 - PNOUCÍ ROSTLINY...'!$C$90:$K$170</definedName>
    <definedName name="_xlnm._FilterDatabase" localSheetId="22" hidden="1">'SO 19.2a - PNOUCÍ ROSTLIN...'!$C$89:$K$110</definedName>
    <definedName name="_xlnm._FilterDatabase" localSheetId="18" hidden="1">'SO 19.3 - PŮDOKRYVNÉ  ROS...'!$C$90:$K$159</definedName>
    <definedName name="_xlnm._FilterDatabase" localSheetId="23" hidden="1">'SO 19.3a - PŮDOKRYVNÉ ROS...'!$C$89:$K$106</definedName>
    <definedName name="_xlnm._FilterDatabase" localSheetId="19" hidden="1">'SO 19.4 - TRÁVNÍK - založ...'!$C$90:$K$174</definedName>
    <definedName name="_xlnm._FilterDatabase" localSheetId="24" hidden="1">'SO 19.4a - TRÁVNÍK - rozv...'!$C$89:$K$105</definedName>
    <definedName name="_xlnm._FilterDatabase" localSheetId="20" hidden="1">'SO 19.5 - TRÁVNÍK TECHNIC...'!$C$90:$K$131</definedName>
    <definedName name="_xlnm._FilterDatabase" localSheetId="25" hidden="1">'SO 19.5a - TRÁVNÍKU  TECH...'!$C$89:$K$108</definedName>
    <definedName name="_xlnm.Print_Titles" localSheetId="26">'99 - VEDLEJŠÍ A OSTATNÍ N...'!$76:$76</definedName>
    <definedName name="_xlnm.Print_Titles" localSheetId="0">'Rekapitulace stavby'!$49:$49</definedName>
    <definedName name="_xlnm.Print_Titles" localSheetId="1">'SO 15.a - Demolice '!$91:$91</definedName>
    <definedName name="_xlnm.Print_Titles" localSheetId="2">'SO 15.b - HTÚ - hrubé ter...'!$85:$85</definedName>
    <definedName name="_xlnm.Print_Titles" localSheetId="3">'SO 16.1 - Trasa A - oprav...'!$85:$85</definedName>
    <definedName name="_xlnm.Print_Titles" localSheetId="4">'SO 16.2 - Trasa B - ke hř...'!$86:$86</definedName>
    <definedName name="_xlnm.Print_Titles" localSheetId="5">'SO 16.3 - Trasa C - šikmý...'!$87:$87</definedName>
    <definedName name="_xlnm.Print_Titles" localSheetId="6">'SO 16.4 - Technický trávn...'!$85:$85</definedName>
    <definedName name="_xlnm.Print_Titles" localSheetId="7">'SO 16.5 - MZK pod pergolo...'!$86:$86</definedName>
    <definedName name="_xlnm.Print_Titles" localSheetId="8">'SO 17.1 - Sportovní hřiště'!$90:$90</definedName>
    <definedName name="_xlnm.Print_Titles" localSheetId="9">'SO 17.2 - Dětské hřiště'!$90:$90</definedName>
    <definedName name="_xlnm.Print_Titles" localSheetId="10">'SO 18.1 - Pergola'!$86:$86</definedName>
    <definedName name="_xlnm.Print_Titles" localSheetId="11">'SO 18.2 - Lavice a koše'!$84:$84</definedName>
    <definedName name="_xlnm.Print_Titles" localSheetId="12">'SO 18.3 - Oplocení dětské...'!$85:$85</definedName>
    <definedName name="_xlnm.Print_Titles" localSheetId="13">'SO 18.4 - Oplocení areál ...'!$86:$86</definedName>
    <definedName name="_xlnm.Print_Titles" localSheetId="14">'SO 18.5 - Oplocení areál ...'!$86:$86</definedName>
    <definedName name="_xlnm.Print_Titles" localSheetId="15">'SO 18.6 - Oplocení areál ...'!$85:$85</definedName>
    <definedName name="_xlnm.Print_Titles" localSheetId="16">'SO 19.1 - STROMY - výsadba'!$91:$91</definedName>
    <definedName name="_xlnm.Print_Titles" localSheetId="21">'SO 19.1a - STROMY - rozvo...'!$90:$90</definedName>
    <definedName name="_xlnm.Print_Titles" localSheetId="17">'SO 19.2 - PNOUCÍ ROSTLINY...'!$90:$90</definedName>
    <definedName name="_xlnm.Print_Titles" localSheetId="22">'SO 19.2a - PNOUCÍ ROSTLIN...'!$89:$89</definedName>
    <definedName name="_xlnm.Print_Titles" localSheetId="18">'SO 19.3 - PŮDOKRYVNÉ  ROS...'!$90:$90</definedName>
    <definedName name="_xlnm.Print_Titles" localSheetId="23">'SO 19.3a - PŮDOKRYVNÉ ROS...'!$89:$89</definedName>
    <definedName name="_xlnm.Print_Titles" localSheetId="19">'SO 19.4 - TRÁVNÍK - založ...'!$90:$90</definedName>
    <definedName name="_xlnm.Print_Titles" localSheetId="24">'SO 19.4a - TRÁVNÍK - rozv...'!$89:$89</definedName>
    <definedName name="_xlnm.Print_Titles" localSheetId="20">'SO 19.5 - TRÁVNÍK TECHNIC...'!$90:$90</definedName>
    <definedName name="_xlnm.Print_Titles" localSheetId="25">'SO 19.5a - TRÁVNÍKU  TECH...'!$89:$89</definedName>
    <definedName name="_xlnm.Print_Area" localSheetId="26">'99 - VEDLEJŠÍ A OSTATNÍ N...'!$C$4:$J$36,'99 - VEDLEJŠÍ A OSTATNÍ N...'!$C$42:$J$58,'99 - VEDLEJŠÍ A OSTATNÍ N...'!$C$64:$K$84</definedName>
    <definedName name="_xlnm.Print_Area" localSheetId="0">'Rekapitulace stavby'!$D$4:$AO$33,'Rekapitulace stavby'!$C$39:$AQ$85</definedName>
    <definedName name="_xlnm.Print_Area" localSheetId="1">'SO 15.a - Demolice '!$C$4:$J$38,'SO 15.a - Demolice '!$C$44:$J$71,'SO 15.a - Demolice '!$C$77:$K$418</definedName>
    <definedName name="_xlnm.Print_Area" localSheetId="2">'SO 15.b - HTÚ - hrubé ter...'!$C$4:$J$38,'SO 15.b - HTÚ - hrubé ter...'!$C$44:$J$65,'SO 15.b - HTÚ - hrubé ter...'!$C$71:$K$125</definedName>
    <definedName name="_xlnm.Print_Area" localSheetId="3">'SO 16.1 - Trasa A - oprav...'!$C$4:$J$38,'SO 16.1 - Trasa A - oprav...'!$C$44:$J$65,'SO 16.1 - Trasa A - oprav...'!$C$71:$K$114</definedName>
    <definedName name="_xlnm.Print_Area" localSheetId="4">'SO 16.2 - Trasa B - ke hř...'!$C$4:$J$38,'SO 16.2 - Trasa B - ke hř...'!$C$44:$J$66,'SO 16.2 - Trasa B - ke hř...'!$C$72:$K$151</definedName>
    <definedName name="_xlnm.Print_Area" localSheetId="5">'SO 16.3 - Trasa C - šikmý...'!$C$4:$J$38,'SO 16.3 - Trasa C - šikmý...'!$C$44:$J$67,'SO 16.3 - Trasa C - šikmý...'!$C$73:$K$181</definedName>
    <definedName name="_xlnm.Print_Area" localSheetId="6">'SO 16.4 - Technický trávn...'!$C$4:$J$38,'SO 16.4 - Technický trávn...'!$C$44:$J$65,'SO 16.4 - Technický trávn...'!$C$71:$K$139</definedName>
    <definedName name="_xlnm.Print_Area" localSheetId="7">'SO 16.5 - MZK pod pergolo...'!$C$4:$J$38,'SO 16.5 - MZK pod pergolo...'!$C$44:$J$66,'SO 16.5 - MZK pod pergolo...'!$C$72:$K$157</definedName>
    <definedName name="_xlnm.Print_Area" localSheetId="8">'SO 17.1 - Sportovní hřiště'!$C$4:$J$38,'SO 17.1 - Sportovní hřiště'!$C$44:$J$70,'SO 17.1 - Sportovní hřiště'!$C$76:$K$235</definedName>
    <definedName name="_xlnm.Print_Area" localSheetId="9">'SO 17.2 - Dětské hřiště'!$C$4:$J$38,'SO 17.2 - Dětské hřiště'!$C$44:$J$70,'SO 17.2 - Dětské hřiště'!$C$76:$K$265</definedName>
    <definedName name="_xlnm.Print_Area" localSheetId="10">'SO 18.1 - Pergola'!$C$4:$J$38,'SO 18.1 - Pergola'!$C$44:$J$66,'SO 18.1 - Pergola'!$C$72:$K$134</definedName>
    <definedName name="_xlnm.Print_Area" localSheetId="11">'SO 18.2 - Lavice a koše'!$C$4:$J$38,'SO 18.2 - Lavice a koše'!$C$44:$J$64,'SO 18.2 - Lavice a koše'!$C$70:$K$98</definedName>
    <definedName name="_xlnm.Print_Area" localSheetId="12">'SO 18.3 - Oplocení dětské...'!$C$4:$J$38,'SO 18.3 - Oplocení dětské...'!$C$44:$J$65,'SO 18.3 - Oplocení dětské...'!$C$71:$K$127</definedName>
    <definedName name="_xlnm.Print_Area" localSheetId="13">'SO 18.4 - Oplocení areál ...'!$C$4:$J$38,'SO 18.4 - Oplocení areál ...'!$C$44:$J$66,'SO 18.4 - Oplocení areál ...'!$C$72:$K$177</definedName>
    <definedName name="_xlnm.Print_Area" localSheetId="14">'SO 18.5 - Oplocení areál ...'!$C$4:$J$38,'SO 18.5 - Oplocení areál ...'!$C$44:$J$66,'SO 18.5 - Oplocení areál ...'!$C$72:$K$179</definedName>
    <definedName name="_xlnm.Print_Area" localSheetId="15">'SO 18.6 - Oplocení areál ...'!$C$4:$J$38,'SO 18.6 - Oplocení areál ...'!$C$44:$J$65,'SO 18.6 - Oplocení areál ...'!$C$71:$K$108</definedName>
    <definedName name="_xlnm.Print_Area" localSheetId="16">'SO 19.1 - STROMY - výsadba'!$C$4:$J$40,'SO 19.1 - STROMY - výsadba'!$C$46:$J$69,'SO 19.1 - STROMY - výsadba'!$C$75:$K$229</definedName>
    <definedName name="_xlnm.Print_Area" localSheetId="21">'SO 19.1a - STROMY - rozvo...'!$C$4:$J$40,'SO 19.1a - STROMY - rozvo...'!$C$46:$J$68,'SO 19.1a - STROMY - rozvo...'!$C$74:$K$112</definedName>
    <definedName name="_xlnm.Print_Area" localSheetId="17">'SO 19.2 - PNOUCÍ ROSTLINY...'!$C$4:$J$40,'SO 19.2 - PNOUCÍ ROSTLINY...'!$C$46:$J$68,'SO 19.2 - PNOUCÍ ROSTLINY...'!$C$74:$K$170</definedName>
    <definedName name="_xlnm.Print_Area" localSheetId="22">'SO 19.2a - PNOUCÍ ROSTLIN...'!$C$4:$J$40,'SO 19.2a - PNOUCÍ ROSTLIN...'!$C$46:$J$67,'SO 19.2a - PNOUCÍ ROSTLIN...'!$C$73:$K$110</definedName>
    <definedName name="_xlnm.Print_Area" localSheetId="18">'SO 19.3 - PŮDOKRYVNÉ  ROS...'!$C$4:$J$40,'SO 19.3 - PŮDOKRYVNÉ  ROS...'!$C$46:$J$68,'SO 19.3 - PŮDOKRYVNÉ  ROS...'!$C$74:$K$159</definedName>
    <definedName name="_xlnm.Print_Area" localSheetId="23">'SO 19.3a - PŮDOKRYVNÉ ROS...'!$C$4:$J$40,'SO 19.3a - PŮDOKRYVNÉ ROS...'!$C$46:$J$67,'SO 19.3a - PŮDOKRYVNÉ ROS...'!$C$73:$K$106</definedName>
    <definedName name="_xlnm.Print_Area" localSheetId="19">'SO 19.4 - TRÁVNÍK - založ...'!$C$4:$J$40,'SO 19.4 - TRÁVNÍK - založ...'!$C$46:$J$68,'SO 19.4 - TRÁVNÍK - založ...'!$C$74:$K$174</definedName>
    <definedName name="_xlnm.Print_Area" localSheetId="24">'SO 19.4a - TRÁVNÍK - rozv...'!$C$4:$J$40,'SO 19.4a - TRÁVNÍK - rozv...'!$C$46:$J$67,'SO 19.4a - TRÁVNÍK - rozv...'!$C$73:$K$105</definedName>
    <definedName name="_xlnm.Print_Area" localSheetId="20">'SO 19.5 - TRÁVNÍK TECHNIC...'!$C$4:$J$40,'SO 19.5 - TRÁVNÍK TECHNIC...'!$C$46:$J$68,'SO 19.5 - TRÁVNÍK TECHNIC...'!$C$74:$K$131</definedName>
    <definedName name="_xlnm.Print_Area" localSheetId="25">'SO 19.5a - TRÁVNÍKU  TECH...'!$C$4:$J$40,'SO 19.5a - TRÁVNÍKU  TECH...'!$C$46:$J$67,'SO 19.5a - TRÁVNÍKU  TECH...'!$C$73:$K$108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96" i="26" l="1"/>
  <c r="H93" i="26"/>
  <c r="H165" i="21"/>
  <c r="H154" i="21"/>
  <c r="H123" i="21"/>
  <c r="AY84" i="1" l="1"/>
  <c r="AX84" i="1"/>
  <c r="BI84" i="33"/>
  <c r="BH84" i="33"/>
  <c r="BG84" i="33"/>
  <c r="BF84" i="33"/>
  <c r="T84" i="33"/>
  <c r="R84" i="33"/>
  <c r="R78" i="33" s="1"/>
  <c r="R77" i="33" s="1"/>
  <c r="P84" i="33"/>
  <c r="BK84" i="33"/>
  <c r="J84" i="33"/>
  <c r="BE84" i="33" s="1"/>
  <c r="BI83" i="33"/>
  <c r="BH83" i="33"/>
  <c r="BG83" i="33"/>
  <c r="BF83" i="33"/>
  <c r="T83" i="33"/>
  <c r="R83" i="33"/>
  <c r="P83" i="33"/>
  <c r="BK83" i="33"/>
  <c r="J83" i="33"/>
  <c r="BE83" i="33" s="1"/>
  <c r="BI82" i="33"/>
  <c r="BH82" i="33"/>
  <c r="BG82" i="33"/>
  <c r="BF82" i="33"/>
  <c r="T82" i="33"/>
  <c r="R82" i="33"/>
  <c r="P82" i="33"/>
  <c r="BK82" i="33"/>
  <c r="J82" i="33"/>
  <c r="BE82" i="33" s="1"/>
  <c r="BI81" i="33"/>
  <c r="BH81" i="33"/>
  <c r="BG81" i="33"/>
  <c r="BF81" i="33"/>
  <c r="T81" i="33"/>
  <c r="R81" i="33"/>
  <c r="P81" i="33"/>
  <c r="BK81" i="33"/>
  <c r="J81" i="33"/>
  <c r="BE81" i="33"/>
  <c r="BI80" i="33"/>
  <c r="BH80" i="33"/>
  <c r="BG80" i="33"/>
  <c r="BF80" i="33"/>
  <c r="J31" i="33" s="1"/>
  <c r="AW84" i="1" s="1"/>
  <c r="T80" i="33"/>
  <c r="R80" i="33"/>
  <c r="P80" i="33"/>
  <c r="P78" i="33" s="1"/>
  <c r="P77" i="33" s="1"/>
  <c r="AU84" i="1" s="1"/>
  <c r="BK80" i="33"/>
  <c r="BK78" i="33" s="1"/>
  <c r="J80" i="33"/>
  <c r="BE80" i="33" s="1"/>
  <c r="BI79" i="33"/>
  <c r="BH79" i="33"/>
  <c r="BG79" i="33"/>
  <c r="BF79" i="33"/>
  <c r="T79" i="33"/>
  <c r="R79" i="33"/>
  <c r="P79" i="33"/>
  <c r="BK79" i="33"/>
  <c r="J79" i="33"/>
  <c r="BE79" i="33"/>
  <c r="J73" i="33"/>
  <c r="F73" i="33"/>
  <c r="F71" i="33"/>
  <c r="E69" i="33"/>
  <c r="J51" i="33"/>
  <c r="F51" i="33"/>
  <c r="F49" i="33"/>
  <c r="E47" i="33"/>
  <c r="J18" i="33"/>
  <c r="E18" i="33"/>
  <c r="F52" i="33" s="1"/>
  <c r="F74" i="33"/>
  <c r="J17" i="33"/>
  <c r="J12" i="33"/>
  <c r="J49" i="33" s="1"/>
  <c r="E7" i="33"/>
  <c r="E67" i="33" s="1"/>
  <c r="AY83" i="1"/>
  <c r="AX83" i="1"/>
  <c r="BI106" i="27"/>
  <c r="BH106" i="27"/>
  <c r="BG106" i="27"/>
  <c r="BF106" i="27"/>
  <c r="T106" i="27"/>
  <c r="R106" i="27"/>
  <c r="P106" i="27"/>
  <c r="BK106" i="27"/>
  <c r="J106" i="27"/>
  <c r="BE106" i="27" s="1"/>
  <c r="BI104" i="27"/>
  <c r="BH104" i="27"/>
  <c r="BG104" i="27"/>
  <c r="BF104" i="27"/>
  <c r="T104" i="27"/>
  <c r="R104" i="27"/>
  <c r="P104" i="27"/>
  <c r="BK104" i="27"/>
  <c r="J104" i="27"/>
  <c r="BE104" i="27" s="1"/>
  <c r="BI97" i="27"/>
  <c r="BH97" i="27"/>
  <c r="BG97" i="27"/>
  <c r="BF97" i="27"/>
  <c r="T97" i="27"/>
  <c r="R97" i="27"/>
  <c r="P97" i="27"/>
  <c r="BK97" i="27"/>
  <c r="J97" i="27"/>
  <c r="BE97" i="27" s="1"/>
  <c r="BI93" i="27"/>
  <c r="BH93" i="27"/>
  <c r="BG93" i="27"/>
  <c r="BF93" i="27"/>
  <c r="T93" i="27"/>
  <c r="R93" i="27"/>
  <c r="P93" i="27"/>
  <c r="BK93" i="27"/>
  <c r="J93" i="27"/>
  <c r="BE93" i="27"/>
  <c r="J86" i="27"/>
  <c r="F86" i="27"/>
  <c r="F84" i="27"/>
  <c r="E82" i="27"/>
  <c r="J59" i="27"/>
  <c r="F59" i="27"/>
  <c r="F57" i="27"/>
  <c r="E55" i="27"/>
  <c r="J22" i="27"/>
  <c r="E22" i="27"/>
  <c r="F87" i="27" s="1"/>
  <c r="J21" i="27"/>
  <c r="J16" i="27"/>
  <c r="J84" i="27" s="1"/>
  <c r="E7" i="27"/>
  <c r="E76" i="27" s="1"/>
  <c r="AY82" i="1"/>
  <c r="AX82" i="1"/>
  <c r="BI103" i="26"/>
  <c r="BH103" i="26"/>
  <c r="BG103" i="26"/>
  <c r="BF103" i="26"/>
  <c r="T103" i="26"/>
  <c r="R103" i="26"/>
  <c r="P103" i="26"/>
  <c r="BK103" i="26"/>
  <c r="J103" i="26"/>
  <c r="BE103" i="26" s="1"/>
  <c r="BI101" i="26"/>
  <c r="BH101" i="26"/>
  <c r="BG101" i="26"/>
  <c r="BF101" i="26"/>
  <c r="T101" i="26"/>
  <c r="R101" i="26"/>
  <c r="P101" i="26"/>
  <c r="BK101" i="26"/>
  <c r="J101" i="26"/>
  <c r="BE101" i="26" s="1"/>
  <c r="BI96" i="26"/>
  <c r="BH96" i="26"/>
  <c r="BG96" i="26"/>
  <c r="BF96" i="26"/>
  <c r="T96" i="26"/>
  <c r="R96" i="26"/>
  <c r="P96" i="26"/>
  <c r="BK96" i="26"/>
  <c r="J96" i="26"/>
  <c r="BE96" i="26"/>
  <c r="BI93" i="26"/>
  <c r="BH93" i="26"/>
  <c r="BG93" i="26"/>
  <c r="BF93" i="26"/>
  <c r="T93" i="26"/>
  <c r="R93" i="26"/>
  <c r="P93" i="26"/>
  <c r="BK93" i="26"/>
  <c r="J93" i="26"/>
  <c r="BE93" i="26" s="1"/>
  <c r="J86" i="26"/>
  <c r="F86" i="26"/>
  <c r="F84" i="26"/>
  <c r="E82" i="26"/>
  <c r="J59" i="26"/>
  <c r="F59" i="26"/>
  <c r="F57" i="26"/>
  <c r="E55" i="26"/>
  <c r="J22" i="26"/>
  <c r="E22" i="26"/>
  <c r="F87" i="26" s="1"/>
  <c r="J21" i="26"/>
  <c r="J16" i="26"/>
  <c r="J84" i="26" s="1"/>
  <c r="E7" i="26"/>
  <c r="AY81" i="1"/>
  <c r="AX81" i="1"/>
  <c r="BI104" i="25"/>
  <c r="BH104" i="25"/>
  <c r="BG104" i="25"/>
  <c r="BF104" i="25"/>
  <c r="T104" i="25"/>
  <c r="R104" i="25"/>
  <c r="P104" i="25"/>
  <c r="BK104" i="25"/>
  <c r="J104" i="25"/>
  <c r="BE104" i="25" s="1"/>
  <c r="BI102" i="25"/>
  <c r="BH102" i="25"/>
  <c r="BG102" i="25"/>
  <c r="BF102" i="25"/>
  <c r="T102" i="25"/>
  <c r="R102" i="25"/>
  <c r="P102" i="25"/>
  <c r="BK102" i="25"/>
  <c r="J102" i="25"/>
  <c r="BE102" i="25"/>
  <c r="BI97" i="25"/>
  <c r="BH97" i="25"/>
  <c r="BG97" i="25"/>
  <c r="BF97" i="25"/>
  <c r="T97" i="25"/>
  <c r="R97" i="25"/>
  <c r="P97" i="25"/>
  <c r="BK97" i="25"/>
  <c r="J97" i="25"/>
  <c r="BE97" i="25" s="1"/>
  <c r="BI93" i="25"/>
  <c r="F38" i="25" s="1"/>
  <c r="BD81" i="1" s="1"/>
  <c r="BH93" i="25"/>
  <c r="BG93" i="25"/>
  <c r="BF93" i="25"/>
  <c r="T93" i="25"/>
  <c r="R93" i="25"/>
  <c r="P93" i="25"/>
  <c r="BK93" i="25"/>
  <c r="J93" i="25"/>
  <c r="BE93" i="25" s="1"/>
  <c r="J86" i="25"/>
  <c r="F86" i="25"/>
  <c r="F84" i="25"/>
  <c r="E82" i="25"/>
  <c r="J59" i="25"/>
  <c r="F59" i="25"/>
  <c r="F57" i="25"/>
  <c r="E55" i="25"/>
  <c r="J22" i="25"/>
  <c r="E22" i="25"/>
  <c r="F87" i="25" s="1"/>
  <c r="J21" i="25"/>
  <c r="J16" i="25"/>
  <c r="J84" i="25" s="1"/>
  <c r="E7" i="25"/>
  <c r="E76" i="25" s="1"/>
  <c r="AY80" i="1"/>
  <c r="AX80" i="1"/>
  <c r="BI108" i="24"/>
  <c r="BH108" i="24"/>
  <c r="BG108" i="24"/>
  <c r="BF108" i="24"/>
  <c r="T108" i="24"/>
  <c r="R108" i="24"/>
  <c r="P108" i="24"/>
  <c r="BK108" i="24"/>
  <c r="J108" i="24"/>
  <c r="BE108" i="24" s="1"/>
  <c r="BI106" i="24"/>
  <c r="BH106" i="24"/>
  <c r="BG106" i="24"/>
  <c r="BF106" i="24"/>
  <c r="T106" i="24"/>
  <c r="R106" i="24"/>
  <c r="P106" i="24"/>
  <c r="BK106" i="24"/>
  <c r="J106" i="24"/>
  <c r="BE106" i="24" s="1"/>
  <c r="BI101" i="24"/>
  <c r="BH101" i="24"/>
  <c r="BG101" i="24"/>
  <c r="BF101" i="24"/>
  <c r="T101" i="24"/>
  <c r="R101" i="24"/>
  <c r="P101" i="24"/>
  <c r="BK101" i="24"/>
  <c r="J101" i="24"/>
  <c r="BE101" i="24" s="1"/>
  <c r="BI97" i="24"/>
  <c r="BH97" i="24"/>
  <c r="BG97" i="24"/>
  <c r="BF97" i="24"/>
  <c r="T97" i="24"/>
  <c r="R97" i="24"/>
  <c r="P97" i="24"/>
  <c r="BK97" i="24"/>
  <c r="J97" i="24"/>
  <c r="BE97" i="24" s="1"/>
  <c r="BI93" i="24"/>
  <c r="BH93" i="24"/>
  <c r="BG93" i="24"/>
  <c r="F36" i="24" s="1"/>
  <c r="BB80" i="1" s="1"/>
  <c r="BF93" i="24"/>
  <c r="T93" i="24"/>
  <c r="R93" i="24"/>
  <c r="P93" i="24"/>
  <c r="BK93" i="24"/>
  <c r="J93" i="24"/>
  <c r="BE93" i="24" s="1"/>
  <c r="J86" i="24"/>
  <c r="F86" i="24"/>
  <c r="F84" i="24"/>
  <c r="E82" i="24"/>
  <c r="J59" i="24"/>
  <c r="F59" i="24"/>
  <c r="F57" i="24"/>
  <c r="E55" i="24"/>
  <c r="J22" i="24"/>
  <c r="E22" i="24"/>
  <c r="F87" i="24" s="1"/>
  <c r="J21" i="24"/>
  <c r="J16" i="24"/>
  <c r="J84" i="24" s="1"/>
  <c r="E7" i="24"/>
  <c r="AY79" i="1"/>
  <c r="AX79" i="1"/>
  <c r="BI112" i="23"/>
  <c r="BH112" i="23"/>
  <c r="BG112" i="23"/>
  <c r="BF112" i="23"/>
  <c r="T112" i="23"/>
  <c r="T111" i="23" s="1"/>
  <c r="R112" i="23"/>
  <c r="R111" i="23"/>
  <c r="P112" i="23"/>
  <c r="P111" i="23" s="1"/>
  <c r="BK112" i="23"/>
  <c r="BK111" i="23" s="1"/>
  <c r="J111" i="23" s="1"/>
  <c r="J67" i="23" s="1"/>
  <c r="J112" i="23"/>
  <c r="BE112" i="23" s="1"/>
  <c r="BI108" i="23"/>
  <c r="BH108" i="23"/>
  <c r="BG108" i="23"/>
  <c r="BF108" i="23"/>
  <c r="T108" i="23"/>
  <c r="R108" i="23"/>
  <c r="P108" i="23"/>
  <c r="BK108" i="23"/>
  <c r="J108" i="23"/>
  <c r="BE108" i="23" s="1"/>
  <c r="BI106" i="23"/>
  <c r="BH106" i="23"/>
  <c r="BG106" i="23"/>
  <c r="BF106" i="23"/>
  <c r="T106" i="23"/>
  <c r="R106" i="23"/>
  <c r="R93" i="23" s="1"/>
  <c r="P106" i="23"/>
  <c r="BK106" i="23"/>
  <c r="J106" i="23"/>
  <c r="BE106" i="23"/>
  <c r="BI101" i="23"/>
  <c r="BH101" i="23"/>
  <c r="BG101" i="23"/>
  <c r="BF101" i="23"/>
  <c r="T101" i="23"/>
  <c r="R101" i="23"/>
  <c r="P101" i="23"/>
  <c r="BK101" i="23"/>
  <c r="J101" i="23"/>
  <c r="BE101" i="23" s="1"/>
  <c r="BI97" i="23"/>
  <c r="BH97" i="23"/>
  <c r="BG97" i="23"/>
  <c r="BF97" i="23"/>
  <c r="T97" i="23"/>
  <c r="R97" i="23"/>
  <c r="P97" i="23"/>
  <c r="BK97" i="23"/>
  <c r="J97" i="23"/>
  <c r="BE97" i="23" s="1"/>
  <c r="BI94" i="23"/>
  <c r="BH94" i="23"/>
  <c r="BG94" i="23"/>
  <c r="F36" i="23" s="1"/>
  <c r="BB79" i="1" s="1"/>
  <c r="BF94" i="23"/>
  <c r="T94" i="23"/>
  <c r="T93" i="23" s="1"/>
  <c r="R94" i="23"/>
  <c r="P94" i="23"/>
  <c r="P93" i="23" s="1"/>
  <c r="BK94" i="23"/>
  <c r="J94" i="23"/>
  <c r="BE94" i="23" s="1"/>
  <c r="J87" i="23"/>
  <c r="F87" i="23"/>
  <c r="F85" i="23"/>
  <c r="E83" i="23"/>
  <c r="J59" i="23"/>
  <c r="F59" i="23"/>
  <c r="F57" i="23"/>
  <c r="E55" i="23"/>
  <c r="J22" i="23"/>
  <c r="E22" i="23"/>
  <c r="J21" i="23"/>
  <c r="J16" i="23"/>
  <c r="E7" i="23"/>
  <c r="E77" i="23" s="1"/>
  <c r="AY77" i="1"/>
  <c r="AX77" i="1"/>
  <c r="BI131" i="22"/>
  <c r="BH131" i="22"/>
  <c r="BG131" i="22"/>
  <c r="BF131" i="22"/>
  <c r="T131" i="22"/>
  <c r="T130" i="22" s="1"/>
  <c r="R131" i="22"/>
  <c r="R130" i="22" s="1"/>
  <c r="P131" i="22"/>
  <c r="P130" i="22" s="1"/>
  <c r="BK131" i="22"/>
  <c r="BK130" i="22" s="1"/>
  <c r="J130" i="22" s="1"/>
  <c r="J67" i="22" s="1"/>
  <c r="J131" i="22"/>
  <c r="BE131" i="22" s="1"/>
  <c r="BI127" i="22"/>
  <c r="BH127" i="22"/>
  <c r="BG127" i="22"/>
  <c r="BF127" i="22"/>
  <c r="T127" i="22"/>
  <c r="R127" i="22"/>
  <c r="P127" i="22"/>
  <c r="BK127" i="22"/>
  <c r="J127" i="22"/>
  <c r="BE127" i="22" s="1"/>
  <c r="BI125" i="22"/>
  <c r="BH125" i="22"/>
  <c r="BG125" i="22"/>
  <c r="BF125" i="22"/>
  <c r="T125" i="22"/>
  <c r="R125" i="22"/>
  <c r="P125" i="22"/>
  <c r="BK125" i="22"/>
  <c r="J125" i="22"/>
  <c r="BE125" i="22" s="1"/>
  <c r="BI120" i="22"/>
  <c r="BH120" i="22"/>
  <c r="BG120" i="22"/>
  <c r="BF120" i="22"/>
  <c r="T120" i="22"/>
  <c r="R120" i="22"/>
  <c r="P120" i="22"/>
  <c r="BK120" i="22"/>
  <c r="J120" i="22"/>
  <c r="BE120" i="22" s="1"/>
  <c r="BI117" i="22"/>
  <c r="BH117" i="22"/>
  <c r="BG117" i="22"/>
  <c r="BF117" i="22"/>
  <c r="T117" i="22"/>
  <c r="R117" i="22"/>
  <c r="P117" i="22"/>
  <c r="BK117" i="22"/>
  <c r="J117" i="22"/>
  <c r="BE117" i="22" s="1"/>
  <c r="BI113" i="22"/>
  <c r="BH113" i="22"/>
  <c r="BG113" i="22"/>
  <c r="BF113" i="22"/>
  <c r="T113" i="22"/>
  <c r="R113" i="22"/>
  <c r="P113" i="22"/>
  <c r="BK113" i="22"/>
  <c r="J113" i="22"/>
  <c r="BE113" i="22" s="1"/>
  <c r="BI110" i="22"/>
  <c r="BH110" i="22"/>
  <c r="BG110" i="22"/>
  <c r="BF110" i="22"/>
  <c r="T110" i="22"/>
  <c r="R110" i="22"/>
  <c r="P110" i="22"/>
  <c r="BK110" i="22"/>
  <c r="J110" i="22"/>
  <c r="BE110" i="22" s="1"/>
  <c r="BI107" i="22"/>
  <c r="BH107" i="22"/>
  <c r="BG107" i="22"/>
  <c r="BF107" i="22"/>
  <c r="T107" i="22"/>
  <c r="R107" i="22"/>
  <c r="P107" i="22"/>
  <c r="BK107" i="22"/>
  <c r="J107" i="22"/>
  <c r="BE107" i="22" s="1"/>
  <c r="BI103" i="22"/>
  <c r="BH103" i="22"/>
  <c r="BG103" i="22"/>
  <c r="BF103" i="22"/>
  <c r="T103" i="22"/>
  <c r="R103" i="22"/>
  <c r="P103" i="22"/>
  <c r="BK103" i="22"/>
  <c r="J103" i="22"/>
  <c r="BE103" i="22" s="1"/>
  <c r="BI99" i="22"/>
  <c r="BH99" i="22"/>
  <c r="BG99" i="22"/>
  <c r="BF99" i="22"/>
  <c r="T99" i="22"/>
  <c r="R99" i="22"/>
  <c r="P99" i="22"/>
  <c r="BK99" i="22"/>
  <c r="J99" i="22"/>
  <c r="BE99" i="22" s="1"/>
  <c r="BI94" i="22"/>
  <c r="BH94" i="22"/>
  <c r="BG94" i="22"/>
  <c r="BF94" i="22"/>
  <c r="T94" i="22"/>
  <c r="R94" i="22"/>
  <c r="P94" i="22"/>
  <c r="BK94" i="22"/>
  <c r="J94" i="22"/>
  <c r="BE94" i="22" s="1"/>
  <c r="J87" i="22"/>
  <c r="F87" i="22"/>
  <c r="F85" i="22"/>
  <c r="E83" i="22"/>
  <c r="J59" i="22"/>
  <c r="F59" i="22"/>
  <c r="F57" i="22"/>
  <c r="E55" i="22"/>
  <c r="J22" i="22"/>
  <c r="E22" i="22"/>
  <c r="F88" i="22" s="1"/>
  <c r="J21" i="22"/>
  <c r="J16" i="22"/>
  <c r="E7" i="22"/>
  <c r="E49" i="22" s="1"/>
  <c r="AY76" i="1"/>
  <c r="AX76" i="1"/>
  <c r="BI174" i="21"/>
  <c r="BH174" i="21"/>
  <c r="BG174" i="21"/>
  <c r="BF174" i="21"/>
  <c r="T174" i="21"/>
  <c r="T173" i="21" s="1"/>
  <c r="R174" i="21"/>
  <c r="R173" i="21" s="1"/>
  <c r="P174" i="21"/>
  <c r="P173" i="21" s="1"/>
  <c r="BK174" i="21"/>
  <c r="BK173" i="21" s="1"/>
  <c r="J173" i="21" s="1"/>
  <c r="J67" i="21" s="1"/>
  <c r="J174" i="21"/>
  <c r="BE174" i="21" s="1"/>
  <c r="BI170" i="21"/>
  <c r="BH170" i="21"/>
  <c r="BG170" i="21"/>
  <c r="BF170" i="21"/>
  <c r="T170" i="21"/>
  <c r="R170" i="21"/>
  <c r="P170" i="21"/>
  <c r="BK170" i="21"/>
  <c r="J170" i="21"/>
  <c r="BE170" i="21" s="1"/>
  <c r="BI168" i="21"/>
  <c r="BH168" i="21"/>
  <c r="BG168" i="21"/>
  <c r="BF168" i="21"/>
  <c r="T168" i="21"/>
  <c r="R168" i="21"/>
  <c r="P168" i="21"/>
  <c r="BK168" i="21"/>
  <c r="J168" i="21"/>
  <c r="BE168" i="21" s="1"/>
  <c r="BI165" i="21"/>
  <c r="BH165" i="21"/>
  <c r="BG165" i="21"/>
  <c r="BF165" i="21"/>
  <c r="T165" i="21"/>
  <c r="R165" i="21"/>
  <c r="P165" i="21"/>
  <c r="BK165" i="21"/>
  <c r="J165" i="21"/>
  <c r="BE165" i="21" s="1"/>
  <c r="BI163" i="21"/>
  <c r="BH163" i="21"/>
  <c r="BG163" i="21"/>
  <c r="BF163" i="21"/>
  <c r="T163" i="21"/>
  <c r="R163" i="21"/>
  <c r="P163" i="21"/>
  <c r="BK163" i="21"/>
  <c r="J163" i="21"/>
  <c r="BE163" i="21" s="1"/>
  <c r="BI160" i="21"/>
  <c r="BH160" i="21"/>
  <c r="BG160" i="21"/>
  <c r="BF160" i="21"/>
  <c r="T160" i="21"/>
  <c r="R160" i="21"/>
  <c r="P160" i="21"/>
  <c r="BK160" i="21"/>
  <c r="J160" i="21"/>
  <c r="BE160" i="21" s="1"/>
  <c r="BI156" i="21"/>
  <c r="BH156" i="21"/>
  <c r="BG156" i="21"/>
  <c r="BF156" i="21"/>
  <c r="T156" i="21"/>
  <c r="R156" i="21"/>
  <c r="P156" i="21"/>
  <c r="BK156" i="21"/>
  <c r="J156" i="21"/>
  <c r="BE156" i="21" s="1"/>
  <c r="BI154" i="21"/>
  <c r="BH154" i="21"/>
  <c r="BG154" i="21"/>
  <c r="BF154" i="21"/>
  <c r="T154" i="21"/>
  <c r="R154" i="21"/>
  <c r="P154" i="21"/>
  <c r="BK154" i="21"/>
  <c r="J154" i="21"/>
  <c r="BE154" i="21" s="1"/>
  <c r="BI150" i="21"/>
  <c r="BH150" i="21"/>
  <c r="BG150" i="21"/>
  <c r="BF150" i="21"/>
  <c r="T150" i="21"/>
  <c r="R150" i="21"/>
  <c r="P150" i="21"/>
  <c r="BK150" i="21"/>
  <c r="J150" i="21"/>
  <c r="BE150" i="21" s="1"/>
  <c r="BI144" i="21"/>
  <c r="BH144" i="21"/>
  <c r="BG144" i="21"/>
  <c r="BF144" i="21"/>
  <c r="T144" i="21"/>
  <c r="R144" i="21"/>
  <c r="P144" i="21"/>
  <c r="BK144" i="21"/>
  <c r="J144" i="21"/>
  <c r="BE144" i="21" s="1"/>
  <c r="BI138" i="21"/>
  <c r="BH138" i="21"/>
  <c r="BG138" i="21"/>
  <c r="BF138" i="21"/>
  <c r="T138" i="21"/>
  <c r="R138" i="21"/>
  <c r="P138" i="21"/>
  <c r="BK138" i="21"/>
  <c r="J138" i="21"/>
  <c r="BE138" i="21" s="1"/>
  <c r="BI134" i="21"/>
  <c r="BH134" i="21"/>
  <c r="BG134" i="21"/>
  <c r="BF134" i="21"/>
  <c r="T134" i="21"/>
  <c r="R134" i="21"/>
  <c r="P134" i="21"/>
  <c r="BK134" i="21"/>
  <c r="J134" i="21"/>
  <c r="BE134" i="21" s="1"/>
  <c r="BI130" i="21"/>
  <c r="BH130" i="21"/>
  <c r="BG130" i="21"/>
  <c r="BF130" i="21"/>
  <c r="T130" i="21"/>
  <c r="R130" i="21"/>
  <c r="P130" i="21"/>
  <c r="BK130" i="21"/>
  <c r="J130" i="21"/>
  <c r="BE130" i="21" s="1"/>
  <c r="BI125" i="21"/>
  <c r="BH125" i="21"/>
  <c r="BG125" i="21"/>
  <c r="BF125" i="21"/>
  <c r="T125" i="21"/>
  <c r="R125" i="21"/>
  <c r="P125" i="21"/>
  <c r="BK125" i="21"/>
  <c r="J125" i="21"/>
  <c r="BE125" i="21" s="1"/>
  <c r="BI123" i="21"/>
  <c r="BH123" i="21"/>
  <c r="BG123" i="21"/>
  <c r="BF123" i="21"/>
  <c r="T123" i="21"/>
  <c r="R123" i="21"/>
  <c r="P123" i="21"/>
  <c r="BK123" i="21"/>
  <c r="J123" i="21"/>
  <c r="BE123" i="21" s="1"/>
  <c r="BI120" i="21"/>
  <c r="BH120" i="21"/>
  <c r="BG120" i="21"/>
  <c r="BF120" i="21"/>
  <c r="T120" i="21"/>
  <c r="R120" i="21"/>
  <c r="P120" i="21"/>
  <c r="BK120" i="21"/>
  <c r="J120" i="21"/>
  <c r="BE120" i="21" s="1"/>
  <c r="BI114" i="21"/>
  <c r="BH114" i="21"/>
  <c r="BG114" i="21"/>
  <c r="BF114" i="21"/>
  <c r="T114" i="21"/>
  <c r="R114" i="21"/>
  <c r="P114" i="21"/>
  <c r="BK114" i="21"/>
  <c r="J114" i="21"/>
  <c r="BE114" i="21" s="1"/>
  <c r="BI110" i="21"/>
  <c r="BH110" i="21"/>
  <c r="BG110" i="21"/>
  <c r="BF110" i="21"/>
  <c r="T110" i="21"/>
  <c r="R110" i="21"/>
  <c r="P110" i="21"/>
  <c r="BK110" i="21"/>
  <c r="J110" i="21"/>
  <c r="BE110" i="21" s="1"/>
  <c r="BI105" i="21"/>
  <c r="BH105" i="21"/>
  <c r="BG105" i="21"/>
  <c r="BF105" i="21"/>
  <c r="T105" i="21"/>
  <c r="R105" i="21"/>
  <c r="P105" i="21"/>
  <c r="BK105" i="21"/>
  <c r="J105" i="21"/>
  <c r="BE105" i="21" s="1"/>
  <c r="BI102" i="21"/>
  <c r="BH102" i="21"/>
  <c r="BG102" i="21"/>
  <c r="BF102" i="21"/>
  <c r="T102" i="21"/>
  <c r="R102" i="21"/>
  <c r="P102" i="21"/>
  <c r="BK102" i="21"/>
  <c r="J102" i="21"/>
  <c r="BE102" i="21" s="1"/>
  <c r="BI94" i="21"/>
  <c r="BH94" i="21"/>
  <c r="BG94" i="21"/>
  <c r="BF94" i="21"/>
  <c r="T94" i="21"/>
  <c r="R94" i="21"/>
  <c r="P94" i="21"/>
  <c r="BK94" i="21"/>
  <c r="J94" i="21"/>
  <c r="BE94" i="21" s="1"/>
  <c r="J87" i="21"/>
  <c r="F87" i="21"/>
  <c r="F85" i="21"/>
  <c r="E83" i="21"/>
  <c r="J59" i="21"/>
  <c r="F59" i="21"/>
  <c r="F57" i="21"/>
  <c r="E55" i="21"/>
  <c r="J22" i="21"/>
  <c r="E22" i="21"/>
  <c r="F88" i="21" s="1"/>
  <c r="J21" i="21"/>
  <c r="J16" i="21"/>
  <c r="J85" i="21" s="1"/>
  <c r="E7" i="21"/>
  <c r="E49" i="21" s="1"/>
  <c r="AY75" i="1"/>
  <c r="AX75" i="1"/>
  <c r="BI159" i="20"/>
  <c r="BH159" i="20"/>
  <c r="BG159" i="20"/>
  <c r="BF159" i="20"/>
  <c r="T159" i="20"/>
  <c r="T158" i="20" s="1"/>
  <c r="R159" i="20"/>
  <c r="R158" i="20" s="1"/>
  <c r="P159" i="20"/>
  <c r="P158" i="20" s="1"/>
  <c r="BK159" i="20"/>
  <c r="BK158" i="20" s="1"/>
  <c r="J158" i="20" s="1"/>
  <c r="J67" i="20" s="1"/>
  <c r="J159" i="20"/>
  <c r="BE159" i="20"/>
  <c r="BI155" i="20"/>
  <c r="BH155" i="20"/>
  <c r="BG155" i="20"/>
  <c r="BF155" i="20"/>
  <c r="T155" i="20"/>
  <c r="R155" i="20"/>
  <c r="P155" i="20"/>
  <c r="BK155" i="20"/>
  <c r="J155" i="20"/>
  <c r="BE155" i="20" s="1"/>
  <c r="BI153" i="20"/>
  <c r="BH153" i="20"/>
  <c r="BG153" i="20"/>
  <c r="BF153" i="20"/>
  <c r="T153" i="20"/>
  <c r="R153" i="20"/>
  <c r="P153" i="20"/>
  <c r="BK153" i="20"/>
  <c r="J153" i="20"/>
  <c r="BE153" i="20" s="1"/>
  <c r="BI148" i="20"/>
  <c r="BH148" i="20"/>
  <c r="BG148" i="20"/>
  <c r="BF148" i="20"/>
  <c r="T148" i="20"/>
  <c r="R148" i="20"/>
  <c r="P148" i="20"/>
  <c r="BK148" i="20"/>
  <c r="J148" i="20"/>
  <c r="BE148" i="20" s="1"/>
  <c r="BI144" i="20"/>
  <c r="BH144" i="20"/>
  <c r="BG144" i="20"/>
  <c r="BF144" i="20"/>
  <c r="T144" i="20"/>
  <c r="R144" i="20"/>
  <c r="P144" i="20"/>
  <c r="BK144" i="20"/>
  <c r="J144" i="20"/>
  <c r="BE144" i="20" s="1"/>
  <c r="BI141" i="20"/>
  <c r="BH141" i="20"/>
  <c r="BG141" i="20"/>
  <c r="BF141" i="20"/>
  <c r="T141" i="20"/>
  <c r="R141" i="20"/>
  <c r="P141" i="20"/>
  <c r="BK141" i="20"/>
  <c r="J141" i="20"/>
  <c r="BE141" i="20" s="1"/>
  <c r="BI137" i="20"/>
  <c r="BH137" i="20"/>
  <c r="BG137" i="20"/>
  <c r="BF137" i="20"/>
  <c r="T137" i="20"/>
  <c r="R137" i="20"/>
  <c r="P137" i="20"/>
  <c r="BK137" i="20"/>
  <c r="J137" i="20"/>
  <c r="BE137" i="20" s="1"/>
  <c r="BI133" i="20"/>
  <c r="BH133" i="20"/>
  <c r="BG133" i="20"/>
  <c r="BF133" i="20"/>
  <c r="T133" i="20"/>
  <c r="R133" i="20"/>
  <c r="P133" i="20"/>
  <c r="BK133" i="20"/>
  <c r="J133" i="20"/>
  <c r="BE133" i="20" s="1"/>
  <c r="BI129" i="20"/>
  <c r="BH129" i="20"/>
  <c r="BG129" i="20"/>
  <c r="BF129" i="20"/>
  <c r="T129" i="20"/>
  <c r="R129" i="20"/>
  <c r="P129" i="20"/>
  <c r="BK129" i="20"/>
  <c r="J129" i="20"/>
  <c r="BE129" i="20" s="1"/>
  <c r="BI126" i="20"/>
  <c r="BH126" i="20"/>
  <c r="BG126" i="20"/>
  <c r="BF126" i="20"/>
  <c r="T126" i="20"/>
  <c r="R126" i="20"/>
  <c r="P126" i="20"/>
  <c r="BK126" i="20"/>
  <c r="J126" i="20"/>
  <c r="BE126" i="20" s="1"/>
  <c r="BI123" i="20"/>
  <c r="BH123" i="20"/>
  <c r="BG123" i="20"/>
  <c r="BF123" i="20"/>
  <c r="T123" i="20"/>
  <c r="R123" i="20"/>
  <c r="P123" i="20"/>
  <c r="BK123" i="20"/>
  <c r="J123" i="20"/>
  <c r="BE123" i="20" s="1"/>
  <c r="BI120" i="20"/>
  <c r="BH120" i="20"/>
  <c r="BG120" i="20"/>
  <c r="BF120" i="20"/>
  <c r="T120" i="20"/>
  <c r="R120" i="20"/>
  <c r="P120" i="20"/>
  <c r="BK120" i="20"/>
  <c r="J120" i="20"/>
  <c r="BE120" i="20" s="1"/>
  <c r="BI117" i="20"/>
  <c r="BH117" i="20"/>
  <c r="BG117" i="20"/>
  <c r="BF117" i="20"/>
  <c r="T117" i="20"/>
  <c r="R117" i="20"/>
  <c r="P117" i="20"/>
  <c r="BK117" i="20"/>
  <c r="J117" i="20"/>
  <c r="BE117" i="20" s="1"/>
  <c r="BI115" i="20"/>
  <c r="BH115" i="20"/>
  <c r="BG115" i="20"/>
  <c r="BF115" i="20"/>
  <c r="T115" i="20"/>
  <c r="R115" i="20"/>
  <c r="P115" i="20"/>
  <c r="BK115" i="20"/>
  <c r="J115" i="20"/>
  <c r="BE115" i="20" s="1"/>
  <c r="BI111" i="20"/>
  <c r="BH111" i="20"/>
  <c r="BG111" i="20"/>
  <c r="BF111" i="20"/>
  <c r="T111" i="20"/>
  <c r="R111" i="20"/>
  <c r="P111" i="20"/>
  <c r="BK111" i="20"/>
  <c r="J111" i="20"/>
  <c r="BE111" i="20" s="1"/>
  <c r="BI107" i="20"/>
  <c r="BH107" i="20"/>
  <c r="BG107" i="20"/>
  <c r="BF107" i="20"/>
  <c r="T107" i="20"/>
  <c r="R107" i="20"/>
  <c r="P107" i="20"/>
  <c r="BK107" i="20"/>
  <c r="J107" i="20"/>
  <c r="BE107" i="20" s="1"/>
  <c r="BI104" i="20"/>
  <c r="BH104" i="20"/>
  <c r="BG104" i="20"/>
  <c r="BF104" i="20"/>
  <c r="T104" i="20"/>
  <c r="R104" i="20"/>
  <c r="P104" i="20"/>
  <c r="BK104" i="20"/>
  <c r="J104" i="20"/>
  <c r="BE104" i="20" s="1"/>
  <c r="BI102" i="20"/>
  <c r="BH102" i="20"/>
  <c r="BG102" i="20"/>
  <c r="BF102" i="20"/>
  <c r="T102" i="20"/>
  <c r="R102" i="20"/>
  <c r="P102" i="20"/>
  <c r="BK102" i="20"/>
  <c r="J102" i="20"/>
  <c r="BE102" i="20" s="1"/>
  <c r="BI94" i="20"/>
  <c r="BH94" i="20"/>
  <c r="BG94" i="20"/>
  <c r="BF94" i="20"/>
  <c r="T94" i="20"/>
  <c r="R94" i="20"/>
  <c r="R93" i="20" s="1"/>
  <c r="P94" i="20"/>
  <c r="BK94" i="20"/>
  <c r="J94" i="20"/>
  <c r="BE94" i="20"/>
  <c r="J87" i="20"/>
  <c r="F87" i="20"/>
  <c r="F85" i="20"/>
  <c r="E83" i="20"/>
  <c r="J59" i="20"/>
  <c r="F59" i="20"/>
  <c r="F57" i="20"/>
  <c r="E55" i="20"/>
  <c r="J22" i="20"/>
  <c r="E22" i="20"/>
  <c r="F60" i="20" s="1"/>
  <c r="J21" i="20"/>
  <c r="J16" i="20"/>
  <c r="J85" i="20" s="1"/>
  <c r="E7" i="20"/>
  <c r="E77" i="20" s="1"/>
  <c r="AY74" i="1"/>
  <c r="AX74" i="1"/>
  <c r="BI170" i="19"/>
  <c r="BH170" i="19"/>
  <c r="BG170" i="19"/>
  <c r="BF170" i="19"/>
  <c r="T170" i="19"/>
  <c r="T169" i="19"/>
  <c r="R170" i="19"/>
  <c r="R169" i="19" s="1"/>
  <c r="P170" i="19"/>
  <c r="P169" i="19"/>
  <c r="BK170" i="19"/>
  <c r="BK169" i="19" s="1"/>
  <c r="J169" i="19" s="1"/>
  <c r="J67" i="19" s="1"/>
  <c r="J170" i="19"/>
  <c r="BE170" i="19" s="1"/>
  <c r="BI166" i="19"/>
  <c r="BH166" i="19"/>
  <c r="BG166" i="19"/>
  <c r="BF166" i="19"/>
  <c r="T166" i="19"/>
  <c r="R166" i="19"/>
  <c r="P166" i="19"/>
  <c r="BK166" i="19"/>
  <c r="J166" i="19"/>
  <c r="BE166" i="19" s="1"/>
  <c r="BI164" i="19"/>
  <c r="BH164" i="19"/>
  <c r="BG164" i="19"/>
  <c r="BF164" i="19"/>
  <c r="T164" i="19"/>
  <c r="R164" i="19"/>
  <c r="P164" i="19"/>
  <c r="BK164" i="19"/>
  <c r="J164" i="19"/>
  <c r="BE164" i="19"/>
  <c r="BI159" i="19"/>
  <c r="BH159" i="19"/>
  <c r="BG159" i="19"/>
  <c r="BF159" i="19"/>
  <c r="T159" i="19"/>
  <c r="R159" i="19"/>
  <c r="P159" i="19"/>
  <c r="BK159" i="19"/>
  <c r="J159" i="19"/>
  <c r="BE159" i="19" s="1"/>
  <c r="BI156" i="19"/>
  <c r="BH156" i="19"/>
  <c r="BG156" i="19"/>
  <c r="BF156" i="19"/>
  <c r="T156" i="19"/>
  <c r="R156" i="19"/>
  <c r="P156" i="19"/>
  <c r="BK156" i="19"/>
  <c r="J156" i="19"/>
  <c r="BE156" i="19" s="1"/>
  <c r="BI152" i="19"/>
  <c r="BH152" i="19"/>
  <c r="BG152" i="19"/>
  <c r="BF152" i="19"/>
  <c r="T152" i="19"/>
  <c r="R152" i="19"/>
  <c r="P152" i="19"/>
  <c r="BK152" i="19"/>
  <c r="J152" i="19"/>
  <c r="BE152" i="19" s="1"/>
  <c r="BI145" i="19"/>
  <c r="BH145" i="19"/>
  <c r="BG145" i="19"/>
  <c r="BF145" i="19"/>
  <c r="T145" i="19"/>
  <c r="R145" i="19"/>
  <c r="P145" i="19"/>
  <c r="BK145" i="19"/>
  <c r="J145" i="19"/>
  <c r="BE145" i="19" s="1"/>
  <c r="BI141" i="19"/>
  <c r="BH141" i="19"/>
  <c r="BG141" i="19"/>
  <c r="BF141" i="19"/>
  <c r="T141" i="19"/>
  <c r="R141" i="19"/>
  <c r="P141" i="19"/>
  <c r="BK141" i="19"/>
  <c r="J141" i="19"/>
  <c r="BE141" i="19" s="1"/>
  <c r="BI138" i="19"/>
  <c r="BH138" i="19"/>
  <c r="BG138" i="19"/>
  <c r="BF138" i="19"/>
  <c r="T138" i="19"/>
  <c r="R138" i="19"/>
  <c r="P138" i="19"/>
  <c r="BK138" i="19"/>
  <c r="J138" i="19"/>
  <c r="BE138" i="19"/>
  <c r="BI135" i="19"/>
  <c r="BH135" i="19"/>
  <c r="BG135" i="19"/>
  <c r="BF135" i="19"/>
  <c r="T135" i="19"/>
  <c r="R135" i="19"/>
  <c r="P135" i="19"/>
  <c r="BK135" i="19"/>
  <c r="J135" i="19"/>
  <c r="BE135" i="19" s="1"/>
  <c r="BI131" i="19"/>
  <c r="BH131" i="19"/>
  <c r="BG131" i="19"/>
  <c r="BF131" i="19"/>
  <c r="T131" i="19"/>
  <c r="R131" i="19"/>
  <c r="P131" i="19"/>
  <c r="BK131" i="19"/>
  <c r="J131" i="19"/>
  <c r="BE131" i="19" s="1"/>
  <c r="BI128" i="19"/>
  <c r="BH128" i="19"/>
  <c r="BG128" i="19"/>
  <c r="BF128" i="19"/>
  <c r="T128" i="19"/>
  <c r="R128" i="19"/>
  <c r="P128" i="19"/>
  <c r="BK128" i="19"/>
  <c r="J128" i="19"/>
  <c r="BE128" i="19" s="1"/>
  <c r="BI125" i="19"/>
  <c r="BH125" i="19"/>
  <c r="BG125" i="19"/>
  <c r="BF125" i="19"/>
  <c r="T125" i="19"/>
  <c r="R125" i="19"/>
  <c r="P125" i="19"/>
  <c r="BK125" i="19"/>
  <c r="J125" i="19"/>
  <c r="BE125" i="19" s="1"/>
  <c r="BI122" i="19"/>
  <c r="BH122" i="19"/>
  <c r="BG122" i="19"/>
  <c r="BF122" i="19"/>
  <c r="T122" i="19"/>
  <c r="R122" i="19"/>
  <c r="P122" i="19"/>
  <c r="BK122" i="19"/>
  <c r="J122" i="19"/>
  <c r="BE122" i="19" s="1"/>
  <c r="BI119" i="19"/>
  <c r="BH119" i="19"/>
  <c r="BG119" i="19"/>
  <c r="BF119" i="19"/>
  <c r="T119" i="19"/>
  <c r="R119" i="19"/>
  <c r="P119" i="19"/>
  <c r="BK119" i="19"/>
  <c r="J119" i="19"/>
  <c r="BE119" i="19" s="1"/>
  <c r="BI116" i="19"/>
  <c r="BH116" i="19"/>
  <c r="BG116" i="19"/>
  <c r="BF116" i="19"/>
  <c r="T116" i="19"/>
  <c r="R116" i="19"/>
  <c r="P116" i="19"/>
  <c r="BK116" i="19"/>
  <c r="J116" i="19"/>
  <c r="BE116" i="19" s="1"/>
  <c r="BI114" i="19"/>
  <c r="BH114" i="19"/>
  <c r="BG114" i="19"/>
  <c r="BF114" i="19"/>
  <c r="T114" i="19"/>
  <c r="R114" i="19"/>
  <c r="P114" i="19"/>
  <c r="BK114" i="19"/>
  <c r="J114" i="19"/>
  <c r="BE114" i="19" s="1"/>
  <c r="BI110" i="19"/>
  <c r="BH110" i="19"/>
  <c r="BG110" i="19"/>
  <c r="BF110" i="19"/>
  <c r="T110" i="19"/>
  <c r="R110" i="19"/>
  <c r="P110" i="19"/>
  <c r="BK110" i="19"/>
  <c r="J110" i="19"/>
  <c r="BE110" i="19"/>
  <c r="BI107" i="19"/>
  <c r="BH107" i="19"/>
  <c r="BG107" i="19"/>
  <c r="BF107" i="19"/>
  <c r="T107" i="19"/>
  <c r="R107" i="19"/>
  <c r="P107" i="19"/>
  <c r="BK107" i="19"/>
  <c r="J107" i="19"/>
  <c r="BE107" i="19"/>
  <c r="BI104" i="19"/>
  <c r="BH104" i="19"/>
  <c r="BG104" i="19"/>
  <c r="BF104" i="19"/>
  <c r="T104" i="19"/>
  <c r="T93" i="19" s="1"/>
  <c r="T92" i="19" s="1"/>
  <c r="T91" i="19" s="1"/>
  <c r="R104" i="19"/>
  <c r="P104" i="19"/>
  <c r="BK104" i="19"/>
  <c r="J104" i="19"/>
  <c r="BE104" i="19" s="1"/>
  <c r="BI102" i="19"/>
  <c r="BH102" i="19"/>
  <c r="BG102" i="19"/>
  <c r="BF102" i="19"/>
  <c r="T102" i="19"/>
  <c r="R102" i="19"/>
  <c r="P102" i="19"/>
  <c r="BK102" i="19"/>
  <c r="J102" i="19"/>
  <c r="BE102" i="19"/>
  <c r="BI94" i="19"/>
  <c r="F38" i="19" s="1"/>
  <c r="BD74" i="1" s="1"/>
  <c r="BH94" i="19"/>
  <c r="BG94" i="19"/>
  <c r="BF94" i="19"/>
  <c r="T94" i="19"/>
  <c r="R94" i="19"/>
  <c r="P94" i="19"/>
  <c r="P93" i="19" s="1"/>
  <c r="P92" i="19" s="1"/>
  <c r="P91" i="19" s="1"/>
  <c r="AU74" i="1" s="1"/>
  <c r="BK94" i="19"/>
  <c r="J94" i="19"/>
  <c r="BE94" i="19" s="1"/>
  <c r="J87" i="19"/>
  <c r="F87" i="19"/>
  <c r="F85" i="19"/>
  <c r="E83" i="19"/>
  <c r="J59" i="19"/>
  <c r="F59" i="19"/>
  <c r="F57" i="19"/>
  <c r="E55" i="19"/>
  <c r="J22" i="19"/>
  <c r="E22" i="19"/>
  <c r="F88" i="19" s="1"/>
  <c r="J21" i="19"/>
  <c r="J16" i="19"/>
  <c r="E7" i="19"/>
  <c r="E49" i="19" s="1"/>
  <c r="AY73" i="1"/>
  <c r="AX73" i="1"/>
  <c r="BI229" i="18"/>
  <c r="BH229" i="18"/>
  <c r="BG229" i="18"/>
  <c r="BF229" i="18"/>
  <c r="T229" i="18"/>
  <c r="T228" i="18" s="1"/>
  <c r="R229" i="18"/>
  <c r="R228" i="18" s="1"/>
  <c r="P229" i="18"/>
  <c r="P228" i="18" s="1"/>
  <c r="BK229" i="18"/>
  <c r="BK228" i="18" s="1"/>
  <c r="J228" i="18" s="1"/>
  <c r="J68" i="18" s="1"/>
  <c r="J229" i="18"/>
  <c r="BE229" i="18" s="1"/>
  <c r="BI224" i="18"/>
  <c r="BH224" i="18"/>
  <c r="BG224" i="18"/>
  <c r="BF224" i="18"/>
  <c r="T224" i="18"/>
  <c r="T223" i="18" s="1"/>
  <c r="R224" i="18"/>
  <c r="R223" i="18" s="1"/>
  <c r="P224" i="18"/>
  <c r="P223" i="18" s="1"/>
  <c r="BK224" i="18"/>
  <c r="BK223" i="18" s="1"/>
  <c r="J223" i="18" s="1"/>
  <c r="J67" i="18" s="1"/>
  <c r="J224" i="18"/>
  <c r="BE224" i="18" s="1"/>
  <c r="BI220" i="18"/>
  <c r="BH220" i="18"/>
  <c r="BG220" i="18"/>
  <c r="BF220" i="18"/>
  <c r="T220" i="18"/>
  <c r="R220" i="18"/>
  <c r="P220" i="18"/>
  <c r="BK220" i="18"/>
  <c r="J220" i="18"/>
  <c r="BE220" i="18" s="1"/>
  <c r="BI218" i="18"/>
  <c r="BH218" i="18"/>
  <c r="BG218" i="18"/>
  <c r="BF218" i="18"/>
  <c r="T218" i="18"/>
  <c r="R218" i="18"/>
  <c r="P218" i="18"/>
  <c r="BK218" i="18"/>
  <c r="J218" i="18"/>
  <c r="BE218" i="18" s="1"/>
  <c r="BI213" i="18"/>
  <c r="BH213" i="18"/>
  <c r="BG213" i="18"/>
  <c r="BF213" i="18"/>
  <c r="T213" i="18"/>
  <c r="R213" i="18"/>
  <c r="P213" i="18"/>
  <c r="BK213" i="18"/>
  <c r="J213" i="18"/>
  <c r="BE213" i="18" s="1"/>
  <c r="BI210" i="18"/>
  <c r="BH210" i="18"/>
  <c r="BG210" i="18"/>
  <c r="BF210" i="18"/>
  <c r="T210" i="18"/>
  <c r="R210" i="18"/>
  <c r="P210" i="18"/>
  <c r="BK210" i="18"/>
  <c r="J210" i="18"/>
  <c r="BE210" i="18" s="1"/>
  <c r="BI206" i="18"/>
  <c r="BH206" i="18"/>
  <c r="BG206" i="18"/>
  <c r="BF206" i="18"/>
  <c r="T206" i="18"/>
  <c r="R206" i="18"/>
  <c r="P206" i="18"/>
  <c r="BK206" i="18"/>
  <c r="J206" i="18"/>
  <c r="BE206" i="18" s="1"/>
  <c r="BI204" i="18"/>
  <c r="BH204" i="18"/>
  <c r="BG204" i="18"/>
  <c r="BF204" i="18"/>
  <c r="T204" i="18"/>
  <c r="R204" i="18"/>
  <c r="P204" i="18"/>
  <c r="BK204" i="18"/>
  <c r="J204" i="18"/>
  <c r="BE204" i="18" s="1"/>
  <c r="BI200" i="18"/>
  <c r="BH200" i="18"/>
  <c r="BG200" i="18"/>
  <c r="BF200" i="18"/>
  <c r="T200" i="18"/>
  <c r="R200" i="18"/>
  <c r="P200" i="18"/>
  <c r="BK200" i="18"/>
  <c r="J200" i="18"/>
  <c r="BE200" i="18" s="1"/>
  <c r="BI198" i="18"/>
  <c r="BH198" i="18"/>
  <c r="BG198" i="18"/>
  <c r="BF198" i="18"/>
  <c r="T198" i="18"/>
  <c r="R198" i="18"/>
  <c r="P198" i="18"/>
  <c r="BK198" i="18"/>
  <c r="J198" i="18"/>
  <c r="BE198" i="18" s="1"/>
  <c r="BI194" i="18"/>
  <c r="BH194" i="18"/>
  <c r="BG194" i="18"/>
  <c r="BF194" i="18"/>
  <c r="T194" i="18"/>
  <c r="R194" i="18"/>
  <c r="P194" i="18"/>
  <c r="BK194" i="18"/>
  <c r="J194" i="18"/>
  <c r="BE194" i="18" s="1"/>
  <c r="BI185" i="18"/>
  <c r="BH185" i="18"/>
  <c r="BG185" i="18"/>
  <c r="BF185" i="18"/>
  <c r="T185" i="18"/>
  <c r="R185" i="18"/>
  <c r="P185" i="18"/>
  <c r="BK185" i="18"/>
  <c r="J185" i="18"/>
  <c r="BE185" i="18" s="1"/>
  <c r="BI175" i="18"/>
  <c r="BH175" i="18"/>
  <c r="BG175" i="18"/>
  <c r="BF175" i="18"/>
  <c r="T175" i="18"/>
  <c r="R175" i="18"/>
  <c r="P175" i="18"/>
  <c r="BK175" i="18"/>
  <c r="J175" i="18"/>
  <c r="BE175" i="18" s="1"/>
  <c r="BI173" i="18"/>
  <c r="BH173" i="18"/>
  <c r="BG173" i="18"/>
  <c r="BF173" i="18"/>
  <c r="T173" i="18"/>
  <c r="R173" i="18"/>
  <c r="P173" i="18"/>
  <c r="BK173" i="18"/>
  <c r="J173" i="18"/>
  <c r="BE173" i="18" s="1"/>
  <c r="BI168" i="18"/>
  <c r="BH168" i="18"/>
  <c r="BG168" i="18"/>
  <c r="BF168" i="18"/>
  <c r="T168" i="18"/>
  <c r="R168" i="18"/>
  <c r="P168" i="18"/>
  <c r="BK168" i="18"/>
  <c r="J168" i="18"/>
  <c r="BE168" i="18" s="1"/>
  <c r="BI164" i="18"/>
  <c r="BH164" i="18"/>
  <c r="BG164" i="18"/>
  <c r="BF164" i="18"/>
  <c r="T164" i="18"/>
  <c r="R164" i="18"/>
  <c r="P164" i="18"/>
  <c r="BK164" i="18"/>
  <c r="J164" i="18"/>
  <c r="BE164" i="18" s="1"/>
  <c r="BI161" i="18"/>
  <c r="BH161" i="18"/>
  <c r="BG161" i="18"/>
  <c r="BF161" i="18"/>
  <c r="T161" i="18"/>
  <c r="R161" i="18"/>
  <c r="P161" i="18"/>
  <c r="BK161" i="18"/>
  <c r="J161" i="18"/>
  <c r="BE161" i="18" s="1"/>
  <c r="BI158" i="18"/>
  <c r="BH158" i="18"/>
  <c r="BG158" i="18"/>
  <c r="BF158" i="18"/>
  <c r="T158" i="18"/>
  <c r="R158" i="18"/>
  <c r="P158" i="18"/>
  <c r="BK158" i="18"/>
  <c r="J158" i="18"/>
  <c r="BE158" i="18" s="1"/>
  <c r="BI154" i="18"/>
  <c r="BH154" i="18"/>
  <c r="BG154" i="18"/>
  <c r="BF154" i="18"/>
  <c r="T154" i="18"/>
  <c r="R154" i="18"/>
  <c r="P154" i="18"/>
  <c r="BK154" i="18"/>
  <c r="J154" i="18"/>
  <c r="BE154" i="18" s="1"/>
  <c r="BI153" i="18"/>
  <c r="BH153" i="18"/>
  <c r="BG153" i="18"/>
  <c r="BF153" i="18"/>
  <c r="T153" i="18"/>
  <c r="R153" i="18"/>
  <c r="P153" i="18"/>
  <c r="BK153" i="18"/>
  <c r="J153" i="18"/>
  <c r="BE153" i="18" s="1"/>
  <c r="BI152" i="18"/>
  <c r="BH152" i="18"/>
  <c r="BG152" i="18"/>
  <c r="BF152" i="18"/>
  <c r="T152" i="18"/>
  <c r="R152" i="18"/>
  <c r="P152" i="18"/>
  <c r="BK152" i="18"/>
  <c r="J152" i="18"/>
  <c r="BE152" i="18" s="1"/>
  <c r="BI151" i="18"/>
  <c r="BH151" i="18"/>
  <c r="BG151" i="18"/>
  <c r="BF151" i="18"/>
  <c r="T151" i="18"/>
  <c r="R151" i="18"/>
  <c r="P151" i="18"/>
  <c r="BK151" i="18"/>
  <c r="J151" i="18"/>
  <c r="BE151" i="18" s="1"/>
  <c r="BI150" i="18"/>
  <c r="BH150" i="18"/>
  <c r="BG150" i="18"/>
  <c r="BF150" i="18"/>
  <c r="T150" i="18"/>
  <c r="R150" i="18"/>
  <c r="P150" i="18"/>
  <c r="BK150" i="18"/>
  <c r="J150" i="18"/>
  <c r="BE150" i="18" s="1"/>
  <c r="BI149" i="18"/>
  <c r="BH149" i="18"/>
  <c r="BG149" i="18"/>
  <c r="BF149" i="18"/>
  <c r="T149" i="18"/>
  <c r="R149" i="18"/>
  <c r="P149" i="18"/>
  <c r="BK149" i="18"/>
  <c r="J149" i="18"/>
  <c r="BE149" i="18" s="1"/>
  <c r="BI148" i="18"/>
  <c r="BH148" i="18"/>
  <c r="BG148" i="18"/>
  <c r="BF148" i="18"/>
  <c r="T148" i="18"/>
  <c r="R148" i="18"/>
  <c r="P148" i="18"/>
  <c r="BK148" i="18"/>
  <c r="J148" i="18"/>
  <c r="BE148" i="18" s="1"/>
  <c r="BI144" i="18"/>
  <c r="BH144" i="18"/>
  <c r="BG144" i="18"/>
  <c r="BF144" i="18"/>
  <c r="T144" i="18"/>
  <c r="R144" i="18"/>
  <c r="P144" i="18"/>
  <c r="BK144" i="18"/>
  <c r="J144" i="18"/>
  <c r="BE144" i="18" s="1"/>
  <c r="BI143" i="18"/>
  <c r="BH143" i="18"/>
  <c r="BG143" i="18"/>
  <c r="BF143" i="18"/>
  <c r="T143" i="18"/>
  <c r="R143" i="18"/>
  <c r="P143" i="18"/>
  <c r="BK143" i="18"/>
  <c r="J143" i="18"/>
  <c r="BE143" i="18" s="1"/>
  <c r="BI142" i="18"/>
  <c r="BH142" i="18"/>
  <c r="BG142" i="18"/>
  <c r="BF142" i="18"/>
  <c r="T142" i="18"/>
  <c r="R142" i="18"/>
  <c r="P142" i="18"/>
  <c r="BK142" i="18"/>
  <c r="J142" i="18"/>
  <c r="BE142" i="18" s="1"/>
  <c r="BI141" i="18"/>
  <c r="BH141" i="18"/>
  <c r="BG141" i="18"/>
  <c r="BF141" i="18"/>
  <c r="T141" i="18"/>
  <c r="R141" i="18"/>
  <c r="P141" i="18"/>
  <c r="BK141" i="18"/>
  <c r="J141" i="18"/>
  <c r="BE141" i="18" s="1"/>
  <c r="BI140" i="18"/>
  <c r="BH140" i="18"/>
  <c r="BG140" i="18"/>
  <c r="BF140" i="18"/>
  <c r="T140" i="18"/>
  <c r="R140" i="18"/>
  <c r="P140" i="18"/>
  <c r="BK140" i="18"/>
  <c r="J140" i="18"/>
  <c r="BE140" i="18" s="1"/>
  <c r="BI135" i="18"/>
  <c r="BH135" i="18"/>
  <c r="BG135" i="18"/>
  <c r="BF135" i="18"/>
  <c r="T135" i="18"/>
  <c r="R135" i="18"/>
  <c r="P135" i="18"/>
  <c r="BK135" i="18"/>
  <c r="J135" i="18"/>
  <c r="BE135" i="18" s="1"/>
  <c r="BI131" i="18"/>
  <c r="BH131" i="18"/>
  <c r="BG131" i="18"/>
  <c r="BF131" i="18"/>
  <c r="T131" i="18"/>
  <c r="R131" i="18"/>
  <c r="P131" i="18"/>
  <c r="BK131" i="18"/>
  <c r="J131" i="18"/>
  <c r="BE131" i="18" s="1"/>
  <c r="BI124" i="18"/>
  <c r="BH124" i="18"/>
  <c r="BG124" i="18"/>
  <c r="BF124" i="18"/>
  <c r="T124" i="18"/>
  <c r="R124" i="18"/>
  <c r="P124" i="18"/>
  <c r="BK124" i="18"/>
  <c r="J124" i="18"/>
  <c r="BE124" i="18" s="1"/>
  <c r="BI121" i="18"/>
  <c r="BH121" i="18"/>
  <c r="BG121" i="18"/>
  <c r="BF121" i="18"/>
  <c r="T121" i="18"/>
  <c r="R121" i="18"/>
  <c r="P121" i="18"/>
  <c r="BK121" i="18"/>
  <c r="J121" i="18"/>
  <c r="BE121" i="18" s="1"/>
  <c r="BI118" i="18"/>
  <c r="BH118" i="18"/>
  <c r="BG118" i="18"/>
  <c r="BF118" i="18"/>
  <c r="T118" i="18"/>
  <c r="R118" i="18"/>
  <c r="P118" i="18"/>
  <c r="BK118" i="18"/>
  <c r="J118" i="18"/>
  <c r="BE118" i="18"/>
  <c r="BI115" i="18"/>
  <c r="BH115" i="18"/>
  <c r="BG115" i="18"/>
  <c r="BF115" i="18"/>
  <c r="T115" i="18"/>
  <c r="R115" i="18"/>
  <c r="P115" i="18"/>
  <c r="BK115" i="18"/>
  <c r="J115" i="18"/>
  <c r="BE115" i="18" s="1"/>
  <c r="BI113" i="18"/>
  <c r="BH113" i="18"/>
  <c r="BG113" i="18"/>
  <c r="BF113" i="18"/>
  <c r="T113" i="18"/>
  <c r="R113" i="18"/>
  <c r="P113" i="18"/>
  <c r="BK113" i="18"/>
  <c r="J113" i="18"/>
  <c r="BE113" i="18" s="1"/>
  <c r="BI110" i="18"/>
  <c r="BH110" i="18"/>
  <c r="BG110" i="18"/>
  <c r="BF110" i="18"/>
  <c r="T110" i="18"/>
  <c r="R110" i="18"/>
  <c r="P110" i="18"/>
  <c r="BK110" i="18"/>
  <c r="J110" i="18"/>
  <c r="BE110" i="18" s="1"/>
  <c r="BI107" i="18"/>
  <c r="BH107" i="18"/>
  <c r="BG107" i="18"/>
  <c r="BF107" i="18"/>
  <c r="T107" i="18"/>
  <c r="R107" i="18"/>
  <c r="P107" i="18"/>
  <c r="BK107" i="18"/>
  <c r="J107" i="18"/>
  <c r="BE107" i="18" s="1"/>
  <c r="BI105" i="18"/>
  <c r="BH105" i="18"/>
  <c r="BG105" i="18"/>
  <c r="BF105" i="18"/>
  <c r="T105" i="18"/>
  <c r="R105" i="18"/>
  <c r="P105" i="18"/>
  <c r="BK105" i="18"/>
  <c r="J105" i="18"/>
  <c r="BE105" i="18" s="1"/>
  <c r="BI95" i="18"/>
  <c r="BH95" i="18"/>
  <c r="BG95" i="18"/>
  <c r="BF95" i="18"/>
  <c r="T95" i="18"/>
  <c r="R95" i="18"/>
  <c r="P95" i="18"/>
  <c r="BK95" i="18"/>
  <c r="J95" i="18"/>
  <c r="BE95" i="18"/>
  <c r="J88" i="18"/>
  <c r="F88" i="18"/>
  <c r="F86" i="18"/>
  <c r="E84" i="18"/>
  <c r="J59" i="18"/>
  <c r="F59" i="18"/>
  <c r="F57" i="18"/>
  <c r="E55" i="18"/>
  <c r="J22" i="18"/>
  <c r="E22" i="18"/>
  <c r="F89" i="18" s="1"/>
  <c r="J21" i="18"/>
  <c r="J16" i="18"/>
  <c r="J86" i="18" s="1"/>
  <c r="E7" i="18"/>
  <c r="E78" i="18" s="1"/>
  <c r="AY70" i="1"/>
  <c r="AX70" i="1"/>
  <c r="BI108" i="17"/>
  <c r="BH108" i="17"/>
  <c r="BG108" i="17"/>
  <c r="BF108" i="17"/>
  <c r="T108" i="17"/>
  <c r="T107" i="17" s="1"/>
  <c r="R108" i="17"/>
  <c r="R107" i="17" s="1"/>
  <c r="P108" i="17"/>
  <c r="P107" i="17" s="1"/>
  <c r="BK108" i="17"/>
  <c r="BK107" i="17"/>
  <c r="J107" i="17" s="1"/>
  <c r="J64" i="17" s="1"/>
  <c r="J108" i="17"/>
  <c r="BE108" i="17" s="1"/>
  <c r="BI104" i="17"/>
  <c r="BH104" i="17"/>
  <c r="BG104" i="17"/>
  <c r="BF104" i="17"/>
  <c r="T104" i="17"/>
  <c r="T103" i="17" s="1"/>
  <c r="R104" i="17"/>
  <c r="R103" i="17" s="1"/>
  <c r="P104" i="17"/>
  <c r="P103" i="17" s="1"/>
  <c r="BK104" i="17"/>
  <c r="BK103" i="17" s="1"/>
  <c r="J103" i="17" s="1"/>
  <c r="J63" i="17" s="1"/>
  <c r="J104" i="17"/>
  <c r="BE104" i="17"/>
  <c r="BI98" i="17"/>
  <c r="BH98" i="17"/>
  <c r="BG98" i="17"/>
  <c r="BF98" i="17"/>
  <c r="T98" i="17"/>
  <c r="R98" i="17"/>
  <c r="P98" i="17"/>
  <c r="BK98" i="17"/>
  <c r="J98" i="17"/>
  <c r="BE98" i="17" s="1"/>
  <c r="BI89" i="17"/>
  <c r="BH89" i="17"/>
  <c r="BG89" i="17"/>
  <c r="BF89" i="17"/>
  <c r="T89" i="17"/>
  <c r="T88" i="17" s="1"/>
  <c r="T87" i="17" s="1"/>
  <c r="T86" i="17" s="1"/>
  <c r="R89" i="17"/>
  <c r="R88" i="17" s="1"/>
  <c r="P89" i="17"/>
  <c r="P88" i="17" s="1"/>
  <c r="BK89" i="17"/>
  <c r="J89" i="17"/>
  <c r="BE89" i="17" s="1"/>
  <c r="J82" i="17"/>
  <c r="F82" i="17"/>
  <c r="F80" i="17"/>
  <c r="E78" i="17"/>
  <c r="J55" i="17"/>
  <c r="F55" i="17"/>
  <c r="F53" i="17"/>
  <c r="E51" i="17"/>
  <c r="J20" i="17"/>
  <c r="E20" i="17"/>
  <c r="F83" i="17" s="1"/>
  <c r="J19" i="17"/>
  <c r="J14" i="17"/>
  <c r="J80" i="17" s="1"/>
  <c r="E7" i="17"/>
  <c r="E74" i="17" s="1"/>
  <c r="AY69" i="1"/>
  <c r="AX69" i="1"/>
  <c r="BI179" i="16"/>
  <c r="BH179" i="16"/>
  <c r="BG179" i="16"/>
  <c r="BF179" i="16"/>
  <c r="T179" i="16"/>
  <c r="T178" i="16" s="1"/>
  <c r="R179" i="16"/>
  <c r="R178" i="16" s="1"/>
  <c r="P179" i="16"/>
  <c r="P178" i="16"/>
  <c r="BK179" i="16"/>
  <c r="BK178" i="16" s="1"/>
  <c r="J178" i="16" s="1"/>
  <c r="J65" i="16" s="1"/>
  <c r="J179" i="16"/>
  <c r="BE179" i="16" s="1"/>
  <c r="BI175" i="16"/>
  <c r="BH175" i="16"/>
  <c r="BG175" i="16"/>
  <c r="BF175" i="16"/>
  <c r="T175" i="16"/>
  <c r="R175" i="16"/>
  <c r="P175" i="16"/>
  <c r="BK175" i="16"/>
  <c r="J175" i="16"/>
  <c r="BE175" i="16" s="1"/>
  <c r="BI172" i="16"/>
  <c r="BH172" i="16"/>
  <c r="BG172" i="16"/>
  <c r="BF172" i="16"/>
  <c r="T172" i="16"/>
  <c r="R172" i="16"/>
  <c r="P172" i="16"/>
  <c r="BK172" i="16"/>
  <c r="J172" i="16"/>
  <c r="BE172" i="16" s="1"/>
  <c r="BI169" i="16"/>
  <c r="BH169" i="16"/>
  <c r="BG169" i="16"/>
  <c r="BF169" i="16"/>
  <c r="T169" i="16"/>
  <c r="R169" i="16"/>
  <c r="P169" i="16"/>
  <c r="BK169" i="16"/>
  <c r="J169" i="16"/>
  <c r="BE169" i="16" s="1"/>
  <c r="BI162" i="16"/>
  <c r="BH162" i="16"/>
  <c r="BG162" i="16"/>
  <c r="BF162" i="16"/>
  <c r="T162" i="16"/>
  <c r="R162" i="16"/>
  <c r="P162" i="16"/>
  <c r="BK162" i="16"/>
  <c r="J162" i="16"/>
  <c r="BE162" i="16" s="1"/>
  <c r="BI157" i="16"/>
  <c r="BH157" i="16"/>
  <c r="BG157" i="16"/>
  <c r="BF157" i="16"/>
  <c r="T157" i="16"/>
  <c r="R157" i="16"/>
  <c r="P157" i="16"/>
  <c r="BK157" i="16"/>
  <c r="J157" i="16"/>
  <c r="BE157" i="16" s="1"/>
  <c r="BI154" i="16"/>
  <c r="BH154" i="16"/>
  <c r="BG154" i="16"/>
  <c r="BF154" i="16"/>
  <c r="T154" i="16"/>
  <c r="R154" i="16"/>
  <c r="P154" i="16"/>
  <c r="BK154" i="16"/>
  <c r="J154" i="16"/>
  <c r="BE154" i="16" s="1"/>
  <c r="BI152" i="16"/>
  <c r="BH152" i="16"/>
  <c r="BG152" i="16"/>
  <c r="BF152" i="16"/>
  <c r="T152" i="16"/>
  <c r="R152" i="16"/>
  <c r="P152" i="16"/>
  <c r="BK152" i="16"/>
  <c r="J152" i="16"/>
  <c r="BE152" i="16"/>
  <c r="BI148" i="16"/>
  <c r="BH148" i="16"/>
  <c r="BG148" i="16"/>
  <c r="BF148" i="16"/>
  <c r="T148" i="16"/>
  <c r="R148" i="16"/>
  <c r="P148" i="16"/>
  <c r="BK148" i="16"/>
  <c r="J148" i="16"/>
  <c r="BE148" i="16" s="1"/>
  <c r="BI147" i="16"/>
  <c r="BH147" i="16"/>
  <c r="BG147" i="16"/>
  <c r="BF147" i="16"/>
  <c r="T147" i="16"/>
  <c r="R147" i="16"/>
  <c r="P147" i="16"/>
  <c r="BK147" i="16"/>
  <c r="J147" i="16"/>
  <c r="BE147" i="16" s="1"/>
  <c r="BI144" i="16"/>
  <c r="BH144" i="16"/>
  <c r="BG144" i="16"/>
  <c r="BF144" i="16"/>
  <c r="T144" i="16"/>
  <c r="R144" i="16"/>
  <c r="P144" i="16"/>
  <c r="BK144" i="16"/>
  <c r="J144" i="16"/>
  <c r="BE144" i="16" s="1"/>
  <c r="BI141" i="16"/>
  <c r="BH141" i="16"/>
  <c r="BG141" i="16"/>
  <c r="BF141" i="16"/>
  <c r="T141" i="16"/>
  <c r="R141" i="16"/>
  <c r="P141" i="16"/>
  <c r="BK141" i="16"/>
  <c r="J141" i="16"/>
  <c r="BE141" i="16" s="1"/>
  <c r="BI138" i="16"/>
  <c r="BH138" i="16"/>
  <c r="BG138" i="16"/>
  <c r="BF138" i="16"/>
  <c r="T138" i="16"/>
  <c r="R138" i="16"/>
  <c r="P138" i="16"/>
  <c r="BK138" i="16"/>
  <c r="J138" i="16"/>
  <c r="BE138" i="16" s="1"/>
  <c r="BI133" i="16"/>
  <c r="BH133" i="16"/>
  <c r="BG133" i="16"/>
  <c r="BF133" i="16"/>
  <c r="T133" i="16"/>
  <c r="R133" i="16"/>
  <c r="P133" i="16"/>
  <c r="BK133" i="16"/>
  <c r="J133" i="16"/>
  <c r="BE133" i="16"/>
  <c r="BI124" i="16"/>
  <c r="BH124" i="16"/>
  <c r="BG124" i="16"/>
  <c r="BF124" i="16"/>
  <c r="T124" i="16"/>
  <c r="R124" i="16"/>
  <c r="P124" i="16"/>
  <c r="BK124" i="16"/>
  <c r="J124" i="16"/>
  <c r="BE124" i="16" s="1"/>
  <c r="BI120" i="16"/>
  <c r="BH120" i="16"/>
  <c r="BG120" i="16"/>
  <c r="BF120" i="16"/>
  <c r="T120" i="16"/>
  <c r="T119" i="16" s="1"/>
  <c r="R120" i="16"/>
  <c r="R119" i="16" s="1"/>
  <c r="P120" i="16"/>
  <c r="P119" i="16" s="1"/>
  <c r="BK120" i="16"/>
  <c r="BK119" i="16" s="1"/>
  <c r="J119" i="16" s="1"/>
  <c r="J63" i="16" s="1"/>
  <c r="J120" i="16"/>
  <c r="BE120" i="16" s="1"/>
  <c r="BI117" i="16"/>
  <c r="BH117" i="16"/>
  <c r="BG117" i="16"/>
  <c r="BF117" i="16"/>
  <c r="T117" i="16"/>
  <c r="R117" i="16"/>
  <c r="P117" i="16"/>
  <c r="BK117" i="16"/>
  <c r="J117" i="16"/>
  <c r="BE117" i="16" s="1"/>
  <c r="BI115" i="16"/>
  <c r="BH115" i="16"/>
  <c r="BG115" i="16"/>
  <c r="BF115" i="16"/>
  <c r="T115" i="16"/>
  <c r="R115" i="16"/>
  <c r="P115" i="16"/>
  <c r="BK115" i="16"/>
  <c r="J115" i="16"/>
  <c r="BE115" i="16" s="1"/>
  <c r="BI108" i="16"/>
  <c r="BH108" i="16"/>
  <c r="BG108" i="16"/>
  <c r="BF108" i="16"/>
  <c r="T108" i="16"/>
  <c r="R108" i="16"/>
  <c r="P108" i="16"/>
  <c r="BK108" i="16"/>
  <c r="J108" i="16"/>
  <c r="BE108" i="16" s="1"/>
  <c r="BI101" i="16"/>
  <c r="BH101" i="16"/>
  <c r="BG101" i="16"/>
  <c r="BF101" i="16"/>
  <c r="T101" i="16"/>
  <c r="R101" i="16"/>
  <c r="P101" i="16"/>
  <c r="BK101" i="16"/>
  <c r="J101" i="16"/>
  <c r="BE101" i="16" s="1"/>
  <c r="BI90" i="16"/>
  <c r="BH90" i="16"/>
  <c r="BG90" i="16"/>
  <c r="BF90" i="16"/>
  <c r="T90" i="16"/>
  <c r="R90" i="16"/>
  <c r="P90" i="16"/>
  <c r="BK90" i="16"/>
  <c r="J90" i="16"/>
  <c r="BE90" i="16" s="1"/>
  <c r="J83" i="16"/>
  <c r="F83" i="16"/>
  <c r="F81" i="16"/>
  <c r="E79" i="16"/>
  <c r="J55" i="16"/>
  <c r="F55" i="16"/>
  <c r="F53" i="16"/>
  <c r="E51" i="16"/>
  <c r="J20" i="16"/>
  <c r="E20" i="16"/>
  <c r="F56" i="16" s="1"/>
  <c r="J19" i="16"/>
  <c r="J14" i="16"/>
  <c r="J81" i="16" s="1"/>
  <c r="E7" i="16"/>
  <c r="E75" i="16" s="1"/>
  <c r="AY68" i="1"/>
  <c r="AX68" i="1"/>
  <c r="BI177" i="15"/>
  <c r="BH177" i="15"/>
  <c r="BG177" i="15"/>
  <c r="BF177" i="15"/>
  <c r="T177" i="15"/>
  <c r="T176" i="15"/>
  <c r="R177" i="15"/>
  <c r="R176" i="15" s="1"/>
  <c r="P177" i="15"/>
  <c r="P176" i="15"/>
  <c r="BK177" i="15"/>
  <c r="BK176" i="15" s="1"/>
  <c r="J176" i="15" s="1"/>
  <c r="J65" i="15" s="1"/>
  <c r="J177" i="15"/>
  <c r="BE177" i="15" s="1"/>
  <c r="BI173" i="15"/>
  <c r="BH173" i="15"/>
  <c r="BG173" i="15"/>
  <c r="BF173" i="15"/>
  <c r="T173" i="15"/>
  <c r="R173" i="15"/>
  <c r="P173" i="15"/>
  <c r="BK173" i="15"/>
  <c r="J173" i="15"/>
  <c r="BE173" i="15" s="1"/>
  <c r="BI170" i="15"/>
  <c r="BH170" i="15"/>
  <c r="BG170" i="15"/>
  <c r="BF170" i="15"/>
  <c r="T170" i="15"/>
  <c r="R170" i="15"/>
  <c r="P170" i="15"/>
  <c r="BK170" i="15"/>
  <c r="J170" i="15"/>
  <c r="BE170" i="15" s="1"/>
  <c r="BI167" i="15"/>
  <c r="BH167" i="15"/>
  <c r="BG167" i="15"/>
  <c r="BF167" i="15"/>
  <c r="T167" i="15"/>
  <c r="R167" i="15"/>
  <c r="P167" i="15"/>
  <c r="BK167" i="15"/>
  <c r="J167" i="15"/>
  <c r="BE167" i="15"/>
  <c r="BI164" i="15"/>
  <c r="BH164" i="15"/>
  <c r="BG164" i="15"/>
  <c r="BF164" i="15"/>
  <c r="T164" i="15"/>
  <c r="R164" i="15"/>
  <c r="R123" i="15" s="1"/>
  <c r="P164" i="15"/>
  <c r="BK164" i="15"/>
  <c r="J164" i="15"/>
  <c r="BE164" i="15" s="1"/>
  <c r="BI159" i="15"/>
  <c r="BH159" i="15"/>
  <c r="BG159" i="15"/>
  <c r="BF159" i="15"/>
  <c r="T159" i="15"/>
  <c r="R159" i="15"/>
  <c r="P159" i="15"/>
  <c r="BK159" i="15"/>
  <c r="J159" i="15"/>
  <c r="BE159" i="15" s="1"/>
  <c r="BI154" i="15"/>
  <c r="BH154" i="15"/>
  <c r="BG154" i="15"/>
  <c r="BF154" i="15"/>
  <c r="T154" i="15"/>
  <c r="R154" i="15"/>
  <c r="P154" i="15"/>
  <c r="BK154" i="15"/>
  <c r="J154" i="15"/>
  <c r="BE154" i="15" s="1"/>
  <c r="BI152" i="15"/>
  <c r="BH152" i="15"/>
  <c r="BG152" i="15"/>
  <c r="BF152" i="15"/>
  <c r="T152" i="15"/>
  <c r="R152" i="15"/>
  <c r="P152" i="15"/>
  <c r="BK152" i="15"/>
  <c r="J152" i="15"/>
  <c r="BE152" i="15" s="1"/>
  <c r="BI148" i="15"/>
  <c r="BH148" i="15"/>
  <c r="BG148" i="15"/>
  <c r="BF148" i="15"/>
  <c r="T148" i="15"/>
  <c r="R148" i="15"/>
  <c r="P148" i="15"/>
  <c r="BK148" i="15"/>
  <c r="J148" i="15"/>
  <c r="BE148" i="15" s="1"/>
  <c r="BI147" i="15"/>
  <c r="BH147" i="15"/>
  <c r="BG147" i="15"/>
  <c r="BF147" i="15"/>
  <c r="T147" i="15"/>
  <c r="R147" i="15"/>
  <c r="P147" i="15"/>
  <c r="BK147" i="15"/>
  <c r="J147" i="15"/>
  <c r="BE147" i="15"/>
  <c r="BI144" i="15"/>
  <c r="BH144" i="15"/>
  <c r="BG144" i="15"/>
  <c r="BF144" i="15"/>
  <c r="T144" i="15"/>
  <c r="R144" i="15"/>
  <c r="P144" i="15"/>
  <c r="BK144" i="15"/>
  <c r="J144" i="15"/>
  <c r="BE144" i="15" s="1"/>
  <c r="BI141" i="15"/>
  <c r="BH141" i="15"/>
  <c r="BG141" i="15"/>
  <c r="BF141" i="15"/>
  <c r="T141" i="15"/>
  <c r="R141" i="15"/>
  <c r="P141" i="15"/>
  <c r="BK141" i="15"/>
  <c r="J141" i="15"/>
  <c r="BE141" i="15"/>
  <c r="BI138" i="15"/>
  <c r="BH138" i="15"/>
  <c r="BG138" i="15"/>
  <c r="BF138" i="15"/>
  <c r="T138" i="15"/>
  <c r="R138" i="15"/>
  <c r="P138" i="15"/>
  <c r="BK138" i="15"/>
  <c r="J138" i="15"/>
  <c r="BE138" i="15" s="1"/>
  <c r="BI133" i="15"/>
  <c r="BH133" i="15"/>
  <c r="BG133" i="15"/>
  <c r="BF133" i="15"/>
  <c r="T133" i="15"/>
  <c r="R133" i="15"/>
  <c r="P133" i="15"/>
  <c r="BK133" i="15"/>
  <c r="J133" i="15"/>
  <c r="BE133" i="15" s="1"/>
  <c r="BI124" i="15"/>
  <c r="BH124" i="15"/>
  <c r="BG124" i="15"/>
  <c r="BF124" i="15"/>
  <c r="T124" i="15"/>
  <c r="R124" i="15"/>
  <c r="P124" i="15"/>
  <c r="BK124" i="15"/>
  <c r="J124" i="15"/>
  <c r="BE124" i="15" s="1"/>
  <c r="BI120" i="15"/>
  <c r="BH120" i="15"/>
  <c r="BG120" i="15"/>
  <c r="BF120" i="15"/>
  <c r="T120" i="15"/>
  <c r="T119" i="15" s="1"/>
  <c r="R120" i="15"/>
  <c r="R119" i="15" s="1"/>
  <c r="P120" i="15"/>
  <c r="P119" i="15" s="1"/>
  <c r="BK120" i="15"/>
  <c r="BK119" i="15"/>
  <c r="J119" i="15" s="1"/>
  <c r="J63" i="15" s="1"/>
  <c r="J120" i="15"/>
  <c r="BE120" i="15" s="1"/>
  <c r="BI117" i="15"/>
  <c r="BH117" i="15"/>
  <c r="BG117" i="15"/>
  <c r="BF117" i="15"/>
  <c r="T117" i="15"/>
  <c r="R117" i="15"/>
  <c r="P117" i="15"/>
  <c r="BK117" i="15"/>
  <c r="J117" i="15"/>
  <c r="BE117" i="15" s="1"/>
  <c r="BI115" i="15"/>
  <c r="BH115" i="15"/>
  <c r="BG115" i="15"/>
  <c r="BF115" i="15"/>
  <c r="T115" i="15"/>
  <c r="R115" i="15"/>
  <c r="R89" i="15" s="1"/>
  <c r="R88" i="15" s="1"/>
  <c r="R87" i="15" s="1"/>
  <c r="P115" i="15"/>
  <c r="BK115" i="15"/>
  <c r="J115" i="15"/>
  <c r="BE115" i="15" s="1"/>
  <c r="BI108" i="15"/>
  <c r="BH108" i="15"/>
  <c r="BG108" i="15"/>
  <c r="BF108" i="15"/>
  <c r="T108" i="15"/>
  <c r="R108" i="15"/>
  <c r="P108" i="15"/>
  <c r="BK108" i="15"/>
  <c r="J108" i="15"/>
  <c r="BE108" i="15" s="1"/>
  <c r="BI101" i="15"/>
  <c r="BH101" i="15"/>
  <c r="BG101" i="15"/>
  <c r="BF101" i="15"/>
  <c r="T101" i="15"/>
  <c r="R101" i="15"/>
  <c r="P101" i="15"/>
  <c r="BK101" i="15"/>
  <c r="J101" i="15"/>
  <c r="BE101" i="15" s="1"/>
  <c r="BI90" i="15"/>
  <c r="BH90" i="15"/>
  <c r="BG90" i="15"/>
  <c r="BF90" i="15"/>
  <c r="T90" i="15"/>
  <c r="T89" i="15" s="1"/>
  <c r="R90" i="15"/>
  <c r="P90" i="15"/>
  <c r="BK90" i="15"/>
  <c r="J90" i="15"/>
  <c r="BE90" i="15"/>
  <c r="J83" i="15"/>
  <c r="F83" i="15"/>
  <c r="F81" i="15"/>
  <c r="E79" i="15"/>
  <c r="J55" i="15"/>
  <c r="F55" i="15"/>
  <c r="F53" i="15"/>
  <c r="E51" i="15"/>
  <c r="J20" i="15"/>
  <c r="E20" i="15"/>
  <c r="F84" i="15" s="1"/>
  <c r="J19" i="15"/>
  <c r="J14" i="15"/>
  <c r="J81" i="15" s="1"/>
  <c r="E7" i="15"/>
  <c r="E75" i="15" s="1"/>
  <c r="AY67" i="1"/>
  <c r="AX67" i="1"/>
  <c r="BI127" i="14"/>
  <c r="BH127" i="14"/>
  <c r="BG127" i="14"/>
  <c r="BF127" i="14"/>
  <c r="T127" i="14"/>
  <c r="T126" i="14" s="1"/>
  <c r="R127" i="14"/>
  <c r="R126" i="14" s="1"/>
  <c r="P127" i="14"/>
  <c r="P126" i="14" s="1"/>
  <c r="BK127" i="14"/>
  <c r="BK126" i="14"/>
  <c r="J126" i="14" s="1"/>
  <c r="J64" i="14" s="1"/>
  <c r="J127" i="14"/>
  <c r="BE127" i="14" s="1"/>
  <c r="BI122" i="14"/>
  <c r="BH122" i="14"/>
  <c r="BG122" i="14"/>
  <c r="BF122" i="14"/>
  <c r="T122" i="14"/>
  <c r="R122" i="14"/>
  <c r="P122" i="14"/>
  <c r="BK122" i="14"/>
  <c r="J122" i="14"/>
  <c r="BE122" i="14" s="1"/>
  <c r="BI117" i="14"/>
  <c r="BH117" i="14"/>
  <c r="BG117" i="14"/>
  <c r="BF117" i="14"/>
  <c r="T117" i="14"/>
  <c r="R117" i="14"/>
  <c r="P117" i="14"/>
  <c r="BK117" i="14"/>
  <c r="J117" i="14"/>
  <c r="BE117" i="14" s="1"/>
  <c r="BI110" i="14"/>
  <c r="BH110" i="14"/>
  <c r="BG110" i="14"/>
  <c r="BF110" i="14"/>
  <c r="T110" i="14"/>
  <c r="R110" i="14"/>
  <c r="P110" i="14"/>
  <c r="P109" i="14" s="1"/>
  <c r="BK110" i="14"/>
  <c r="BK109" i="14"/>
  <c r="J109" i="14" s="1"/>
  <c r="J63" i="14" s="1"/>
  <c r="J110" i="14"/>
  <c r="BE110" i="14" s="1"/>
  <c r="BI107" i="14"/>
  <c r="BH107" i="14"/>
  <c r="BG107" i="14"/>
  <c r="BF107" i="14"/>
  <c r="T107" i="14"/>
  <c r="R107" i="14"/>
  <c r="P107" i="14"/>
  <c r="BK107" i="14"/>
  <c r="J107" i="14"/>
  <c r="BE107" i="14" s="1"/>
  <c r="BI105" i="14"/>
  <c r="BH105" i="14"/>
  <c r="BG105" i="14"/>
  <c r="BF105" i="14"/>
  <c r="T105" i="14"/>
  <c r="R105" i="14"/>
  <c r="R88" i="14" s="1"/>
  <c r="P105" i="14"/>
  <c r="BK105" i="14"/>
  <c r="J105" i="14"/>
  <c r="BE105" i="14" s="1"/>
  <c r="BI102" i="14"/>
  <c r="BH102" i="14"/>
  <c r="BG102" i="14"/>
  <c r="BF102" i="14"/>
  <c r="T102" i="14"/>
  <c r="R102" i="14"/>
  <c r="P102" i="14"/>
  <c r="BK102" i="14"/>
  <c r="J102" i="14"/>
  <c r="BE102" i="14" s="1"/>
  <c r="BI98" i="14"/>
  <c r="BH98" i="14"/>
  <c r="BG98" i="14"/>
  <c r="F34" i="14" s="1"/>
  <c r="BB67" i="1" s="1"/>
  <c r="BF98" i="14"/>
  <c r="T98" i="14"/>
  <c r="R98" i="14"/>
  <c r="P98" i="14"/>
  <c r="BK98" i="14"/>
  <c r="J98" i="14"/>
  <c r="BE98" i="14"/>
  <c r="BI89" i="14"/>
  <c r="F36" i="14" s="1"/>
  <c r="BD67" i="1" s="1"/>
  <c r="BH89" i="14"/>
  <c r="BG89" i="14"/>
  <c r="BF89" i="14"/>
  <c r="T89" i="14"/>
  <c r="R89" i="14"/>
  <c r="P89" i="14"/>
  <c r="BK89" i="14"/>
  <c r="J89" i="14"/>
  <c r="BE89" i="14" s="1"/>
  <c r="F32" i="14" s="1"/>
  <c r="AZ67" i="1" s="1"/>
  <c r="J82" i="14"/>
  <c r="F82" i="14"/>
  <c r="F80" i="14"/>
  <c r="E78" i="14"/>
  <c r="J55" i="14"/>
  <c r="F55" i="14"/>
  <c r="F53" i="14"/>
  <c r="E51" i="14"/>
  <c r="J20" i="14"/>
  <c r="E20" i="14"/>
  <c r="J19" i="14"/>
  <c r="J14" i="14"/>
  <c r="J53" i="14" s="1"/>
  <c r="E7" i="14"/>
  <c r="E74" i="14" s="1"/>
  <c r="AY66" i="1"/>
  <c r="AX66" i="1"/>
  <c r="BI98" i="13"/>
  <c r="BH98" i="13"/>
  <c r="BG98" i="13"/>
  <c r="BF98" i="13"/>
  <c r="T98" i="13"/>
  <c r="T97" i="13"/>
  <c r="R98" i="13"/>
  <c r="R97" i="13" s="1"/>
  <c r="P98" i="13"/>
  <c r="P97" i="13"/>
  <c r="BK98" i="13"/>
  <c r="BK97" i="13" s="1"/>
  <c r="J97" i="13" s="1"/>
  <c r="J63" i="13" s="1"/>
  <c r="J98" i="13"/>
  <c r="BE98" i="13" s="1"/>
  <c r="BI94" i="13"/>
  <c r="BH94" i="13"/>
  <c r="BG94" i="13"/>
  <c r="BF94" i="13"/>
  <c r="T94" i="13"/>
  <c r="R94" i="13"/>
  <c r="P94" i="13"/>
  <c r="BK94" i="13"/>
  <c r="J94" i="13"/>
  <c r="BE94" i="13" s="1"/>
  <c r="BI91" i="13"/>
  <c r="BH91" i="13"/>
  <c r="BG91" i="13"/>
  <c r="BF91" i="13"/>
  <c r="T91" i="13"/>
  <c r="R91" i="13"/>
  <c r="P91" i="13"/>
  <c r="BK91" i="13"/>
  <c r="J91" i="13"/>
  <c r="BE91" i="13"/>
  <c r="BI88" i="13"/>
  <c r="BH88" i="13"/>
  <c r="BG88" i="13"/>
  <c r="F34" i="13" s="1"/>
  <c r="BB66" i="1" s="1"/>
  <c r="BF88" i="13"/>
  <c r="T88" i="13"/>
  <c r="T87" i="13"/>
  <c r="R88" i="13"/>
  <c r="P88" i="13"/>
  <c r="P87" i="13"/>
  <c r="P86" i="13" s="1"/>
  <c r="P85" i="13" s="1"/>
  <c r="AU66" i="1" s="1"/>
  <c r="BK88" i="13"/>
  <c r="J88" i="13"/>
  <c r="BE88" i="13" s="1"/>
  <c r="J81" i="13"/>
  <c r="F81" i="13"/>
  <c r="F79" i="13"/>
  <c r="E77" i="13"/>
  <c r="J55" i="13"/>
  <c r="F55" i="13"/>
  <c r="F53" i="13"/>
  <c r="E51" i="13"/>
  <c r="J20" i="13"/>
  <c r="E20" i="13"/>
  <c r="F82" i="13" s="1"/>
  <c r="J19" i="13"/>
  <c r="J14" i="13"/>
  <c r="E7" i="13"/>
  <c r="E47" i="13" s="1"/>
  <c r="E73" i="13"/>
  <c r="AY65" i="1"/>
  <c r="AX65" i="1"/>
  <c r="BI134" i="12"/>
  <c r="BH134" i="12"/>
  <c r="BG134" i="12"/>
  <c r="BF134" i="12"/>
  <c r="T134" i="12"/>
  <c r="T133" i="12" s="1"/>
  <c r="R134" i="12"/>
  <c r="R133" i="12" s="1"/>
  <c r="P134" i="12"/>
  <c r="P133" i="12" s="1"/>
  <c r="BK134" i="12"/>
  <c r="BK133" i="12" s="1"/>
  <c r="J133" i="12" s="1"/>
  <c r="J65" i="12" s="1"/>
  <c r="J134" i="12"/>
  <c r="BE134" i="12"/>
  <c r="BI118" i="12"/>
  <c r="BH118" i="12"/>
  <c r="BG118" i="12"/>
  <c r="BF118" i="12"/>
  <c r="T118" i="12"/>
  <c r="T117" i="12" s="1"/>
  <c r="R118" i="12"/>
  <c r="R117" i="12" s="1"/>
  <c r="P118" i="12"/>
  <c r="P117" i="12" s="1"/>
  <c r="BK118" i="12"/>
  <c r="BK117" i="12" s="1"/>
  <c r="J117" i="12" s="1"/>
  <c r="J64" i="12" s="1"/>
  <c r="J118" i="12"/>
  <c r="BE118" i="12" s="1"/>
  <c r="BI113" i="12"/>
  <c r="BH113" i="12"/>
  <c r="BG113" i="12"/>
  <c r="BF113" i="12"/>
  <c r="T113" i="12"/>
  <c r="R113" i="12"/>
  <c r="R108" i="12" s="1"/>
  <c r="P113" i="12"/>
  <c r="BK113" i="12"/>
  <c r="J113" i="12"/>
  <c r="BE113" i="12" s="1"/>
  <c r="BI109" i="12"/>
  <c r="BH109" i="12"/>
  <c r="BG109" i="12"/>
  <c r="BF109" i="12"/>
  <c r="T109" i="12"/>
  <c r="T108" i="12"/>
  <c r="R109" i="12"/>
  <c r="P109" i="12"/>
  <c r="BK109" i="12"/>
  <c r="J109" i="12"/>
  <c r="BE109" i="12" s="1"/>
  <c r="BI105" i="12"/>
  <c r="BH105" i="12"/>
  <c r="BG105" i="12"/>
  <c r="BF105" i="12"/>
  <c r="T105" i="12"/>
  <c r="R105" i="12"/>
  <c r="P105" i="12"/>
  <c r="BK105" i="12"/>
  <c r="J105" i="12"/>
  <c r="BE105" i="12" s="1"/>
  <c r="BI100" i="12"/>
  <c r="BH100" i="12"/>
  <c r="BG100" i="12"/>
  <c r="BF100" i="12"/>
  <c r="T100" i="12"/>
  <c r="R100" i="12"/>
  <c r="R89" i="12" s="1"/>
  <c r="R88" i="12" s="1"/>
  <c r="R87" i="12" s="1"/>
  <c r="P100" i="12"/>
  <c r="P89" i="12" s="1"/>
  <c r="BK100" i="12"/>
  <c r="J100" i="12"/>
  <c r="BE100" i="12"/>
  <c r="BI98" i="12"/>
  <c r="BH98" i="12"/>
  <c r="BG98" i="12"/>
  <c r="BF98" i="12"/>
  <c r="T98" i="12"/>
  <c r="R98" i="12"/>
  <c r="P98" i="12"/>
  <c r="BK98" i="12"/>
  <c r="J98" i="12"/>
  <c r="BE98" i="12" s="1"/>
  <c r="BI96" i="12"/>
  <c r="BH96" i="12"/>
  <c r="BG96" i="12"/>
  <c r="BF96" i="12"/>
  <c r="T96" i="12"/>
  <c r="R96" i="12"/>
  <c r="P96" i="12"/>
  <c r="BK96" i="12"/>
  <c r="J96" i="12"/>
  <c r="BE96" i="12"/>
  <c r="BI94" i="12"/>
  <c r="BH94" i="12"/>
  <c r="BG94" i="12"/>
  <c r="BF94" i="12"/>
  <c r="T94" i="12"/>
  <c r="R94" i="12"/>
  <c r="P94" i="12"/>
  <c r="BK94" i="12"/>
  <c r="J94" i="12"/>
  <c r="BE94" i="12" s="1"/>
  <c r="BI90" i="12"/>
  <c r="BH90" i="12"/>
  <c r="BG90" i="12"/>
  <c r="BF90" i="12"/>
  <c r="T90" i="12"/>
  <c r="R90" i="12"/>
  <c r="P90" i="12"/>
  <c r="BK90" i="12"/>
  <c r="J90" i="12"/>
  <c r="BE90" i="12" s="1"/>
  <c r="J83" i="12"/>
  <c r="F83" i="12"/>
  <c r="F81" i="12"/>
  <c r="E79" i="12"/>
  <c r="J55" i="12"/>
  <c r="F55" i="12"/>
  <c r="F53" i="12"/>
  <c r="E51" i="12"/>
  <c r="J20" i="12"/>
  <c r="E20" i="12"/>
  <c r="F84" i="12" s="1"/>
  <c r="J19" i="12"/>
  <c r="J14" i="12"/>
  <c r="J81" i="12" s="1"/>
  <c r="E7" i="12"/>
  <c r="E75" i="12" s="1"/>
  <c r="AY63" i="1"/>
  <c r="AX63" i="1"/>
  <c r="BI263" i="11"/>
  <c r="BH263" i="11"/>
  <c r="BG263" i="11"/>
  <c r="BF263" i="11"/>
  <c r="T263" i="11"/>
  <c r="R263" i="11"/>
  <c r="P263" i="11"/>
  <c r="BK263" i="11"/>
  <c r="J263" i="11"/>
  <c r="BE263" i="11" s="1"/>
  <c r="BI259" i="11"/>
  <c r="BH259" i="11"/>
  <c r="BG259" i="11"/>
  <c r="BF259" i="11"/>
  <c r="T259" i="11"/>
  <c r="T258" i="11" s="1"/>
  <c r="R259" i="11"/>
  <c r="R258" i="11" s="1"/>
  <c r="P259" i="11"/>
  <c r="P258" i="11" s="1"/>
  <c r="BK259" i="11"/>
  <c r="J259" i="11"/>
  <c r="BE259" i="11" s="1"/>
  <c r="BI257" i="11"/>
  <c r="BH257" i="11"/>
  <c r="BG257" i="11"/>
  <c r="BF257" i="11"/>
  <c r="T257" i="11"/>
  <c r="R257" i="11"/>
  <c r="P257" i="11"/>
  <c r="BK257" i="11"/>
  <c r="J257" i="11"/>
  <c r="BE257" i="11" s="1"/>
  <c r="BI254" i="11"/>
  <c r="BH254" i="11"/>
  <c r="BG254" i="11"/>
  <c r="BF254" i="11"/>
  <c r="T254" i="11"/>
  <c r="R254" i="11"/>
  <c r="R253" i="11"/>
  <c r="P254" i="11"/>
  <c r="P253" i="11" s="1"/>
  <c r="BK254" i="11"/>
  <c r="J254" i="11"/>
  <c r="BE254" i="11" s="1"/>
  <c r="BI251" i="11"/>
  <c r="BH251" i="11"/>
  <c r="BG251" i="11"/>
  <c r="BF251" i="11"/>
  <c r="T251" i="11"/>
  <c r="T250" i="11" s="1"/>
  <c r="R251" i="11"/>
  <c r="R250" i="11" s="1"/>
  <c r="P251" i="11"/>
  <c r="P250" i="11" s="1"/>
  <c r="BK251" i="11"/>
  <c r="BK250" i="11" s="1"/>
  <c r="J250" i="11" s="1"/>
  <c r="J66" i="11" s="1"/>
  <c r="J251" i="11"/>
  <c r="BE251" i="11" s="1"/>
  <c r="BI247" i="11"/>
  <c r="BH247" i="11"/>
  <c r="BG247" i="11"/>
  <c r="BF247" i="11"/>
  <c r="T247" i="11"/>
  <c r="R247" i="11"/>
  <c r="P247" i="11"/>
  <c r="BK247" i="11"/>
  <c r="J247" i="11"/>
  <c r="BE247" i="11" s="1"/>
  <c r="BI243" i="11"/>
  <c r="BH243" i="11"/>
  <c r="BG243" i="11"/>
  <c r="BF243" i="11"/>
  <c r="T243" i="11"/>
  <c r="R243" i="11"/>
  <c r="P243" i="11"/>
  <c r="BK243" i="11"/>
  <c r="J243" i="11"/>
  <c r="BE243" i="11" s="1"/>
  <c r="BI236" i="11"/>
  <c r="BH236" i="11"/>
  <c r="BG236" i="11"/>
  <c r="BF236" i="11"/>
  <c r="T236" i="11"/>
  <c r="R236" i="11"/>
  <c r="P236" i="11"/>
  <c r="BK236" i="11"/>
  <c r="J236" i="11"/>
  <c r="BE236" i="11" s="1"/>
  <c r="BI229" i="11"/>
  <c r="BH229" i="11"/>
  <c r="BG229" i="11"/>
  <c r="BF229" i="11"/>
  <c r="T229" i="11"/>
  <c r="R229" i="11"/>
  <c r="P229" i="11"/>
  <c r="BK229" i="11"/>
  <c r="J229" i="11"/>
  <c r="BE229" i="11" s="1"/>
  <c r="BI225" i="11"/>
  <c r="BH225" i="11"/>
  <c r="BG225" i="11"/>
  <c r="BF225" i="11"/>
  <c r="T225" i="11"/>
  <c r="R225" i="11"/>
  <c r="P225" i="11"/>
  <c r="BK225" i="11"/>
  <c r="J225" i="11"/>
  <c r="BE225" i="11" s="1"/>
  <c r="BI221" i="11"/>
  <c r="BH221" i="11"/>
  <c r="BG221" i="11"/>
  <c r="BF221" i="11"/>
  <c r="T221" i="11"/>
  <c r="R221" i="11"/>
  <c r="P221" i="11"/>
  <c r="BK221" i="11"/>
  <c r="J221" i="11"/>
  <c r="BE221" i="11" s="1"/>
  <c r="BI216" i="11"/>
  <c r="BH216" i="11"/>
  <c r="BG216" i="11"/>
  <c r="BF216" i="11"/>
  <c r="T216" i="11"/>
  <c r="R216" i="11"/>
  <c r="P216" i="11"/>
  <c r="BK216" i="11"/>
  <c r="J216" i="11"/>
  <c r="BE216" i="11" s="1"/>
  <c r="BI213" i="11"/>
  <c r="BH213" i="11"/>
  <c r="BG213" i="11"/>
  <c r="BF213" i="11"/>
  <c r="T213" i="11"/>
  <c r="R213" i="11"/>
  <c r="P213" i="11"/>
  <c r="BK213" i="11"/>
  <c r="J213" i="11"/>
  <c r="BE213" i="11" s="1"/>
  <c r="BI210" i="11"/>
  <c r="BH210" i="11"/>
  <c r="BG210" i="11"/>
  <c r="BF210" i="11"/>
  <c r="T210" i="11"/>
  <c r="R210" i="11"/>
  <c r="P210" i="11"/>
  <c r="BK210" i="11"/>
  <c r="J210" i="11"/>
  <c r="BE210" i="11" s="1"/>
  <c r="BI205" i="11"/>
  <c r="BH205" i="11"/>
  <c r="BG205" i="11"/>
  <c r="BF205" i="11"/>
  <c r="T205" i="11"/>
  <c r="R205" i="11"/>
  <c r="P205" i="11"/>
  <c r="BK205" i="11"/>
  <c r="J205" i="11"/>
  <c r="BE205" i="11" s="1"/>
  <c r="BI200" i="11"/>
  <c r="BH200" i="11"/>
  <c r="BG200" i="11"/>
  <c r="BF200" i="11"/>
  <c r="T200" i="11"/>
  <c r="T199" i="11" s="1"/>
  <c r="R200" i="11"/>
  <c r="P200" i="11"/>
  <c r="BK200" i="11"/>
  <c r="J200" i="11"/>
  <c r="BE200" i="11" s="1"/>
  <c r="BI196" i="11"/>
  <c r="BH196" i="11"/>
  <c r="BG196" i="11"/>
  <c r="BF196" i="11"/>
  <c r="T196" i="11"/>
  <c r="R196" i="11"/>
  <c r="P196" i="11"/>
  <c r="BK196" i="11"/>
  <c r="J196" i="11"/>
  <c r="BE196" i="11"/>
  <c r="BI193" i="11"/>
  <c r="BH193" i="11"/>
  <c r="BG193" i="11"/>
  <c r="BF193" i="11"/>
  <c r="T193" i="11"/>
  <c r="R193" i="11"/>
  <c r="P193" i="11"/>
  <c r="BK193" i="11"/>
  <c r="J193" i="11"/>
  <c r="BE193" i="11" s="1"/>
  <c r="BI188" i="11"/>
  <c r="BH188" i="11"/>
  <c r="BG188" i="11"/>
  <c r="BF188" i="11"/>
  <c r="T188" i="11"/>
  <c r="R188" i="11"/>
  <c r="P188" i="11"/>
  <c r="BK188" i="11"/>
  <c r="J188" i="11"/>
  <c r="BE188" i="11" s="1"/>
  <c r="BI181" i="11"/>
  <c r="BH181" i="11"/>
  <c r="BG181" i="11"/>
  <c r="BF181" i="11"/>
  <c r="T181" i="11"/>
  <c r="R181" i="11"/>
  <c r="P181" i="11"/>
  <c r="BK181" i="11"/>
  <c r="J181" i="11"/>
  <c r="BE181" i="11" s="1"/>
  <c r="BI178" i="11"/>
  <c r="BH178" i="11"/>
  <c r="BG178" i="11"/>
  <c r="BF178" i="11"/>
  <c r="T178" i="11"/>
  <c r="R178" i="11"/>
  <c r="P178" i="11"/>
  <c r="BK178" i="11"/>
  <c r="J178" i="11"/>
  <c r="BE178" i="11" s="1"/>
  <c r="BI175" i="11"/>
  <c r="BH175" i="11"/>
  <c r="BG175" i="11"/>
  <c r="BF175" i="11"/>
  <c r="T175" i="11"/>
  <c r="R175" i="11"/>
  <c r="P175" i="11"/>
  <c r="BK175" i="11"/>
  <c r="J175" i="11"/>
  <c r="BE175" i="11" s="1"/>
  <c r="BI170" i="11"/>
  <c r="BH170" i="11"/>
  <c r="BG170" i="11"/>
  <c r="BF170" i="11"/>
  <c r="T170" i="11"/>
  <c r="R170" i="11"/>
  <c r="P170" i="11"/>
  <c r="BK170" i="11"/>
  <c r="J170" i="11"/>
  <c r="BE170" i="11" s="1"/>
  <c r="BI166" i="11"/>
  <c r="BH166" i="11"/>
  <c r="BG166" i="11"/>
  <c r="BF166" i="11"/>
  <c r="T166" i="11"/>
  <c r="R166" i="11"/>
  <c r="R156" i="11" s="1"/>
  <c r="P166" i="11"/>
  <c r="BK166" i="11"/>
  <c r="J166" i="11"/>
  <c r="BE166" i="11" s="1"/>
  <c r="BI157" i="11"/>
  <c r="BH157" i="11"/>
  <c r="BG157" i="11"/>
  <c r="BF157" i="11"/>
  <c r="T157" i="11"/>
  <c r="R157" i="11"/>
  <c r="P157" i="11"/>
  <c r="BK157" i="11"/>
  <c r="BK156" i="11" s="1"/>
  <c r="J156" i="11" s="1"/>
  <c r="J63" i="11" s="1"/>
  <c r="J157" i="11"/>
  <c r="BE157" i="11" s="1"/>
  <c r="BI153" i="11"/>
  <c r="BH153" i="11"/>
  <c r="BG153" i="11"/>
  <c r="BF153" i="11"/>
  <c r="T153" i="11"/>
  <c r="R153" i="11"/>
  <c r="P153" i="11"/>
  <c r="BK153" i="11"/>
  <c r="J153" i="11"/>
  <c r="BE153" i="11" s="1"/>
  <c r="BI150" i="11"/>
  <c r="BH150" i="11"/>
  <c r="BG150" i="11"/>
  <c r="BF150" i="11"/>
  <c r="T150" i="11"/>
  <c r="R150" i="11"/>
  <c r="P150" i="11"/>
  <c r="BK150" i="11"/>
  <c r="J150" i="11"/>
  <c r="BE150" i="11" s="1"/>
  <c r="BI147" i="11"/>
  <c r="BH147" i="11"/>
  <c r="BG147" i="11"/>
  <c r="BF147" i="11"/>
  <c r="T147" i="11"/>
  <c r="R147" i="11"/>
  <c r="P147" i="11"/>
  <c r="BK147" i="11"/>
  <c r="J147" i="11"/>
  <c r="BE147" i="11" s="1"/>
  <c r="BI143" i="11"/>
  <c r="BH143" i="11"/>
  <c r="BG143" i="11"/>
  <c r="BF143" i="11"/>
  <c r="T143" i="11"/>
  <c r="R143" i="11"/>
  <c r="P143" i="11"/>
  <c r="BK143" i="11"/>
  <c r="J143" i="11"/>
  <c r="BE143" i="11" s="1"/>
  <c r="BI141" i="11"/>
  <c r="BH141" i="11"/>
  <c r="BG141" i="11"/>
  <c r="BF141" i="11"/>
  <c r="T141" i="11"/>
  <c r="R141" i="11"/>
  <c r="P141" i="11"/>
  <c r="BK141" i="11"/>
  <c r="J141" i="11"/>
  <c r="BE141" i="11" s="1"/>
  <c r="BI139" i="11"/>
  <c r="BH139" i="11"/>
  <c r="BG139" i="11"/>
  <c r="BF139" i="11"/>
  <c r="T139" i="11"/>
  <c r="R139" i="11"/>
  <c r="P139" i="11"/>
  <c r="BK139" i="11"/>
  <c r="J139" i="11"/>
  <c r="BE139" i="11" s="1"/>
  <c r="BI127" i="11"/>
  <c r="BH127" i="11"/>
  <c r="BG127" i="11"/>
  <c r="BF127" i="11"/>
  <c r="T127" i="11"/>
  <c r="R127" i="11"/>
  <c r="P127" i="11"/>
  <c r="BK127" i="11"/>
  <c r="J127" i="11"/>
  <c r="BE127" i="11" s="1"/>
  <c r="BI121" i="11"/>
  <c r="BH121" i="11"/>
  <c r="BG121" i="11"/>
  <c r="BF121" i="11"/>
  <c r="T121" i="11"/>
  <c r="R121" i="11"/>
  <c r="P121" i="11"/>
  <c r="BK121" i="11"/>
  <c r="J121" i="11"/>
  <c r="BE121" i="11" s="1"/>
  <c r="BI117" i="11"/>
  <c r="BH117" i="11"/>
  <c r="BG117" i="11"/>
  <c r="BF117" i="11"/>
  <c r="T117" i="11"/>
  <c r="R117" i="11"/>
  <c r="P117" i="11"/>
  <c r="BK117" i="11"/>
  <c r="J117" i="11"/>
  <c r="BE117" i="11" s="1"/>
  <c r="BI113" i="11"/>
  <c r="BH113" i="11"/>
  <c r="BG113" i="11"/>
  <c r="BF113" i="11"/>
  <c r="T113" i="11"/>
  <c r="R113" i="11"/>
  <c r="P113" i="11"/>
  <c r="BK113" i="11"/>
  <c r="J113" i="11"/>
  <c r="BE113" i="11" s="1"/>
  <c r="BI108" i="11"/>
  <c r="BH108" i="11"/>
  <c r="BG108" i="11"/>
  <c r="BF108" i="11"/>
  <c r="T108" i="11"/>
  <c r="R108" i="11"/>
  <c r="P108" i="11"/>
  <c r="BK108" i="11"/>
  <c r="J108" i="11"/>
  <c r="BE108" i="11" s="1"/>
  <c r="BI95" i="11"/>
  <c r="BH95" i="11"/>
  <c r="BG95" i="11"/>
  <c r="BF95" i="11"/>
  <c r="T95" i="11"/>
  <c r="R95" i="11"/>
  <c r="P95" i="11"/>
  <c r="BK95" i="11"/>
  <c r="J95" i="11"/>
  <c r="BE95" i="11" s="1"/>
  <c r="BI94" i="11"/>
  <c r="BH94" i="11"/>
  <c r="BG94" i="11"/>
  <c r="BF94" i="11"/>
  <c r="T94" i="11"/>
  <c r="R94" i="11"/>
  <c r="R93" i="11" s="1"/>
  <c r="P94" i="11"/>
  <c r="BK94" i="11"/>
  <c r="J94" i="11"/>
  <c r="BE94" i="11" s="1"/>
  <c r="J87" i="11"/>
  <c r="F87" i="11"/>
  <c r="F85" i="11"/>
  <c r="E83" i="11"/>
  <c r="J55" i="11"/>
  <c r="F55" i="11"/>
  <c r="F53" i="11"/>
  <c r="E51" i="11"/>
  <c r="J20" i="11"/>
  <c r="E20" i="11"/>
  <c r="F56" i="11" s="1"/>
  <c r="J19" i="11"/>
  <c r="J14" i="11"/>
  <c r="J53" i="11" s="1"/>
  <c r="E7" i="11"/>
  <c r="E47" i="11" s="1"/>
  <c r="AY62" i="1"/>
  <c r="AX62" i="1"/>
  <c r="BI235" i="10"/>
  <c r="BH235" i="10"/>
  <c r="BG235" i="10"/>
  <c r="BF235" i="10"/>
  <c r="T235" i="10"/>
  <c r="T223" i="10" s="1"/>
  <c r="T222" i="10" s="1"/>
  <c r="R235" i="10"/>
  <c r="P235" i="10"/>
  <c r="BK235" i="10"/>
  <c r="J235" i="10"/>
  <c r="BE235" i="10" s="1"/>
  <c r="BI232" i="10"/>
  <c r="BH232" i="10"/>
  <c r="BG232" i="10"/>
  <c r="BF232" i="10"/>
  <c r="T232" i="10"/>
  <c r="R232" i="10"/>
  <c r="P232" i="10"/>
  <c r="BK232" i="10"/>
  <c r="J232" i="10"/>
  <c r="BE232" i="10"/>
  <c r="BI229" i="10"/>
  <c r="BH229" i="10"/>
  <c r="BG229" i="10"/>
  <c r="BF229" i="10"/>
  <c r="T229" i="10"/>
  <c r="R229" i="10"/>
  <c r="P229" i="10"/>
  <c r="BK229" i="10"/>
  <c r="J229" i="10"/>
  <c r="BE229" i="10" s="1"/>
  <c r="BI224" i="10"/>
  <c r="BH224" i="10"/>
  <c r="BG224" i="10"/>
  <c r="BF224" i="10"/>
  <c r="T224" i="10"/>
  <c r="R224" i="10"/>
  <c r="R223" i="10" s="1"/>
  <c r="R222" i="10" s="1"/>
  <c r="P224" i="10"/>
  <c r="P223" i="10" s="1"/>
  <c r="P222" i="10" s="1"/>
  <c r="BK224" i="10"/>
  <c r="J224" i="10"/>
  <c r="BE224" i="10" s="1"/>
  <c r="BI221" i="10"/>
  <c r="BH221" i="10"/>
  <c r="BG221" i="10"/>
  <c r="BF221" i="10"/>
  <c r="T221" i="10"/>
  <c r="T220" i="10" s="1"/>
  <c r="R221" i="10"/>
  <c r="R220" i="10" s="1"/>
  <c r="P221" i="10"/>
  <c r="P220" i="10"/>
  <c r="BK221" i="10"/>
  <c r="BK220" i="10" s="1"/>
  <c r="J220" i="10" s="1"/>
  <c r="J67" i="10" s="1"/>
  <c r="J221" i="10"/>
  <c r="BE221" i="10" s="1"/>
  <c r="BI217" i="10"/>
  <c r="BH217" i="10"/>
  <c r="BG217" i="10"/>
  <c r="BF217" i="10"/>
  <c r="T217" i="10"/>
  <c r="R217" i="10"/>
  <c r="P217" i="10"/>
  <c r="BK217" i="10"/>
  <c r="J217" i="10"/>
  <c r="BE217" i="10" s="1"/>
  <c r="BI212" i="10"/>
  <c r="BH212" i="10"/>
  <c r="BG212" i="10"/>
  <c r="BF212" i="10"/>
  <c r="T212" i="10"/>
  <c r="T211" i="10"/>
  <c r="R212" i="10"/>
  <c r="R211" i="10" s="1"/>
  <c r="P212" i="10"/>
  <c r="P211" i="10"/>
  <c r="BK212" i="10"/>
  <c r="J212" i="10"/>
  <c r="BE212" i="10" s="1"/>
  <c r="BI204" i="10"/>
  <c r="BH204" i="10"/>
  <c r="BG204" i="10"/>
  <c r="BF204" i="10"/>
  <c r="T204" i="10"/>
  <c r="R204" i="10"/>
  <c r="P204" i="10"/>
  <c r="BK204" i="10"/>
  <c r="J204" i="10"/>
  <c r="BE204" i="10"/>
  <c r="BI201" i="10"/>
  <c r="BH201" i="10"/>
  <c r="BG201" i="10"/>
  <c r="BF201" i="10"/>
  <c r="T201" i="10"/>
  <c r="R201" i="10"/>
  <c r="P201" i="10"/>
  <c r="BK201" i="10"/>
  <c r="J201" i="10"/>
  <c r="BE201" i="10" s="1"/>
  <c r="BI198" i="10"/>
  <c r="BH198" i="10"/>
  <c r="BG198" i="10"/>
  <c r="BF198" i="10"/>
  <c r="T198" i="10"/>
  <c r="R198" i="10"/>
  <c r="P198" i="10"/>
  <c r="BK198" i="10"/>
  <c r="J198" i="10"/>
  <c r="BE198" i="10" s="1"/>
  <c r="BI195" i="10"/>
  <c r="BH195" i="10"/>
  <c r="BG195" i="10"/>
  <c r="BF195" i="10"/>
  <c r="T195" i="10"/>
  <c r="T186" i="10" s="1"/>
  <c r="R195" i="10"/>
  <c r="R186" i="10" s="1"/>
  <c r="P195" i="10"/>
  <c r="BK195" i="10"/>
  <c r="J195" i="10"/>
  <c r="BE195" i="10" s="1"/>
  <c r="BI191" i="10"/>
  <c r="BH191" i="10"/>
  <c r="BG191" i="10"/>
  <c r="BF191" i="10"/>
  <c r="T191" i="10"/>
  <c r="R191" i="10"/>
  <c r="P191" i="10"/>
  <c r="BK191" i="10"/>
  <c r="J191" i="10"/>
  <c r="BE191" i="10"/>
  <c r="BI187" i="10"/>
  <c r="BH187" i="10"/>
  <c r="BG187" i="10"/>
  <c r="BF187" i="10"/>
  <c r="T187" i="10"/>
  <c r="R187" i="10"/>
  <c r="P187" i="10"/>
  <c r="P186" i="10"/>
  <c r="BK187" i="10"/>
  <c r="J187" i="10"/>
  <c r="BE187" i="10" s="1"/>
  <c r="BI182" i="10"/>
  <c r="BH182" i="10"/>
  <c r="BG182" i="10"/>
  <c r="BF182" i="10"/>
  <c r="T182" i="10"/>
  <c r="R182" i="10"/>
  <c r="P182" i="10"/>
  <c r="BK182" i="10"/>
  <c r="J182" i="10"/>
  <c r="BE182" i="10"/>
  <c r="BI179" i="10"/>
  <c r="BH179" i="10"/>
  <c r="BG179" i="10"/>
  <c r="BF179" i="10"/>
  <c r="T179" i="10"/>
  <c r="R179" i="10"/>
  <c r="P179" i="10"/>
  <c r="BK179" i="10"/>
  <c r="J179" i="10"/>
  <c r="BE179" i="10" s="1"/>
  <c r="BI174" i="10"/>
  <c r="BH174" i="10"/>
  <c r="BG174" i="10"/>
  <c r="BF174" i="10"/>
  <c r="T174" i="10"/>
  <c r="R174" i="10"/>
  <c r="P174" i="10"/>
  <c r="BK174" i="10"/>
  <c r="J174" i="10"/>
  <c r="BE174" i="10" s="1"/>
  <c r="BI171" i="10"/>
  <c r="BH171" i="10"/>
  <c r="BG171" i="10"/>
  <c r="BF171" i="10"/>
  <c r="T171" i="10"/>
  <c r="R171" i="10"/>
  <c r="P171" i="10"/>
  <c r="BK171" i="10"/>
  <c r="J171" i="10"/>
  <c r="BE171" i="10" s="1"/>
  <c r="BI168" i="10"/>
  <c r="BH168" i="10"/>
  <c r="BG168" i="10"/>
  <c r="BF168" i="10"/>
  <c r="T168" i="10"/>
  <c r="R168" i="10"/>
  <c r="R167" i="10" s="1"/>
  <c r="P168" i="10"/>
  <c r="P167" i="10" s="1"/>
  <c r="BK168" i="10"/>
  <c r="J168" i="10"/>
  <c r="BE168" i="10" s="1"/>
  <c r="BI166" i="10"/>
  <c r="BH166" i="10"/>
  <c r="BG166" i="10"/>
  <c r="BF166" i="10"/>
  <c r="T166" i="10"/>
  <c r="R166" i="10"/>
  <c r="P166" i="10"/>
  <c r="BK166" i="10"/>
  <c r="J166" i="10"/>
  <c r="BE166" i="10"/>
  <c r="BI157" i="10"/>
  <c r="BH157" i="10"/>
  <c r="BG157" i="10"/>
  <c r="BF157" i="10"/>
  <c r="T157" i="10"/>
  <c r="R157" i="10"/>
  <c r="P157" i="10"/>
  <c r="BK157" i="10"/>
  <c r="J157" i="10"/>
  <c r="BE157" i="10" s="1"/>
  <c r="BI149" i="10"/>
  <c r="BH149" i="10"/>
  <c r="BG149" i="10"/>
  <c r="BF149" i="10"/>
  <c r="T149" i="10"/>
  <c r="R149" i="10"/>
  <c r="P149" i="10"/>
  <c r="BK149" i="10"/>
  <c r="J149" i="10"/>
  <c r="BE149" i="10" s="1"/>
  <c r="BI141" i="10"/>
  <c r="BH141" i="10"/>
  <c r="BG141" i="10"/>
  <c r="BF141" i="10"/>
  <c r="T141" i="10"/>
  <c r="T140" i="10" s="1"/>
  <c r="R141" i="10"/>
  <c r="R140" i="10"/>
  <c r="P141" i="10"/>
  <c r="BK141" i="10"/>
  <c r="J141" i="10"/>
  <c r="BE141" i="10" s="1"/>
  <c r="BI137" i="10"/>
  <c r="BH137" i="10"/>
  <c r="BG137" i="10"/>
  <c r="BF137" i="10"/>
  <c r="T137" i="10"/>
  <c r="R137" i="10"/>
  <c r="P137" i="10"/>
  <c r="BK137" i="10"/>
  <c r="J137" i="10"/>
  <c r="BE137" i="10" s="1"/>
  <c r="BI135" i="10"/>
  <c r="BH135" i="10"/>
  <c r="BG135" i="10"/>
  <c r="BF135" i="10"/>
  <c r="T135" i="10"/>
  <c r="R135" i="10"/>
  <c r="P135" i="10"/>
  <c r="BK135" i="10"/>
  <c r="J135" i="10"/>
  <c r="BE135" i="10" s="1"/>
  <c r="BI133" i="10"/>
  <c r="BH133" i="10"/>
  <c r="BG133" i="10"/>
  <c r="BF133" i="10"/>
  <c r="T133" i="10"/>
  <c r="R133" i="10"/>
  <c r="P133" i="10"/>
  <c r="BK133" i="10"/>
  <c r="J133" i="10"/>
  <c r="BE133" i="10" s="1"/>
  <c r="BI122" i="10"/>
  <c r="BH122" i="10"/>
  <c r="BG122" i="10"/>
  <c r="BF122" i="10"/>
  <c r="T122" i="10"/>
  <c r="R122" i="10"/>
  <c r="P122" i="10"/>
  <c r="BK122" i="10"/>
  <c r="J122" i="10"/>
  <c r="BE122" i="10" s="1"/>
  <c r="BI114" i="10"/>
  <c r="BH114" i="10"/>
  <c r="BG114" i="10"/>
  <c r="BF114" i="10"/>
  <c r="T114" i="10"/>
  <c r="R114" i="10"/>
  <c r="P114" i="10"/>
  <c r="BK114" i="10"/>
  <c r="J114" i="10"/>
  <c r="BE114" i="10" s="1"/>
  <c r="BI110" i="10"/>
  <c r="BH110" i="10"/>
  <c r="BG110" i="10"/>
  <c r="BF110" i="10"/>
  <c r="T110" i="10"/>
  <c r="R110" i="10"/>
  <c r="P110" i="10"/>
  <c r="BK110" i="10"/>
  <c r="J110" i="10"/>
  <c r="BE110" i="10"/>
  <c r="BI105" i="10"/>
  <c r="BH105" i="10"/>
  <c r="BG105" i="10"/>
  <c r="BF105" i="10"/>
  <c r="T105" i="10"/>
  <c r="R105" i="10"/>
  <c r="P105" i="10"/>
  <c r="BK105" i="10"/>
  <c r="J105" i="10"/>
  <c r="BE105" i="10" s="1"/>
  <c r="BI94" i="10"/>
  <c r="BH94" i="10"/>
  <c r="BG94" i="10"/>
  <c r="BF94" i="10"/>
  <c r="T94" i="10"/>
  <c r="R94" i="10"/>
  <c r="P94" i="10"/>
  <c r="BK94" i="10"/>
  <c r="J94" i="10"/>
  <c r="BE94" i="10" s="1"/>
  <c r="J87" i="10"/>
  <c r="F87" i="10"/>
  <c r="F85" i="10"/>
  <c r="E83" i="10"/>
  <c r="J55" i="10"/>
  <c r="F55" i="10"/>
  <c r="F53" i="10"/>
  <c r="E51" i="10"/>
  <c r="J20" i="10"/>
  <c r="E20" i="10"/>
  <c r="F88" i="10" s="1"/>
  <c r="J19" i="10"/>
  <c r="J14" i="10"/>
  <c r="J85" i="10" s="1"/>
  <c r="E7" i="10"/>
  <c r="AY60" i="1"/>
  <c r="AX60" i="1"/>
  <c r="BI157" i="9"/>
  <c r="BH157" i="9"/>
  <c r="BG157" i="9"/>
  <c r="BF157" i="9"/>
  <c r="T157" i="9"/>
  <c r="T156" i="9" s="1"/>
  <c r="R157" i="9"/>
  <c r="R156" i="9" s="1"/>
  <c r="P157" i="9"/>
  <c r="P156" i="9" s="1"/>
  <c r="BK157" i="9"/>
  <c r="BK156" i="9" s="1"/>
  <c r="J156" i="9" s="1"/>
  <c r="J65" i="9" s="1"/>
  <c r="J157" i="9"/>
  <c r="BE157" i="9"/>
  <c r="BI152" i="9"/>
  <c r="BH152" i="9"/>
  <c r="BG152" i="9"/>
  <c r="BF152" i="9"/>
  <c r="T152" i="9"/>
  <c r="R152" i="9"/>
  <c r="P152" i="9"/>
  <c r="BK152" i="9"/>
  <c r="J152" i="9"/>
  <c r="BE152" i="9" s="1"/>
  <c r="BI148" i="9"/>
  <c r="BH148" i="9"/>
  <c r="BG148" i="9"/>
  <c r="BF148" i="9"/>
  <c r="T148" i="9"/>
  <c r="R148" i="9"/>
  <c r="P148" i="9"/>
  <c r="BK148" i="9"/>
  <c r="J148" i="9"/>
  <c r="BE148" i="9"/>
  <c r="BI142" i="9"/>
  <c r="BH142" i="9"/>
  <c r="BG142" i="9"/>
  <c r="BF142" i="9"/>
  <c r="T142" i="9"/>
  <c r="R142" i="9"/>
  <c r="P142" i="9"/>
  <c r="BK142" i="9"/>
  <c r="J142" i="9"/>
  <c r="BE142" i="9" s="1"/>
  <c r="BI139" i="9"/>
  <c r="BH139" i="9"/>
  <c r="BG139" i="9"/>
  <c r="BF139" i="9"/>
  <c r="T139" i="9"/>
  <c r="T134" i="9" s="1"/>
  <c r="R139" i="9"/>
  <c r="P139" i="9"/>
  <c r="BK139" i="9"/>
  <c r="J139" i="9"/>
  <c r="BE139" i="9" s="1"/>
  <c r="BI135" i="9"/>
  <c r="BH135" i="9"/>
  <c r="BG135" i="9"/>
  <c r="BF135" i="9"/>
  <c r="T135" i="9"/>
  <c r="R135" i="9"/>
  <c r="P135" i="9"/>
  <c r="BK135" i="9"/>
  <c r="J135" i="9"/>
  <c r="BE135" i="9"/>
  <c r="BI132" i="9"/>
  <c r="BH132" i="9"/>
  <c r="BG132" i="9"/>
  <c r="BF132" i="9"/>
  <c r="T132" i="9"/>
  <c r="R132" i="9"/>
  <c r="P132" i="9"/>
  <c r="BK132" i="9"/>
  <c r="J132" i="9"/>
  <c r="BE132" i="9" s="1"/>
  <c r="BI130" i="9"/>
  <c r="BH130" i="9"/>
  <c r="BG130" i="9"/>
  <c r="BF130" i="9"/>
  <c r="T130" i="9"/>
  <c r="R130" i="9"/>
  <c r="R125" i="9" s="1"/>
  <c r="P130" i="9"/>
  <c r="P125" i="9" s="1"/>
  <c r="BK130" i="9"/>
  <c r="J130" i="9"/>
  <c r="BE130" i="9" s="1"/>
  <c r="BI128" i="9"/>
  <c r="BH128" i="9"/>
  <c r="BG128" i="9"/>
  <c r="BF128" i="9"/>
  <c r="T128" i="9"/>
  <c r="T125" i="9" s="1"/>
  <c r="R128" i="9"/>
  <c r="P128" i="9"/>
  <c r="BK128" i="9"/>
  <c r="J128" i="9"/>
  <c r="BE128" i="9" s="1"/>
  <c r="BI126" i="9"/>
  <c r="BH126" i="9"/>
  <c r="BG126" i="9"/>
  <c r="BF126" i="9"/>
  <c r="T126" i="9"/>
  <c r="R126" i="9"/>
  <c r="P126" i="9"/>
  <c r="BK126" i="9"/>
  <c r="J126" i="9"/>
  <c r="BE126" i="9" s="1"/>
  <c r="BI120" i="9"/>
  <c r="BH120" i="9"/>
  <c r="BG120" i="9"/>
  <c r="BF120" i="9"/>
  <c r="T120" i="9"/>
  <c r="R120" i="9"/>
  <c r="P120" i="9"/>
  <c r="BK120" i="9"/>
  <c r="J120" i="9"/>
  <c r="BE120" i="9" s="1"/>
  <c r="BI117" i="9"/>
  <c r="BH117" i="9"/>
  <c r="BG117" i="9"/>
  <c r="BF117" i="9"/>
  <c r="T117" i="9"/>
  <c r="R117" i="9"/>
  <c r="P117" i="9"/>
  <c r="BK117" i="9"/>
  <c r="J117" i="9"/>
  <c r="BE117" i="9"/>
  <c r="BI115" i="9"/>
  <c r="BH115" i="9"/>
  <c r="BG115" i="9"/>
  <c r="BF115" i="9"/>
  <c r="T115" i="9"/>
  <c r="R115" i="9"/>
  <c r="P115" i="9"/>
  <c r="BK115" i="9"/>
  <c r="J115" i="9"/>
  <c r="BE115" i="9" s="1"/>
  <c r="BI113" i="9"/>
  <c r="BH113" i="9"/>
  <c r="BG113" i="9"/>
  <c r="BF113" i="9"/>
  <c r="T113" i="9"/>
  <c r="R113" i="9"/>
  <c r="P113" i="9"/>
  <c r="BK113" i="9"/>
  <c r="J113" i="9"/>
  <c r="BE113" i="9"/>
  <c r="BI108" i="9"/>
  <c r="BH108" i="9"/>
  <c r="BG108" i="9"/>
  <c r="BF108" i="9"/>
  <c r="T108" i="9"/>
  <c r="R108" i="9"/>
  <c r="P108" i="9"/>
  <c r="BK108" i="9"/>
  <c r="J108" i="9"/>
  <c r="BE108" i="9"/>
  <c r="BI101" i="9"/>
  <c r="BH101" i="9"/>
  <c r="BG101" i="9"/>
  <c r="BF101" i="9"/>
  <c r="T101" i="9"/>
  <c r="R101" i="9"/>
  <c r="P101" i="9"/>
  <c r="BK101" i="9"/>
  <c r="J101" i="9"/>
  <c r="BE101" i="9"/>
  <c r="BI90" i="9"/>
  <c r="F36" i="9" s="1"/>
  <c r="BD60" i="1" s="1"/>
  <c r="BH90" i="9"/>
  <c r="BG90" i="9"/>
  <c r="BF90" i="9"/>
  <c r="T90" i="9"/>
  <c r="R90" i="9"/>
  <c r="P90" i="9"/>
  <c r="BK90" i="9"/>
  <c r="J90" i="9"/>
  <c r="BE90" i="9" s="1"/>
  <c r="J83" i="9"/>
  <c r="F83" i="9"/>
  <c r="F81" i="9"/>
  <c r="E79" i="9"/>
  <c r="J55" i="9"/>
  <c r="F55" i="9"/>
  <c r="F53" i="9"/>
  <c r="E51" i="9"/>
  <c r="J20" i="9"/>
  <c r="E20" i="9"/>
  <c r="F56" i="9" s="1"/>
  <c r="J19" i="9"/>
  <c r="J14" i="9"/>
  <c r="J81" i="9" s="1"/>
  <c r="E7" i="9"/>
  <c r="AY59" i="1"/>
  <c r="AX59" i="1"/>
  <c r="BI139" i="8"/>
  <c r="BH139" i="8"/>
  <c r="BG139" i="8"/>
  <c r="BF139" i="8"/>
  <c r="T139" i="8"/>
  <c r="T138" i="8"/>
  <c r="R139" i="8"/>
  <c r="R138" i="8" s="1"/>
  <c r="P139" i="8"/>
  <c r="P138" i="8"/>
  <c r="BK139" i="8"/>
  <c r="BK138" i="8" s="1"/>
  <c r="J138" i="8" s="1"/>
  <c r="J64" i="8" s="1"/>
  <c r="J139" i="8"/>
  <c r="BE139" i="8" s="1"/>
  <c r="BI135" i="8"/>
  <c r="BH135" i="8"/>
  <c r="BG135" i="8"/>
  <c r="BF135" i="8"/>
  <c r="T135" i="8"/>
  <c r="R135" i="8"/>
  <c r="P135" i="8"/>
  <c r="P127" i="8" s="1"/>
  <c r="BK135" i="8"/>
  <c r="J135" i="8"/>
  <c r="BE135" i="8" s="1"/>
  <c r="BI132" i="8"/>
  <c r="BH132" i="8"/>
  <c r="BG132" i="8"/>
  <c r="BF132" i="8"/>
  <c r="T132" i="8"/>
  <c r="R132" i="8"/>
  <c r="P132" i="8"/>
  <c r="BK132" i="8"/>
  <c r="J132" i="8"/>
  <c r="BE132" i="8" s="1"/>
  <c r="BI128" i="8"/>
  <c r="BH128" i="8"/>
  <c r="BG128" i="8"/>
  <c r="BF128" i="8"/>
  <c r="T128" i="8"/>
  <c r="R128" i="8"/>
  <c r="P128" i="8"/>
  <c r="BK128" i="8"/>
  <c r="J128" i="8"/>
  <c r="BE128" i="8"/>
  <c r="BI124" i="8"/>
  <c r="BH124" i="8"/>
  <c r="BG124" i="8"/>
  <c r="BF124" i="8"/>
  <c r="T124" i="8"/>
  <c r="R124" i="8"/>
  <c r="P124" i="8"/>
  <c r="BK124" i="8"/>
  <c r="J124" i="8"/>
  <c r="BE124" i="8" s="1"/>
  <c r="BI122" i="8"/>
  <c r="BH122" i="8"/>
  <c r="BG122" i="8"/>
  <c r="BF122" i="8"/>
  <c r="T122" i="8"/>
  <c r="R122" i="8"/>
  <c r="P122" i="8"/>
  <c r="BK122" i="8"/>
  <c r="J122" i="8"/>
  <c r="BE122" i="8" s="1"/>
  <c r="BI120" i="8"/>
  <c r="BH120" i="8"/>
  <c r="BG120" i="8"/>
  <c r="BF120" i="8"/>
  <c r="T120" i="8"/>
  <c r="R120" i="8"/>
  <c r="P120" i="8"/>
  <c r="BK120" i="8"/>
  <c r="J120" i="8"/>
  <c r="BE120" i="8" s="1"/>
  <c r="BI115" i="8"/>
  <c r="BH115" i="8"/>
  <c r="BG115" i="8"/>
  <c r="BF115" i="8"/>
  <c r="T115" i="8"/>
  <c r="R115" i="8"/>
  <c r="P115" i="8"/>
  <c r="BK115" i="8"/>
  <c r="J115" i="8"/>
  <c r="BE115" i="8" s="1"/>
  <c r="BI108" i="8"/>
  <c r="BH108" i="8"/>
  <c r="BG108" i="8"/>
  <c r="BF108" i="8"/>
  <c r="T108" i="8"/>
  <c r="R108" i="8"/>
  <c r="P108" i="8"/>
  <c r="BK108" i="8"/>
  <c r="J108" i="8"/>
  <c r="BE108" i="8" s="1"/>
  <c r="BI104" i="8"/>
  <c r="BH104" i="8"/>
  <c r="BG104" i="8"/>
  <c r="BF104" i="8"/>
  <c r="T104" i="8"/>
  <c r="R104" i="8"/>
  <c r="P104" i="8"/>
  <c r="BK104" i="8"/>
  <c r="J104" i="8"/>
  <c r="BE104" i="8" s="1"/>
  <c r="BI89" i="8"/>
  <c r="BH89" i="8"/>
  <c r="BG89" i="8"/>
  <c r="BF89" i="8"/>
  <c r="T89" i="8"/>
  <c r="R89" i="8"/>
  <c r="P89" i="8"/>
  <c r="BK89" i="8"/>
  <c r="J89" i="8"/>
  <c r="BE89" i="8" s="1"/>
  <c r="J82" i="8"/>
  <c r="F82" i="8"/>
  <c r="F80" i="8"/>
  <c r="E78" i="8"/>
  <c r="J55" i="8"/>
  <c r="F55" i="8"/>
  <c r="F53" i="8"/>
  <c r="E51" i="8"/>
  <c r="J20" i="8"/>
  <c r="E20" i="8"/>
  <c r="F83" i="8" s="1"/>
  <c r="J19" i="8"/>
  <c r="J14" i="8"/>
  <c r="J80" i="8" s="1"/>
  <c r="E7" i="8"/>
  <c r="AY58" i="1"/>
  <c r="AX58" i="1"/>
  <c r="BI181" i="7"/>
  <c r="BH181" i="7"/>
  <c r="BG181" i="7"/>
  <c r="BF181" i="7"/>
  <c r="T181" i="7"/>
  <c r="T180" i="7" s="1"/>
  <c r="R181" i="7"/>
  <c r="R180" i="7" s="1"/>
  <c r="P181" i="7"/>
  <c r="P180" i="7" s="1"/>
  <c r="BK181" i="7"/>
  <c r="BK180" i="7" s="1"/>
  <c r="J180" i="7" s="1"/>
  <c r="J66" i="7" s="1"/>
  <c r="J181" i="7"/>
  <c r="BE181" i="7" s="1"/>
  <c r="BI176" i="7"/>
  <c r="BH176" i="7"/>
  <c r="BG176" i="7"/>
  <c r="BF176" i="7"/>
  <c r="T176" i="7"/>
  <c r="R176" i="7"/>
  <c r="P176" i="7"/>
  <c r="BK176" i="7"/>
  <c r="J176" i="7"/>
  <c r="BE176" i="7" s="1"/>
  <c r="BI173" i="7"/>
  <c r="BH173" i="7"/>
  <c r="BG173" i="7"/>
  <c r="BF173" i="7"/>
  <c r="T173" i="7"/>
  <c r="R173" i="7"/>
  <c r="P173" i="7"/>
  <c r="BK173" i="7"/>
  <c r="J173" i="7"/>
  <c r="BE173" i="7" s="1"/>
  <c r="BI170" i="7"/>
  <c r="BH170" i="7"/>
  <c r="BG170" i="7"/>
  <c r="BF170" i="7"/>
  <c r="T170" i="7"/>
  <c r="T169" i="7" s="1"/>
  <c r="R170" i="7"/>
  <c r="P170" i="7"/>
  <c r="P169" i="7" s="1"/>
  <c r="BK170" i="7"/>
  <c r="BK169" i="7" s="1"/>
  <c r="J169" i="7" s="1"/>
  <c r="J65" i="7" s="1"/>
  <c r="J170" i="7"/>
  <c r="BE170" i="7" s="1"/>
  <c r="BI166" i="7"/>
  <c r="BH166" i="7"/>
  <c r="BG166" i="7"/>
  <c r="BF166" i="7"/>
  <c r="T166" i="7"/>
  <c r="T165" i="7" s="1"/>
  <c r="R166" i="7"/>
  <c r="R165" i="7"/>
  <c r="P166" i="7"/>
  <c r="P165" i="7" s="1"/>
  <c r="BK166" i="7"/>
  <c r="BK165" i="7" s="1"/>
  <c r="J165" i="7" s="1"/>
  <c r="J64" i="7" s="1"/>
  <c r="J166" i="7"/>
  <c r="BE166" i="7" s="1"/>
  <c r="BI161" i="7"/>
  <c r="BH161" i="7"/>
  <c r="BG161" i="7"/>
  <c r="BF161" i="7"/>
  <c r="T161" i="7"/>
  <c r="R161" i="7"/>
  <c r="P161" i="7"/>
  <c r="BK161" i="7"/>
  <c r="J161" i="7"/>
  <c r="BE161" i="7"/>
  <c r="BI155" i="7"/>
  <c r="BH155" i="7"/>
  <c r="BG155" i="7"/>
  <c r="BF155" i="7"/>
  <c r="T155" i="7"/>
  <c r="R155" i="7"/>
  <c r="P155" i="7"/>
  <c r="BK155" i="7"/>
  <c r="J155" i="7"/>
  <c r="BE155" i="7" s="1"/>
  <c r="BI149" i="7"/>
  <c r="BH149" i="7"/>
  <c r="BG149" i="7"/>
  <c r="BF149" i="7"/>
  <c r="T149" i="7"/>
  <c r="R149" i="7"/>
  <c r="P149" i="7"/>
  <c r="BK149" i="7"/>
  <c r="J149" i="7"/>
  <c r="BE149" i="7" s="1"/>
  <c r="BI146" i="7"/>
  <c r="BH146" i="7"/>
  <c r="BG146" i="7"/>
  <c r="BF146" i="7"/>
  <c r="T146" i="7"/>
  <c r="R146" i="7"/>
  <c r="P146" i="7"/>
  <c r="BK146" i="7"/>
  <c r="J146" i="7"/>
  <c r="BE146" i="7" s="1"/>
  <c r="BI142" i="7"/>
  <c r="BH142" i="7"/>
  <c r="BG142" i="7"/>
  <c r="BF142" i="7"/>
  <c r="T142" i="7"/>
  <c r="R142" i="7"/>
  <c r="P142" i="7"/>
  <c r="BK142" i="7"/>
  <c r="J142" i="7"/>
  <c r="BE142" i="7" s="1"/>
  <c r="BI140" i="7"/>
  <c r="BH140" i="7"/>
  <c r="BG140" i="7"/>
  <c r="BF140" i="7"/>
  <c r="T140" i="7"/>
  <c r="R140" i="7"/>
  <c r="P140" i="7"/>
  <c r="BK140" i="7"/>
  <c r="J140" i="7"/>
  <c r="BE140" i="7"/>
  <c r="BI137" i="7"/>
  <c r="BH137" i="7"/>
  <c r="BG137" i="7"/>
  <c r="BF137" i="7"/>
  <c r="T137" i="7"/>
  <c r="R137" i="7"/>
  <c r="P137" i="7"/>
  <c r="BK137" i="7"/>
  <c r="J137" i="7"/>
  <c r="BE137" i="7" s="1"/>
  <c r="BI134" i="7"/>
  <c r="BH134" i="7"/>
  <c r="BG134" i="7"/>
  <c r="BF134" i="7"/>
  <c r="T134" i="7"/>
  <c r="R134" i="7"/>
  <c r="P134" i="7"/>
  <c r="BK134" i="7"/>
  <c r="J134" i="7"/>
  <c r="BE134" i="7" s="1"/>
  <c r="BI131" i="7"/>
  <c r="BH131" i="7"/>
  <c r="BG131" i="7"/>
  <c r="BF131" i="7"/>
  <c r="T131" i="7"/>
  <c r="R131" i="7"/>
  <c r="P131" i="7"/>
  <c r="BK131" i="7"/>
  <c r="J131" i="7"/>
  <c r="BE131" i="7" s="1"/>
  <c r="BI127" i="7"/>
  <c r="BH127" i="7"/>
  <c r="BG127" i="7"/>
  <c r="BF127" i="7"/>
  <c r="T127" i="7"/>
  <c r="R127" i="7"/>
  <c r="P127" i="7"/>
  <c r="BK127" i="7"/>
  <c r="J127" i="7"/>
  <c r="BE127" i="7" s="1"/>
  <c r="BI125" i="7"/>
  <c r="BH125" i="7"/>
  <c r="BG125" i="7"/>
  <c r="BF125" i="7"/>
  <c r="T125" i="7"/>
  <c r="R125" i="7"/>
  <c r="P125" i="7"/>
  <c r="BK125" i="7"/>
  <c r="J125" i="7"/>
  <c r="BE125" i="7"/>
  <c r="BI123" i="7"/>
  <c r="BH123" i="7"/>
  <c r="BG123" i="7"/>
  <c r="BF123" i="7"/>
  <c r="T123" i="7"/>
  <c r="R123" i="7"/>
  <c r="P123" i="7"/>
  <c r="BK123" i="7"/>
  <c r="J123" i="7"/>
  <c r="BE123" i="7" s="1"/>
  <c r="BI118" i="7"/>
  <c r="BH118" i="7"/>
  <c r="BG118" i="7"/>
  <c r="BF118" i="7"/>
  <c r="T118" i="7"/>
  <c r="R118" i="7"/>
  <c r="P118" i="7"/>
  <c r="BK118" i="7"/>
  <c r="J118" i="7"/>
  <c r="BE118" i="7" s="1"/>
  <c r="BI111" i="7"/>
  <c r="BH111" i="7"/>
  <c r="BG111" i="7"/>
  <c r="BF111" i="7"/>
  <c r="T111" i="7"/>
  <c r="R111" i="7"/>
  <c r="P111" i="7"/>
  <c r="BK111" i="7"/>
  <c r="J111" i="7"/>
  <c r="BE111" i="7"/>
  <c r="BI106" i="7"/>
  <c r="BH106" i="7"/>
  <c r="BG106" i="7"/>
  <c r="BF106" i="7"/>
  <c r="T106" i="7"/>
  <c r="R106" i="7"/>
  <c r="P106" i="7"/>
  <c r="BK106" i="7"/>
  <c r="J106" i="7"/>
  <c r="BE106" i="7"/>
  <c r="BI91" i="7"/>
  <c r="BH91" i="7"/>
  <c r="BG91" i="7"/>
  <c r="BF91" i="7"/>
  <c r="T91" i="7"/>
  <c r="T90" i="7"/>
  <c r="R91" i="7"/>
  <c r="P91" i="7"/>
  <c r="P90" i="7" s="1"/>
  <c r="BK91" i="7"/>
  <c r="J91" i="7"/>
  <c r="BE91" i="7"/>
  <c r="J84" i="7"/>
  <c r="F84" i="7"/>
  <c r="F82" i="7"/>
  <c r="E80" i="7"/>
  <c r="J55" i="7"/>
  <c r="F55" i="7"/>
  <c r="F53" i="7"/>
  <c r="E51" i="7"/>
  <c r="J20" i="7"/>
  <c r="E20" i="7"/>
  <c r="J19" i="7"/>
  <c r="J14" i="7"/>
  <c r="E7" i="7"/>
  <c r="E47" i="7" s="1"/>
  <c r="E76" i="7"/>
  <c r="AY57" i="1"/>
  <c r="AX57" i="1"/>
  <c r="BI151" i="6"/>
  <c r="BH151" i="6"/>
  <c r="BG151" i="6"/>
  <c r="BF151" i="6"/>
  <c r="T151" i="6"/>
  <c r="T150" i="6" s="1"/>
  <c r="R151" i="6"/>
  <c r="R150" i="6" s="1"/>
  <c r="P151" i="6"/>
  <c r="P150" i="6" s="1"/>
  <c r="BK151" i="6"/>
  <c r="BK150" i="6"/>
  <c r="J150" i="6" s="1"/>
  <c r="J65" i="6" s="1"/>
  <c r="J151" i="6"/>
  <c r="BE151" i="6"/>
  <c r="BI147" i="6"/>
  <c r="BH147" i="6"/>
  <c r="BG147" i="6"/>
  <c r="BF147" i="6"/>
  <c r="T147" i="6"/>
  <c r="R147" i="6"/>
  <c r="P147" i="6"/>
  <c r="BK147" i="6"/>
  <c r="J147" i="6"/>
  <c r="BE147" i="6" s="1"/>
  <c r="BI143" i="6"/>
  <c r="BH143" i="6"/>
  <c r="BG143" i="6"/>
  <c r="BF143" i="6"/>
  <c r="T143" i="6"/>
  <c r="R143" i="6"/>
  <c r="P143" i="6"/>
  <c r="P142" i="6"/>
  <c r="BK143" i="6"/>
  <c r="J143" i="6"/>
  <c r="BE143" i="6"/>
  <c r="BI139" i="6"/>
  <c r="BH139" i="6"/>
  <c r="BG139" i="6"/>
  <c r="BF139" i="6"/>
  <c r="T139" i="6"/>
  <c r="R139" i="6"/>
  <c r="P139" i="6"/>
  <c r="BK139" i="6"/>
  <c r="J139" i="6"/>
  <c r="BE139" i="6" s="1"/>
  <c r="BI135" i="6"/>
  <c r="BH135" i="6"/>
  <c r="BG135" i="6"/>
  <c r="BF135" i="6"/>
  <c r="T135" i="6"/>
  <c r="R135" i="6"/>
  <c r="P135" i="6"/>
  <c r="BK135" i="6"/>
  <c r="J135" i="6"/>
  <c r="BE135" i="6" s="1"/>
  <c r="BI132" i="6"/>
  <c r="BH132" i="6"/>
  <c r="BG132" i="6"/>
  <c r="BF132" i="6"/>
  <c r="T132" i="6"/>
  <c r="R132" i="6"/>
  <c r="P132" i="6"/>
  <c r="BK132" i="6"/>
  <c r="J132" i="6"/>
  <c r="BE132" i="6"/>
  <c r="BI129" i="6"/>
  <c r="BH129" i="6"/>
  <c r="BG129" i="6"/>
  <c r="BF129" i="6"/>
  <c r="T129" i="6"/>
  <c r="R129" i="6"/>
  <c r="R128" i="6" s="1"/>
  <c r="P129" i="6"/>
  <c r="BK129" i="6"/>
  <c r="J129" i="6"/>
  <c r="BE129" i="6" s="1"/>
  <c r="BI125" i="6"/>
  <c r="BH125" i="6"/>
  <c r="BG125" i="6"/>
  <c r="BF125" i="6"/>
  <c r="T125" i="6"/>
  <c r="R125" i="6"/>
  <c r="P125" i="6"/>
  <c r="BK125" i="6"/>
  <c r="J125" i="6"/>
  <c r="BE125" i="6" s="1"/>
  <c r="BI123" i="6"/>
  <c r="BH123" i="6"/>
  <c r="BG123" i="6"/>
  <c r="BF123" i="6"/>
  <c r="T123" i="6"/>
  <c r="R123" i="6"/>
  <c r="P123" i="6"/>
  <c r="BK123" i="6"/>
  <c r="J123" i="6"/>
  <c r="BE123" i="6"/>
  <c r="BI121" i="6"/>
  <c r="BH121" i="6"/>
  <c r="BG121" i="6"/>
  <c r="BF121" i="6"/>
  <c r="T121" i="6"/>
  <c r="R121" i="6"/>
  <c r="P121" i="6"/>
  <c r="BK121" i="6"/>
  <c r="J121" i="6"/>
  <c r="BE121" i="6" s="1"/>
  <c r="BI116" i="6"/>
  <c r="BH116" i="6"/>
  <c r="BG116" i="6"/>
  <c r="BF116" i="6"/>
  <c r="T116" i="6"/>
  <c r="R116" i="6"/>
  <c r="P116" i="6"/>
  <c r="BK116" i="6"/>
  <c r="J116" i="6"/>
  <c r="BE116" i="6"/>
  <c r="BI109" i="6"/>
  <c r="BH109" i="6"/>
  <c r="BG109" i="6"/>
  <c r="BF109" i="6"/>
  <c r="T109" i="6"/>
  <c r="R109" i="6"/>
  <c r="P109" i="6"/>
  <c r="BK109" i="6"/>
  <c r="J109" i="6"/>
  <c r="BE109" i="6" s="1"/>
  <c r="BI105" i="6"/>
  <c r="BH105" i="6"/>
  <c r="BG105" i="6"/>
  <c r="BF105" i="6"/>
  <c r="F33" i="6" s="1"/>
  <c r="BA57" i="1" s="1"/>
  <c r="T105" i="6"/>
  <c r="R105" i="6"/>
  <c r="P105" i="6"/>
  <c r="BK105" i="6"/>
  <c r="J105" i="6"/>
  <c r="BE105" i="6" s="1"/>
  <c r="BI90" i="6"/>
  <c r="BH90" i="6"/>
  <c r="BG90" i="6"/>
  <c r="BF90" i="6"/>
  <c r="T90" i="6"/>
  <c r="R90" i="6"/>
  <c r="R89" i="6" s="1"/>
  <c r="P90" i="6"/>
  <c r="BK90" i="6"/>
  <c r="J90" i="6"/>
  <c r="BE90" i="6" s="1"/>
  <c r="J83" i="6"/>
  <c r="F83" i="6"/>
  <c r="F81" i="6"/>
  <c r="E79" i="6"/>
  <c r="J55" i="6"/>
  <c r="F55" i="6"/>
  <c r="F53" i="6"/>
  <c r="E51" i="6"/>
  <c r="J20" i="6"/>
  <c r="E20" i="6"/>
  <c r="F56" i="6" s="1"/>
  <c r="J19" i="6"/>
  <c r="J14" i="6"/>
  <c r="J53" i="6" s="1"/>
  <c r="E7" i="6"/>
  <c r="E75" i="6" s="1"/>
  <c r="AY56" i="1"/>
  <c r="AX56" i="1"/>
  <c r="BI114" i="5"/>
  <c r="BH114" i="5"/>
  <c r="BG114" i="5"/>
  <c r="BF114" i="5"/>
  <c r="T114" i="5"/>
  <c r="T113" i="5"/>
  <c r="R114" i="5"/>
  <c r="R113" i="5" s="1"/>
  <c r="P114" i="5"/>
  <c r="P113" i="5" s="1"/>
  <c r="BK114" i="5"/>
  <c r="BK113" i="5" s="1"/>
  <c r="J113" i="5" s="1"/>
  <c r="J64" i="5" s="1"/>
  <c r="J114" i="5"/>
  <c r="BE114" i="5" s="1"/>
  <c r="BI110" i="5"/>
  <c r="BH110" i="5"/>
  <c r="BG110" i="5"/>
  <c r="BF110" i="5"/>
  <c r="T110" i="5"/>
  <c r="R110" i="5"/>
  <c r="P110" i="5"/>
  <c r="BK110" i="5"/>
  <c r="J110" i="5"/>
  <c r="BE110" i="5" s="1"/>
  <c r="BI106" i="5"/>
  <c r="BH106" i="5"/>
  <c r="BG106" i="5"/>
  <c r="BF106" i="5"/>
  <c r="T106" i="5"/>
  <c r="T105" i="5" s="1"/>
  <c r="R106" i="5"/>
  <c r="P106" i="5"/>
  <c r="BK106" i="5"/>
  <c r="J106" i="5"/>
  <c r="BE106" i="5" s="1"/>
  <c r="BI102" i="5"/>
  <c r="BH102" i="5"/>
  <c r="BG102" i="5"/>
  <c r="BF102" i="5"/>
  <c r="T102" i="5"/>
  <c r="R102" i="5"/>
  <c r="P102" i="5"/>
  <c r="BK102" i="5"/>
  <c r="J102" i="5"/>
  <c r="BE102" i="5" s="1"/>
  <c r="BI98" i="5"/>
  <c r="BH98" i="5"/>
  <c r="BG98" i="5"/>
  <c r="BF98" i="5"/>
  <c r="T98" i="5"/>
  <c r="R98" i="5"/>
  <c r="P98" i="5"/>
  <c r="BK98" i="5"/>
  <c r="J98" i="5"/>
  <c r="BE98" i="5" s="1"/>
  <c r="BI94" i="5"/>
  <c r="BH94" i="5"/>
  <c r="BG94" i="5"/>
  <c r="BF94" i="5"/>
  <c r="T94" i="5"/>
  <c r="R94" i="5"/>
  <c r="P94" i="5"/>
  <c r="BK94" i="5"/>
  <c r="J94" i="5"/>
  <c r="BE94" i="5" s="1"/>
  <c r="BI89" i="5"/>
  <c r="BH89" i="5"/>
  <c r="BG89" i="5"/>
  <c r="F34" i="5" s="1"/>
  <c r="BB56" i="1" s="1"/>
  <c r="BF89" i="5"/>
  <c r="T89" i="5"/>
  <c r="R89" i="5"/>
  <c r="P89" i="5"/>
  <c r="BK89" i="5"/>
  <c r="J89" i="5"/>
  <c r="BE89" i="5" s="1"/>
  <c r="J82" i="5"/>
  <c r="F82" i="5"/>
  <c r="F80" i="5"/>
  <c r="E78" i="5"/>
  <c r="J55" i="5"/>
  <c r="F55" i="5"/>
  <c r="F53" i="5"/>
  <c r="E51" i="5"/>
  <c r="J20" i="5"/>
  <c r="E20" i="5"/>
  <c r="F83" i="5" s="1"/>
  <c r="J19" i="5"/>
  <c r="J14" i="5"/>
  <c r="J80" i="5" s="1"/>
  <c r="E7" i="5"/>
  <c r="E74" i="5" s="1"/>
  <c r="AY54" i="1"/>
  <c r="AX54" i="1"/>
  <c r="BI125" i="3"/>
  <c r="BH125" i="3"/>
  <c r="BG125" i="3"/>
  <c r="BF125" i="3"/>
  <c r="T125" i="3"/>
  <c r="T124" i="3"/>
  <c r="R125" i="3"/>
  <c r="R124" i="3" s="1"/>
  <c r="P125" i="3"/>
  <c r="P124" i="3"/>
  <c r="BK125" i="3"/>
  <c r="BK124" i="3" s="1"/>
  <c r="J124" i="3" s="1"/>
  <c r="J64" i="3" s="1"/>
  <c r="J125" i="3"/>
  <c r="BE125" i="3" s="1"/>
  <c r="BI121" i="3"/>
  <c r="BH121" i="3"/>
  <c r="BG121" i="3"/>
  <c r="BF121" i="3"/>
  <c r="T121" i="3"/>
  <c r="T120" i="3"/>
  <c r="R121" i="3"/>
  <c r="R120" i="3" s="1"/>
  <c r="P121" i="3"/>
  <c r="P120" i="3" s="1"/>
  <c r="BK121" i="3"/>
  <c r="BK120" i="3" s="1"/>
  <c r="J120" i="3" s="1"/>
  <c r="J63" i="3" s="1"/>
  <c r="J121" i="3"/>
  <c r="BE121" i="3" s="1"/>
  <c r="BI112" i="3"/>
  <c r="BH112" i="3"/>
  <c r="BG112" i="3"/>
  <c r="BF112" i="3"/>
  <c r="T112" i="3"/>
  <c r="R112" i="3"/>
  <c r="P112" i="3"/>
  <c r="BK112" i="3"/>
  <c r="J112" i="3"/>
  <c r="BE112" i="3" s="1"/>
  <c r="BI109" i="3"/>
  <c r="BH109" i="3"/>
  <c r="BG109" i="3"/>
  <c r="BF109" i="3"/>
  <c r="T109" i="3"/>
  <c r="R109" i="3"/>
  <c r="P109" i="3"/>
  <c r="BK109" i="3"/>
  <c r="J109" i="3"/>
  <c r="BE109" i="3" s="1"/>
  <c r="BI104" i="3"/>
  <c r="BH104" i="3"/>
  <c r="BG104" i="3"/>
  <c r="BF104" i="3"/>
  <c r="T104" i="3"/>
  <c r="R104" i="3"/>
  <c r="P104" i="3"/>
  <c r="BK104" i="3"/>
  <c r="J104" i="3"/>
  <c r="BE104" i="3"/>
  <c r="BI101" i="3"/>
  <c r="BH101" i="3"/>
  <c r="BG101" i="3"/>
  <c r="BF101" i="3"/>
  <c r="T101" i="3"/>
  <c r="R101" i="3"/>
  <c r="P101" i="3"/>
  <c r="BK101" i="3"/>
  <c r="J101" i="3"/>
  <c r="BE101" i="3" s="1"/>
  <c r="BI89" i="3"/>
  <c r="BH89" i="3"/>
  <c r="BG89" i="3"/>
  <c r="BF89" i="3"/>
  <c r="T89" i="3"/>
  <c r="R89" i="3"/>
  <c r="P89" i="3"/>
  <c r="BK89" i="3"/>
  <c r="J89" i="3"/>
  <c r="BE89" i="3" s="1"/>
  <c r="J82" i="3"/>
  <c r="F82" i="3"/>
  <c r="F80" i="3"/>
  <c r="E78" i="3"/>
  <c r="J55" i="3"/>
  <c r="F55" i="3"/>
  <c r="F53" i="3"/>
  <c r="E51" i="3"/>
  <c r="J20" i="3"/>
  <c r="E20" i="3"/>
  <c r="F56" i="3" s="1"/>
  <c r="J19" i="3"/>
  <c r="J14" i="3"/>
  <c r="J53" i="3" s="1"/>
  <c r="E7" i="3"/>
  <c r="AY53" i="1"/>
  <c r="AX53" i="1"/>
  <c r="BI415" i="2"/>
  <c r="BH415" i="2"/>
  <c r="BG415" i="2"/>
  <c r="BF415" i="2"/>
  <c r="T415" i="2"/>
  <c r="R415" i="2"/>
  <c r="P415" i="2"/>
  <c r="BK415" i="2"/>
  <c r="J415" i="2"/>
  <c r="BE415" i="2" s="1"/>
  <c r="BI410" i="2"/>
  <c r="BH410" i="2"/>
  <c r="BG410" i="2"/>
  <c r="BF410" i="2"/>
  <c r="T410" i="2"/>
  <c r="T409" i="2"/>
  <c r="R410" i="2"/>
  <c r="R409" i="2" s="1"/>
  <c r="P410" i="2"/>
  <c r="P409" i="2"/>
  <c r="BK410" i="2"/>
  <c r="J410" i="2"/>
  <c r="BE410" i="2" s="1"/>
  <c r="BI401" i="2"/>
  <c r="BH401" i="2"/>
  <c r="BG401" i="2"/>
  <c r="BF401" i="2"/>
  <c r="T401" i="2"/>
  <c r="T400" i="2" s="1"/>
  <c r="R401" i="2"/>
  <c r="R400" i="2" s="1"/>
  <c r="P401" i="2"/>
  <c r="P400" i="2"/>
  <c r="BK401" i="2"/>
  <c r="BK400" i="2" s="1"/>
  <c r="J400" i="2" s="1"/>
  <c r="J69" i="2" s="1"/>
  <c r="J401" i="2"/>
  <c r="BE401" i="2"/>
  <c r="BI398" i="2"/>
  <c r="BH398" i="2"/>
  <c r="BG398" i="2"/>
  <c r="BF398" i="2"/>
  <c r="T398" i="2"/>
  <c r="T397" i="2" s="1"/>
  <c r="R398" i="2"/>
  <c r="R397" i="2"/>
  <c r="P398" i="2"/>
  <c r="P397" i="2"/>
  <c r="BK398" i="2"/>
  <c r="BK397" i="2" s="1"/>
  <c r="J397" i="2" s="1"/>
  <c r="J67" i="2" s="1"/>
  <c r="J398" i="2"/>
  <c r="BE398" i="2" s="1"/>
  <c r="BI372" i="2"/>
  <c r="BH372" i="2"/>
  <c r="BG372" i="2"/>
  <c r="BF372" i="2"/>
  <c r="T372" i="2"/>
  <c r="R372" i="2"/>
  <c r="P372" i="2"/>
  <c r="BK372" i="2"/>
  <c r="J372" i="2"/>
  <c r="BE372" i="2"/>
  <c r="BI353" i="2"/>
  <c r="BH353" i="2"/>
  <c r="BG353" i="2"/>
  <c r="BF353" i="2"/>
  <c r="T353" i="2"/>
  <c r="R353" i="2"/>
  <c r="P353" i="2"/>
  <c r="BK353" i="2"/>
  <c r="J353" i="2"/>
  <c r="BE353" i="2" s="1"/>
  <c r="BI349" i="2"/>
  <c r="BH349" i="2"/>
  <c r="BG349" i="2"/>
  <c r="BF349" i="2"/>
  <c r="T349" i="2"/>
  <c r="R349" i="2"/>
  <c r="P349" i="2"/>
  <c r="BK349" i="2"/>
  <c r="J349" i="2"/>
  <c r="BE349" i="2" s="1"/>
  <c r="BI329" i="2"/>
  <c r="BH329" i="2"/>
  <c r="BG329" i="2"/>
  <c r="BF329" i="2"/>
  <c r="T329" i="2"/>
  <c r="R329" i="2"/>
  <c r="P329" i="2"/>
  <c r="BK329" i="2"/>
  <c r="J329" i="2"/>
  <c r="BE329" i="2" s="1"/>
  <c r="BI325" i="2"/>
  <c r="BH325" i="2"/>
  <c r="BG325" i="2"/>
  <c r="BF325" i="2"/>
  <c r="T325" i="2"/>
  <c r="R325" i="2"/>
  <c r="P325" i="2"/>
  <c r="BK325" i="2"/>
  <c r="J325" i="2"/>
  <c r="BE325" i="2" s="1"/>
  <c r="BI320" i="2"/>
  <c r="BH320" i="2"/>
  <c r="BG320" i="2"/>
  <c r="BF320" i="2"/>
  <c r="T320" i="2"/>
  <c r="R320" i="2"/>
  <c r="P320" i="2"/>
  <c r="BK320" i="2"/>
  <c r="J320" i="2"/>
  <c r="BE320" i="2" s="1"/>
  <c r="BI316" i="2"/>
  <c r="BH316" i="2"/>
  <c r="BG316" i="2"/>
  <c r="BF316" i="2"/>
  <c r="T316" i="2"/>
  <c r="R316" i="2"/>
  <c r="P316" i="2"/>
  <c r="BK316" i="2"/>
  <c r="J316" i="2"/>
  <c r="BE316" i="2" s="1"/>
  <c r="BI314" i="2"/>
  <c r="BH314" i="2"/>
  <c r="BG314" i="2"/>
  <c r="BF314" i="2"/>
  <c r="T314" i="2"/>
  <c r="R314" i="2"/>
  <c r="P314" i="2"/>
  <c r="BK314" i="2"/>
  <c r="J314" i="2"/>
  <c r="BE314" i="2" s="1"/>
  <c r="BI312" i="2"/>
  <c r="BH312" i="2"/>
  <c r="BG312" i="2"/>
  <c r="BF312" i="2"/>
  <c r="T312" i="2"/>
  <c r="R312" i="2"/>
  <c r="P312" i="2"/>
  <c r="BK312" i="2"/>
  <c r="J312" i="2"/>
  <c r="BE312" i="2" s="1"/>
  <c r="BI306" i="2"/>
  <c r="BH306" i="2"/>
  <c r="BG306" i="2"/>
  <c r="BF306" i="2"/>
  <c r="T306" i="2"/>
  <c r="R306" i="2"/>
  <c r="P306" i="2"/>
  <c r="BK306" i="2"/>
  <c r="J306" i="2"/>
  <c r="BE306" i="2" s="1"/>
  <c r="BI300" i="2"/>
  <c r="BH300" i="2"/>
  <c r="BG300" i="2"/>
  <c r="BF300" i="2"/>
  <c r="T300" i="2"/>
  <c r="R300" i="2"/>
  <c r="P300" i="2"/>
  <c r="BK300" i="2"/>
  <c r="J300" i="2"/>
  <c r="BE300" i="2"/>
  <c r="BI296" i="2"/>
  <c r="BH296" i="2"/>
  <c r="BG296" i="2"/>
  <c r="BF296" i="2"/>
  <c r="T296" i="2"/>
  <c r="R296" i="2"/>
  <c r="P296" i="2"/>
  <c r="BK296" i="2"/>
  <c r="J296" i="2"/>
  <c r="BE296" i="2" s="1"/>
  <c r="BI292" i="2"/>
  <c r="BH292" i="2"/>
  <c r="BG292" i="2"/>
  <c r="BF292" i="2"/>
  <c r="T292" i="2"/>
  <c r="R292" i="2"/>
  <c r="P292" i="2"/>
  <c r="BK292" i="2"/>
  <c r="J292" i="2"/>
  <c r="BE292" i="2"/>
  <c r="BI286" i="2"/>
  <c r="BH286" i="2"/>
  <c r="BG286" i="2"/>
  <c r="BF286" i="2"/>
  <c r="T286" i="2"/>
  <c r="R286" i="2"/>
  <c r="P286" i="2"/>
  <c r="BK286" i="2"/>
  <c r="J286" i="2"/>
  <c r="BE286" i="2" s="1"/>
  <c r="BI280" i="2"/>
  <c r="BH280" i="2"/>
  <c r="BG280" i="2"/>
  <c r="BF280" i="2"/>
  <c r="T280" i="2"/>
  <c r="R280" i="2"/>
  <c r="P280" i="2"/>
  <c r="BK280" i="2"/>
  <c r="J280" i="2"/>
  <c r="BE280" i="2"/>
  <c r="BI276" i="2"/>
  <c r="BH276" i="2"/>
  <c r="BG276" i="2"/>
  <c r="BF276" i="2"/>
  <c r="T276" i="2"/>
  <c r="R276" i="2"/>
  <c r="P276" i="2"/>
  <c r="BK276" i="2"/>
  <c r="J276" i="2"/>
  <c r="BE276" i="2" s="1"/>
  <c r="BI267" i="2"/>
  <c r="BH267" i="2"/>
  <c r="BG267" i="2"/>
  <c r="BF267" i="2"/>
  <c r="T267" i="2"/>
  <c r="R267" i="2"/>
  <c r="P267" i="2"/>
  <c r="P242" i="2" s="1"/>
  <c r="BK267" i="2"/>
  <c r="J267" i="2"/>
  <c r="BE267" i="2"/>
  <c r="BI263" i="2"/>
  <c r="BH263" i="2"/>
  <c r="BG263" i="2"/>
  <c r="BF263" i="2"/>
  <c r="T263" i="2"/>
  <c r="R263" i="2"/>
  <c r="P263" i="2"/>
  <c r="BK263" i="2"/>
  <c r="J263" i="2"/>
  <c r="BE263" i="2" s="1"/>
  <c r="BI243" i="2"/>
  <c r="BH243" i="2"/>
  <c r="BG243" i="2"/>
  <c r="BF243" i="2"/>
  <c r="T243" i="2"/>
  <c r="R243" i="2"/>
  <c r="P243" i="2"/>
  <c r="BK243" i="2"/>
  <c r="J243" i="2"/>
  <c r="BE243" i="2" s="1"/>
  <c r="BI239" i="2"/>
  <c r="BH239" i="2"/>
  <c r="BG239" i="2"/>
  <c r="BF239" i="2"/>
  <c r="T239" i="2"/>
  <c r="R239" i="2"/>
  <c r="P239" i="2"/>
  <c r="BK239" i="2"/>
  <c r="J239" i="2"/>
  <c r="BE239" i="2"/>
  <c r="BI229" i="2"/>
  <c r="BH229" i="2"/>
  <c r="BG229" i="2"/>
  <c r="BF229" i="2"/>
  <c r="T229" i="2"/>
  <c r="R229" i="2"/>
  <c r="P229" i="2"/>
  <c r="BK229" i="2"/>
  <c r="J229" i="2"/>
  <c r="BE229" i="2" s="1"/>
  <c r="BI222" i="2"/>
  <c r="BH222" i="2"/>
  <c r="BG222" i="2"/>
  <c r="BF222" i="2"/>
  <c r="T222" i="2"/>
  <c r="R222" i="2"/>
  <c r="P222" i="2"/>
  <c r="BK222" i="2"/>
  <c r="J222" i="2"/>
  <c r="BE222" i="2"/>
  <c r="BI217" i="2"/>
  <c r="BH217" i="2"/>
  <c r="BG217" i="2"/>
  <c r="BF217" i="2"/>
  <c r="T217" i="2"/>
  <c r="R217" i="2"/>
  <c r="P217" i="2"/>
  <c r="BK217" i="2"/>
  <c r="J217" i="2"/>
  <c r="BE217" i="2" s="1"/>
  <c r="BI207" i="2"/>
  <c r="BH207" i="2"/>
  <c r="BG207" i="2"/>
  <c r="BF207" i="2"/>
  <c r="T207" i="2"/>
  <c r="R207" i="2"/>
  <c r="P207" i="2"/>
  <c r="BK207" i="2"/>
  <c r="J207" i="2"/>
  <c r="BE207" i="2"/>
  <c r="BI203" i="2"/>
  <c r="BH203" i="2"/>
  <c r="BG203" i="2"/>
  <c r="BF203" i="2"/>
  <c r="T203" i="2"/>
  <c r="R203" i="2"/>
  <c r="P203" i="2"/>
  <c r="BK203" i="2"/>
  <c r="J203" i="2"/>
  <c r="BE203" i="2" s="1"/>
  <c r="BI199" i="2"/>
  <c r="BH199" i="2"/>
  <c r="BG199" i="2"/>
  <c r="BF199" i="2"/>
  <c r="T199" i="2"/>
  <c r="R199" i="2"/>
  <c r="P199" i="2"/>
  <c r="BK199" i="2"/>
  <c r="J199" i="2"/>
  <c r="BE199" i="2"/>
  <c r="BI193" i="2"/>
  <c r="BH193" i="2"/>
  <c r="BG193" i="2"/>
  <c r="BF193" i="2"/>
  <c r="T193" i="2"/>
  <c r="R193" i="2"/>
  <c r="P193" i="2"/>
  <c r="BK193" i="2"/>
  <c r="J193" i="2"/>
  <c r="BE193" i="2"/>
  <c r="BI190" i="2"/>
  <c r="BH190" i="2"/>
  <c r="BG190" i="2"/>
  <c r="BF190" i="2"/>
  <c r="T190" i="2"/>
  <c r="R190" i="2"/>
  <c r="P190" i="2"/>
  <c r="BK190" i="2"/>
  <c r="J190" i="2"/>
  <c r="BE190" i="2" s="1"/>
  <c r="BI185" i="2"/>
  <c r="BH185" i="2"/>
  <c r="BG185" i="2"/>
  <c r="BF185" i="2"/>
  <c r="T185" i="2"/>
  <c r="R185" i="2"/>
  <c r="P185" i="2"/>
  <c r="BK185" i="2"/>
  <c r="J185" i="2"/>
  <c r="BE185" i="2" s="1"/>
  <c r="BI179" i="2"/>
  <c r="BH179" i="2"/>
  <c r="BG179" i="2"/>
  <c r="BF179" i="2"/>
  <c r="T179" i="2"/>
  <c r="R179" i="2"/>
  <c r="P179" i="2"/>
  <c r="P155" i="2" s="1"/>
  <c r="BK179" i="2"/>
  <c r="J179" i="2"/>
  <c r="BE179" i="2"/>
  <c r="BI173" i="2"/>
  <c r="BH173" i="2"/>
  <c r="BG173" i="2"/>
  <c r="BF173" i="2"/>
  <c r="T173" i="2"/>
  <c r="T155" i="2" s="1"/>
  <c r="R173" i="2"/>
  <c r="P173" i="2"/>
  <c r="BK173" i="2"/>
  <c r="J173" i="2"/>
  <c r="BE173" i="2"/>
  <c r="BI170" i="2"/>
  <c r="BH170" i="2"/>
  <c r="BG170" i="2"/>
  <c r="BF170" i="2"/>
  <c r="T170" i="2"/>
  <c r="R170" i="2"/>
  <c r="P170" i="2"/>
  <c r="BK170" i="2"/>
  <c r="J170" i="2"/>
  <c r="BE170" i="2"/>
  <c r="BI160" i="2"/>
  <c r="BH160" i="2"/>
  <c r="BG160" i="2"/>
  <c r="BF160" i="2"/>
  <c r="T160" i="2"/>
  <c r="R160" i="2"/>
  <c r="P160" i="2"/>
  <c r="BK160" i="2"/>
  <c r="J160" i="2"/>
  <c r="BE160" i="2" s="1"/>
  <c r="BI156" i="2"/>
  <c r="BH156" i="2"/>
  <c r="BG156" i="2"/>
  <c r="BF156" i="2"/>
  <c r="T156" i="2"/>
  <c r="R156" i="2"/>
  <c r="P156" i="2"/>
  <c r="BK156" i="2"/>
  <c r="J156" i="2"/>
  <c r="BE156" i="2" s="1"/>
  <c r="BI152" i="2"/>
  <c r="BH152" i="2"/>
  <c r="BG152" i="2"/>
  <c r="BF152" i="2"/>
  <c r="T152" i="2"/>
  <c r="T151" i="2"/>
  <c r="R152" i="2"/>
  <c r="R151" i="2" s="1"/>
  <c r="P152" i="2"/>
  <c r="P151" i="2" s="1"/>
  <c r="BK152" i="2"/>
  <c r="BK151" i="2"/>
  <c r="J151" i="2" s="1"/>
  <c r="J64" i="2" s="1"/>
  <c r="J152" i="2"/>
  <c r="BE152" i="2" s="1"/>
  <c r="BI148" i="2"/>
  <c r="BH148" i="2"/>
  <c r="BG148" i="2"/>
  <c r="BF148" i="2"/>
  <c r="T148" i="2"/>
  <c r="T147" i="2"/>
  <c r="R148" i="2"/>
  <c r="R147" i="2" s="1"/>
  <c r="P148" i="2"/>
  <c r="P147" i="2"/>
  <c r="BK148" i="2"/>
  <c r="BK147" i="2" s="1"/>
  <c r="J147" i="2" s="1"/>
  <c r="J63" i="2" s="1"/>
  <c r="J148" i="2"/>
  <c r="BE148" i="2" s="1"/>
  <c r="BI145" i="2"/>
  <c r="BH145" i="2"/>
  <c r="BG145" i="2"/>
  <c r="BF145" i="2"/>
  <c r="T145" i="2"/>
  <c r="R145" i="2"/>
  <c r="P145" i="2"/>
  <c r="BK145" i="2"/>
  <c r="J145" i="2"/>
  <c r="BE145" i="2" s="1"/>
  <c r="BI139" i="2"/>
  <c r="BH139" i="2"/>
  <c r="BG139" i="2"/>
  <c r="BF139" i="2"/>
  <c r="T139" i="2"/>
  <c r="R139" i="2"/>
  <c r="P139" i="2"/>
  <c r="BK139" i="2"/>
  <c r="J139" i="2"/>
  <c r="BE139" i="2"/>
  <c r="BI137" i="2"/>
  <c r="BH137" i="2"/>
  <c r="BG137" i="2"/>
  <c r="BF137" i="2"/>
  <c r="T137" i="2"/>
  <c r="R137" i="2"/>
  <c r="P137" i="2"/>
  <c r="BK137" i="2"/>
  <c r="J137" i="2"/>
  <c r="BE137" i="2" s="1"/>
  <c r="BI135" i="2"/>
  <c r="BH135" i="2"/>
  <c r="BG135" i="2"/>
  <c r="BF135" i="2"/>
  <c r="T135" i="2"/>
  <c r="R135" i="2"/>
  <c r="P135" i="2"/>
  <c r="BK135" i="2"/>
  <c r="J135" i="2"/>
  <c r="BE135" i="2"/>
  <c r="BI130" i="2"/>
  <c r="BH130" i="2"/>
  <c r="BG130" i="2"/>
  <c r="BF130" i="2"/>
  <c r="T130" i="2"/>
  <c r="R130" i="2"/>
  <c r="P130" i="2"/>
  <c r="BK130" i="2"/>
  <c r="J130" i="2"/>
  <c r="BE130" i="2" s="1"/>
  <c r="BI124" i="2"/>
  <c r="BH124" i="2"/>
  <c r="BG124" i="2"/>
  <c r="BF124" i="2"/>
  <c r="T124" i="2"/>
  <c r="R124" i="2"/>
  <c r="P124" i="2"/>
  <c r="BK124" i="2"/>
  <c r="J124" i="2"/>
  <c r="BE124" i="2"/>
  <c r="BI118" i="2"/>
  <c r="BH118" i="2"/>
  <c r="BG118" i="2"/>
  <c r="BF118" i="2"/>
  <c r="T118" i="2"/>
  <c r="R118" i="2"/>
  <c r="R94" i="2" s="1"/>
  <c r="P118" i="2"/>
  <c r="BK118" i="2"/>
  <c r="J118" i="2"/>
  <c r="BE118" i="2" s="1"/>
  <c r="BI114" i="2"/>
  <c r="BH114" i="2"/>
  <c r="BG114" i="2"/>
  <c r="BF114" i="2"/>
  <c r="T114" i="2"/>
  <c r="R114" i="2"/>
  <c r="P114" i="2"/>
  <c r="BK114" i="2"/>
  <c r="J114" i="2"/>
  <c r="BE114" i="2" s="1"/>
  <c r="BI110" i="2"/>
  <c r="BH110" i="2"/>
  <c r="BG110" i="2"/>
  <c r="BF110" i="2"/>
  <c r="T110" i="2"/>
  <c r="R110" i="2"/>
  <c r="P110" i="2"/>
  <c r="BK110" i="2"/>
  <c r="J110" i="2"/>
  <c r="BE110" i="2" s="1"/>
  <c r="BI95" i="2"/>
  <c r="BH95" i="2"/>
  <c r="BG95" i="2"/>
  <c r="BF95" i="2"/>
  <c r="T95" i="2"/>
  <c r="T94" i="2"/>
  <c r="R95" i="2"/>
  <c r="P95" i="2"/>
  <c r="P94" i="2" s="1"/>
  <c r="BK95" i="2"/>
  <c r="J95" i="2"/>
  <c r="BE95" i="2" s="1"/>
  <c r="J88" i="2"/>
  <c r="F88" i="2"/>
  <c r="F86" i="2"/>
  <c r="E84" i="2"/>
  <c r="J55" i="2"/>
  <c r="F55" i="2"/>
  <c r="F53" i="2"/>
  <c r="E51" i="2"/>
  <c r="J20" i="2"/>
  <c r="E20" i="2"/>
  <c r="F89" i="2" s="1"/>
  <c r="J19" i="2"/>
  <c r="J14" i="2"/>
  <c r="J86" i="2" s="1"/>
  <c r="E7" i="2"/>
  <c r="E47" i="2" s="1"/>
  <c r="AS78" i="1"/>
  <c r="AS72" i="1"/>
  <c r="AS71" i="1" s="1"/>
  <c r="AS64" i="1"/>
  <c r="AS61" i="1"/>
  <c r="AS55" i="1"/>
  <c r="AS52" i="1"/>
  <c r="L47" i="1"/>
  <c r="AM46" i="1"/>
  <c r="L46" i="1"/>
  <c r="AM44" i="1"/>
  <c r="L44" i="1"/>
  <c r="L42" i="1"/>
  <c r="L41" i="1"/>
  <c r="F37" i="27" l="1"/>
  <c r="BC83" i="1" s="1"/>
  <c r="J35" i="27"/>
  <c r="AW83" i="1" s="1"/>
  <c r="F37" i="25"/>
  <c r="BC81" i="1" s="1"/>
  <c r="J35" i="24"/>
  <c r="AW80" i="1" s="1"/>
  <c r="F38" i="20"/>
  <c r="BD75" i="1" s="1"/>
  <c r="F35" i="20"/>
  <c r="BA75" i="1" s="1"/>
  <c r="BK93" i="20"/>
  <c r="J93" i="20" s="1"/>
  <c r="J66" i="20" s="1"/>
  <c r="F36" i="19"/>
  <c r="BB74" i="1" s="1"/>
  <c r="J33" i="17"/>
  <c r="AW70" i="1" s="1"/>
  <c r="F34" i="17"/>
  <c r="BB70" i="1" s="1"/>
  <c r="F36" i="17"/>
  <c r="BD70" i="1" s="1"/>
  <c r="F35" i="17"/>
  <c r="BC70" i="1" s="1"/>
  <c r="BK89" i="16"/>
  <c r="J89" i="16" s="1"/>
  <c r="J62" i="16" s="1"/>
  <c r="F36" i="15"/>
  <c r="BD68" i="1" s="1"/>
  <c r="F34" i="15"/>
  <c r="BB68" i="1" s="1"/>
  <c r="F33" i="15"/>
  <c r="BA68" i="1" s="1"/>
  <c r="BK89" i="15"/>
  <c r="J89" i="15" s="1"/>
  <c r="J62" i="15" s="1"/>
  <c r="BK88" i="14"/>
  <c r="J88" i="14" s="1"/>
  <c r="J62" i="14" s="1"/>
  <c r="F35" i="14"/>
  <c r="BC67" i="1" s="1"/>
  <c r="F36" i="13"/>
  <c r="BD66" i="1" s="1"/>
  <c r="F32" i="13"/>
  <c r="AZ66" i="1" s="1"/>
  <c r="F36" i="12"/>
  <c r="BD65" i="1" s="1"/>
  <c r="BK108" i="12"/>
  <c r="J108" i="12" s="1"/>
  <c r="J63" i="12" s="1"/>
  <c r="J33" i="12"/>
  <c r="AW65" i="1" s="1"/>
  <c r="BK174" i="11"/>
  <c r="J174" i="11" s="1"/>
  <c r="J64" i="11" s="1"/>
  <c r="BK253" i="11"/>
  <c r="J253" i="11" s="1"/>
  <c r="J68" i="11" s="1"/>
  <c r="BK211" i="10"/>
  <c r="J211" i="10" s="1"/>
  <c r="J66" i="10" s="1"/>
  <c r="BK93" i="10"/>
  <c r="J93" i="10" s="1"/>
  <c r="J62" i="10" s="1"/>
  <c r="BK140" i="10"/>
  <c r="J140" i="10" s="1"/>
  <c r="J63" i="10" s="1"/>
  <c r="F35" i="8"/>
  <c r="BC59" i="1" s="1"/>
  <c r="J33" i="8"/>
  <c r="AW59" i="1" s="1"/>
  <c r="BK130" i="7"/>
  <c r="J130" i="7" s="1"/>
  <c r="J63" i="7" s="1"/>
  <c r="F34" i="7"/>
  <c r="BB58" i="1" s="1"/>
  <c r="BK128" i="6"/>
  <c r="J128" i="6" s="1"/>
  <c r="J63" i="6" s="1"/>
  <c r="F35" i="6"/>
  <c r="BC57" i="1" s="1"/>
  <c r="BK105" i="5"/>
  <c r="J105" i="5" s="1"/>
  <c r="J63" i="5" s="1"/>
  <c r="F36" i="5"/>
  <c r="BD56" i="1" s="1"/>
  <c r="BK88" i="3"/>
  <c r="J88" i="3" s="1"/>
  <c r="J62" i="3" s="1"/>
  <c r="F36" i="3"/>
  <c r="BD54" i="1" s="1"/>
  <c r="BK409" i="2"/>
  <c r="J409" i="2" s="1"/>
  <c r="J70" i="2" s="1"/>
  <c r="BK155" i="2"/>
  <c r="J155" i="2" s="1"/>
  <c r="J65" i="2" s="1"/>
  <c r="F34" i="2"/>
  <c r="BB53" i="1" s="1"/>
  <c r="BB52" i="1" s="1"/>
  <c r="F36" i="2"/>
  <c r="BD53" i="1" s="1"/>
  <c r="BD52" i="1" s="1"/>
  <c r="F56" i="17"/>
  <c r="E77" i="19"/>
  <c r="E49" i="20"/>
  <c r="F60" i="27"/>
  <c r="F83" i="3"/>
  <c r="J53" i="8"/>
  <c r="J53" i="5"/>
  <c r="E47" i="6"/>
  <c r="E47" i="14"/>
  <c r="F31" i="33"/>
  <c r="BA84" i="1" s="1"/>
  <c r="BK92" i="26"/>
  <c r="J92" i="26" s="1"/>
  <c r="J66" i="26" s="1"/>
  <c r="T93" i="21"/>
  <c r="T92" i="21" s="1"/>
  <c r="T91" i="21" s="1"/>
  <c r="F37" i="21"/>
  <c r="BC76" i="1" s="1"/>
  <c r="J53" i="9"/>
  <c r="F84" i="16"/>
  <c r="J80" i="3"/>
  <c r="F88" i="20"/>
  <c r="J57" i="27"/>
  <c r="E47" i="15"/>
  <c r="J53" i="17"/>
  <c r="F84" i="9"/>
  <c r="E47" i="16"/>
  <c r="J53" i="10"/>
  <c r="E79" i="11"/>
  <c r="E47" i="12"/>
  <c r="J57" i="21"/>
  <c r="BK77" i="33"/>
  <c r="J77" i="33" s="1"/>
  <c r="J56" i="33" s="1"/>
  <c r="J78" i="33"/>
  <c r="J57" i="33" s="1"/>
  <c r="P93" i="2"/>
  <c r="R399" i="2"/>
  <c r="R87" i="14"/>
  <c r="R86" i="14" s="1"/>
  <c r="F35" i="2"/>
  <c r="BC53" i="1" s="1"/>
  <c r="R242" i="2"/>
  <c r="R93" i="2" s="1"/>
  <c r="R92" i="2" s="1"/>
  <c r="F56" i="5"/>
  <c r="T88" i="5"/>
  <c r="R174" i="11"/>
  <c r="F56" i="14"/>
  <c r="F83" i="14"/>
  <c r="F33" i="14"/>
  <c r="BA67" i="1" s="1"/>
  <c r="R93" i="21"/>
  <c r="R92" i="21" s="1"/>
  <c r="R91" i="21" s="1"/>
  <c r="P93" i="21"/>
  <c r="P92" i="21" s="1"/>
  <c r="P91" i="21" s="1"/>
  <c r="AU76" i="1" s="1"/>
  <c r="P88" i="3"/>
  <c r="P87" i="3" s="1"/>
  <c r="P86" i="3" s="1"/>
  <c r="AU54" i="1" s="1"/>
  <c r="R105" i="5"/>
  <c r="J85" i="19"/>
  <c r="J57" i="19"/>
  <c r="T242" i="2"/>
  <c r="T93" i="2" s="1"/>
  <c r="T92" i="2" s="1"/>
  <c r="P88" i="12"/>
  <c r="P87" i="12" s="1"/>
  <c r="AU65" i="1" s="1"/>
  <c r="F34" i="21"/>
  <c r="AZ76" i="1" s="1"/>
  <c r="R93" i="22"/>
  <c r="R92" i="22" s="1"/>
  <c r="R91" i="22" s="1"/>
  <c r="F33" i="2"/>
  <c r="BA53" i="1" s="1"/>
  <c r="F32" i="5"/>
  <c r="AZ56" i="1" s="1"/>
  <c r="E75" i="9"/>
  <c r="E47" i="9"/>
  <c r="T167" i="10"/>
  <c r="P93" i="11"/>
  <c r="BK93" i="11"/>
  <c r="J93" i="11" s="1"/>
  <c r="J62" i="11" s="1"/>
  <c r="P108" i="12"/>
  <c r="J79" i="13"/>
  <c r="J53" i="13"/>
  <c r="P89" i="15"/>
  <c r="F35" i="16"/>
  <c r="BC69" i="1" s="1"/>
  <c r="R93" i="19"/>
  <c r="R92" i="19" s="1"/>
  <c r="R91" i="19" s="1"/>
  <c r="J35" i="20"/>
  <c r="AW75" i="1" s="1"/>
  <c r="F38" i="21"/>
  <c r="BD76" i="1" s="1"/>
  <c r="P92" i="23"/>
  <c r="P91" i="23" s="1"/>
  <c r="AU79" i="1" s="1"/>
  <c r="BK94" i="2"/>
  <c r="J94" i="2" s="1"/>
  <c r="J62" i="2" s="1"/>
  <c r="F34" i="3"/>
  <c r="BB54" i="1" s="1"/>
  <c r="R88" i="6"/>
  <c r="R87" i="6" s="1"/>
  <c r="BK89" i="6"/>
  <c r="J89" i="6" s="1"/>
  <c r="J62" i="6" s="1"/>
  <c r="J33" i="11"/>
  <c r="AW63" i="1" s="1"/>
  <c r="F33" i="11"/>
  <c r="BA63" i="1" s="1"/>
  <c r="T89" i="12"/>
  <c r="T88" i="12" s="1"/>
  <c r="T87" i="12" s="1"/>
  <c r="R87" i="17"/>
  <c r="R86" i="17" s="1"/>
  <c r="F35" i="18"/>
  <c r="BA73" i="1" s="1"/>
  <c r="J35" i="18"/>
  <c r="AW73" i="1" s="1"/>
  <c r="J34" i="21"/>
  <c r="AV76" i="1" s="1"/>
  <c r="BK92" i="27"/>
  <c r="F33" i="33"/>
  <c r="BC84" i="1" s="1"/>
  <c r="AS51" i="1"/>
  <c r="T88" i="3"/>
  <c r="T87" i="3" s="1"/>
  <c r="T86" i="3" s="1"/>
  <c r="E80" i="2"/>
  <c r="BK242" i="2"/>
  <c r="J242" i="2" s="1"/>
  <c r="J66" i="2" s="1"/>
  <c r="J32" i="3"/>
  <c r="AV54" i="1" s="1"/>
  <c r="P88" i="5"/>
  <c r="P105" i="5"/>
  <c r="J32" i="7"/>
  <c r="AV58" i="1" s="1"/>
  <c r="J33" i="10"/>
  <c r="AW62" i="1" s="1"/>
  <c r="R109" i="14"/>
  <c r="BK123" i="15"/>
  <c r="J123" i="15" s="1"/>
  <c r="J64" i="15" s="1"/>
  <c r="F33" i="16"/>
  <c r="BA69" i="1" s="1"/>
  <c r="F37" i="20"/>
  <c r="BC75" i="1" s="1"/>
  <c r="R155" i="2"/>
  <c r="T399" i="2"/>
  <c r="P399" i="2"/>
  <c r="BK88" i="5"/>
  <c r="F35" i="5"/>
  <c r="BC56" i="1" s="1"/>
  <c r="F35" i="11"/>
  <c r="BC63" i="1" s="1"/>
  <c r="F34" i="12"/>
  <c r="BB65" i="1" s="1"/>
  <c r="BK93" i="21"/>
  <c r="J93" i="21" s="1"/>
  <c r="J66" i="21" s="1"/>
  <c r="J35" i="22"/>
  <c r="AW77" i="1" s="1"/>
  <c r="T142" i="6"/>
  <c r="T89" i="7"/>
  <c r="T88" i="7" s="1"/>
  <c r="F36" i="7"/>
  <c r="BD58" i="1" s="1"/>
  <c r="BK88" i="8"/>
  <c r="J88" i="8" s="1"/>
  <c r="J62" i="8" s="1"/>
  <c r="T127" i="8"/>
  <c r="F32" i="9"/>
  <c r="AZ60" i="1" s="1"/>
  <c r="P93" i="10"/>
  <c r="F36" i="18"/>
  <c r="BB73" i="1" s="1"/>
  <c r="T93" i="20"/>
  <c r="T93" i="22"/>
  <c r="T92" i="22" s="1"/>
  <c r="T91" i="22" s="1"/>
  <c r="J35" i="23"/>
  <c r="AW79" i="1" s="1"/>
  <c r="J33" i="6"/>
  <c r="AW57" i="1" s="1"/>
  <c r="P88" i="8"/>
  <c r="P87" i="8" s="1"/>
  <c r="P86" i="8" s="1"/>
  <c r="AU59" i="1" s="1"/>
  <c r="R89" i="9"/>
  <c r="R134" i="9"/>
  <c r="R93" i="10"/>
  <c r="J85" i="11"/>
  <c r="BK89" i="12"/>
  <c r="F56" i="13"/>
  <c r="F35" i="13"/>
  <c r="BC66" i="1" s="1"/>
  <c r="T123" i="15"/>
  <c r="T88" i="15" s="1"/>
  <c r="T87" i="15" s="1"/>
  <c r="J33" i="16"/>
  <c r="AW69" i="1" s="1"/>
  <c r="P89" i="16"/>
  <c r="BK88" i="17"/>
  <c r="J88" i="17" s="1"/>
  <c r="J62" i="17" s="1"/>
  <c r="F37" i="18"/>
  <c r="BC73" i="1" s="1"/>
  <c r="F60" i="19"/>
  <c r="BK92" i="24"/>
  <c r="F37" i="24"/>
  <c r="BC80" i="1" s="1"/>
  <c r="F35" i="24"/>
  <c r="BA80" i="1" s="1"/>
  <c r="F32" i="33"/>
  <c r="BB84" i="1" s="1"/>
  <c r="J81" i="6"/>
  <c r="F32" i="7"/>
  <c r="AZ58" i="1" s="1"/>
  <c r="F33" i="7"/>
  <c r="BA58" i="1" s="1"/>
  <c r="R130" i="7"/>
  <c r="R169" i="7"/>
  <c r="R88" i="8"/>
  <c r="F34" i="9"/>
  <c r="BB60" i="1" s="1"/>
  <c r="T89" i="9"/>
  <c r="F56" i="10"/>
  <c r="BK223" i="10"/>
  <c r="J223" i="10" s="1"/>
  <c r="J69" i="10" s="1"/>
  <c r="T93" i="11"/>
  <c r="T92" i="11" s="1"/>
  <c r="T91" i="11" s="1"/>
  <c r="P174" i="11"/>
  <c r="R87" i="13"/>
  <c r="R86" i="13" s="1"/>
  <c r="R85" i="13" s="1"/>
  <c r="J53" i="16"/>
  <c r="P123" i="16"/>
  <c r="BK94" i="18"/>
  <c r="J57" i="20"/>
  <c r="J34" i="20"/>
  <c r="AV75" i="1" s="1"/>
  <c r="AT75" i="1" s="1"/>
  <c r="F60" i="21"/>
  <c r="F36" i="21"/>
  <c r="BB76" i="1" s="1"/>
  <c r="E49" i="23"/>
  <c r="BK93" i="23"/>
  <c r="J34" i="23"/>
  <c r="AV79" i="1" s="1"/>
  <c r="J57" i="25"/>
  <c r="P92" i="25"/>
  <c r="P91" i="25" s="1"/>
  <c r="P90" i="25" s="1"/>
  <c r="AU81" i="1" s="1"/>
  <c r="R92" i="26"/>
  <c r="R91" i="26" s="1"/>
  <c r="R90" i="26" s="1"/>
  <c r="E45" i="33"/>
  <c r="BK142" i="6"/>
  <c r="J142" i="6" s="1"/>
  <c r="J64" i="6" s="1"/>
  <c r="R90" i="7"/>
  <c r="T130" i="7"/>
  <c r="P130" i="7"/>
  <c r="F56" i="8"/>
  <c r="BK186" i="10"/>
  <c r="J186" i="10" s="1"/>
  <c r="J65" i="10" s="1"/>
  <c r="F36" i="11"/>
  <c r="BD63" i="1" s="1"/>
  <c r="F34" i="11"/>
  <c r="BB63" i="1" s="1"/>
  <c r="P156" i="11"/>
  <c r="P252" i="11"/>
  <c r="F35" i="12"/>
  <c r="BC65" i="1" s="1"/>
  <c r="J80" i="14"/>
  <c r="J33" i="14"/>
  <c r="AW67" i="1" s="1"/>
  <c r="P88" i="14"/>
  <c r="P87" i="14" s="1"/>
  <c r="P86" i="14" s="1"/>
  <c r="AU67" i="1" s="1"/>
  <c r="R89" i="16"/>
  <c r="BK123" i="16"/>
  <c r="J123" i="16" s="1"/>
  <c r="J64" i="16" s="1"/>
  <c r="P94" i="18"/>
  <c r="P93" i="18" s="1"/>
  <c r="P92" i="18" s="1"/>
  <c r="AU73" i="1" s="1"/>
  <c r="F38" i="18"/>
  <c r="BD73" i="1" s="1"/>
  <c r="F35" i="19"/>
  <c r="BA74" i="1" s="1"/>
  <c r="P92" i="24"/>
  <c r="P91" i="24" s="1"/>
  <c r="P90" i="24" s="1"/>
  <c r="AU80" i="1" s="1"/>
  <c r="R92" i="25"/>
  <c r="R91" i="25" s="1"/>
  <c r="R90" i="25" s="1"/>
  <c r="F34" i="25"/>
  <c r="AZ81" i="1" s="1"/>
  <c r="T92" i="26"/>
  <c r="T91" i="26" s="1"/>
  <c r="T90" i="26" s="1"/>
  <c r="F38" i="27"/>
  <c r="BD83" i="1" s="1"/>
  <c r="T89" i="6"/>
  <c r="P128" i="6"/>
  <c r="BK90" i="7"/>
  <c r="J90" i="7" s="1"/>
  <c r="J62" i="7" s="1"/>
  <c r="BK127" i="8"/>
  <c r="J127" i="8" s="1"/>
  <c r="J63" i="8" s="1"/>
  <c r="BK125" i="9"/>
  <c r="J125" i="9" s="1"/>
  <c r="J63" i="9" s="1"/>
  <c r="F33" i="10"/>
  <c r="BA62" i="1" s="1"/>
  <c r="F88" i="11"/>
  <c r="BK199" i="11"/>
  <c r="J199" i="11" s="1"/>
  <c r="J65" i="11" s="1"/>
  <c r="R252" i="11"/>
  <c r="T86" i="13"/>
  <c r="T85" i="13" s="1"/>
  <c r="T89" i="16"/>
  <c r="T123" i="16"/>
  <c r="R94" i="18"/>
  <c r="R93" i="18" s="1"/>
  <c r="R92" i="18" s="1"/>
  <c r="F36" i="20"/>
  <c r="BB75" i="1" s="1"/>
  <c r="F37" i="22"/>
  <c r="BC77" i="1" s="1"/>
  <c r="F35" i="22"/>
  <c r="BA77" i="1" s="1"/>
  <c r="F38" i="23"/>
  <c r="BD79" i="1" s="1"/>
  <c r="F35" i="23"/>
  <c r="BA79" i="1" s="1"/>
  <c r="R92" i="23"/>
  <c r="R91" i="23" s="1"/>
  <c r="R92" i="24"/>
  <c r="R91" i="24" s="1"/>
  <c r="R90" i="24" s="1"/>
  <c r="T92" i="25"/>
  <c r="T91" i="25" s="1"/>
  <c r="T90" i="25" s="1"/>
  <c r="F84" i="6"/>
  <c r="F33" i="8"/>
  <c r="BA59" i="1" s="1"/>
  <c r="BK89" i="9"/>
  <c r="J89" i="9" s="1"/>
  <c r="J62" i="9" s="1"/>
  <c r="BK134" i="9"/>
  <c r="J134" i="9" s="1"/>
  <c r="J64" i="9" s="1"/>
  <c r="BK167" i="10"/>
  <c r="J167" i="10" s="1"/>
  <c r="J64" i="10" s="1"/>
  <c r="T174" i="11"/>
  <c r="P199" i="11"/>
  <c r="J32" i="13"/>
  <c r="AV66" i="1" s="1"/>
  <c r="T109" i="14"/>
  <c r="F36" i="16"/>
  <c r="BD69" i="1" s="1"/>
  <c r="F34" i="16"/>
  <c r="BB69" i="1" s="1"/>
  <c r="T94" i="18"/>
  <c r="T93" i="18" s="1"/>
  <c r="T92" i="18" s="1"/>
  <c r="BK93" i="19"/>
  <c r="E77" i="21"/>
  <c r="BK93" i="22"/>
  <c r="J93" i="22" s="1"/>
  <c r="J66" i="22" s="1"/>
  <c r="F38" i="22"/>
  <c r="BD77" i="1" s="1"/>
  <c r="F60" i="25"/>
  <c r="R92" i="27"/>
  <c r="R91" i="27" s="1"/>
  <c r="R90" i="27" s="1"/>
  <c r="J71" i="33"/>
  <c r="R142" i="6"/>
  <c r="R127" i="8"/>
  <c r="P89" i="9"/>
  <c r="P134" i="9"/>
  <c r="F35" i="10"/>
  <c r="BC62" i="1" s="1"/>
  <c r="BC61" i="1" s="1"/>
  <c r="AY61" i="1" s="1"/>
  <c r="T156" i="11"/>
  <c r="R199" i="11"/>
  <c r="R92" i="11" s="1"/>
  <c r="R91" i="11" s="1"/>
  <c r="T253" i="11"/>
  <c r="BK258" i="11"/>
  <c r="BK87" i="13"/>
  <c r="BK86" i="13" s="1"/>
  <c r="T88" i="14"/>
  <c r="F35" i="15"/>
  <c r="BC68" i="1" s="1"/>
  <c r="P123" i="15"/>
  <c r="R123" i="16"/>
  <c r="F37" i="19"/>
  <c r="BC74" i="1" s="1"/>
  <c r="P93" i="20"/>
  <c r="P92" i="20" s="1"/>
  <c r="P91" i="20" s="1"/>
  <c r="AU75" i="1" s="1"/>
  <c r="P93" i="22"/>
  <c r="P92" i="22" s="1"/>
  <c r="P91" i="22" s="1"/>
  <c r="AU77" i="1" s="1"/>
  <c r="F36" i="25"/>
  <c r="BB81" i="1" s="1"/>
  <c r="F37" i="26"/>
  <c r="BC82" i="1" s="1"/>
  <c r="T78" i="33"/>
  <c r="T77" i="33" s="1"/>
  <c r="J30" i="33"/>
  <c r="AV84" i="1" s="1"/>
  <c r="AT84" i="1" s="1"/>
  <c r="F34" i="33"/>
  <c r="BD84" i="1" s="1"/>
  <c r="F32" i="2"/>
  <c r="AZ53" i="1" s="1"/>
  <c r="J32" i="2"/>
  <c r="AV53" i="1" s="1"/>
  <c r="J33" i="2"/>
  <c r="AW53" i="1" s="1"/>
  <c r="BK399" i="2"/>
  <c r="J399" i="2" s="1"/>
  <c r="J68" i="2" s="1"/>
  <c r="R88" i="5"/>
  <c r="R87" i="5" s="1"/>
  <c r="R86" i="5" s="1"/>
  <c r="F33" i="5"/>
  <c r="BA56" i="1" s="1"/>
  <c r="J33" i="5"/>
  <c r="AW56" i="1" s="1"/>
  <c r="F36" i="6"/>
  <c r="BD57" i="1" s="1"/>
  <c r="P89" i="6"/>
  <c r="P88" i="6" s="1"/>
  <c r="P87" i="6" s="1"/>
  <c r="AU57" i="1" s="1"/>
  <c r="F34" i="6"/>
  <c r="BB57" i="1" s="1"/>
  <c r="P89" i="7"/>
  <c r="P88" i="7" s="1"/>
  <c r="AU58" i="1" s="1"/>
  <c r="J33" i="7"/>
  <c r="AW58" i="1" s="1"/>
  <c r="AT58" i="1" s="1"/>
  <c r="R87" i="8"/>
  <c r="R86" i="8" s="1"/>
  <c r="F34" i="8"/>
  <c r="BB59" i="1" s="1"/>
  <c r="F36" i="8"/>
  <c r="BD59" i="1" s="1"/>
  <c r="F33" i="9"/>
  <c r="BA60" i="1" s="1"/>
  <c r="J33" i="9"/>
  <c r="AW60" i="1" s="1"/>
  <c r="R88" i="9"/>
  <c r="R87" i="9" s="1"/>
  <c r="F35" i="9"/>
  <c r="BC60" i="1" s="1"/>
  <c r="R92" i="10"/>
  <c r="R91" i="10" s="1"/>
  <c r="F34" i="10"/>
  <c r="BB62" i="1" s="1"/>
  <c r="F36" i="10"/>
  <c r="BD62" i="1" s="1"/>
  <c r="J32" i="12"/>
  <c r="AV65" i="1" s="1"/>
  <c r="AT65" i="1" s="1"/>
  <c r="F32" i="12"/>
  <c r="AZ65" i="1" s="1"/>
  <c r="E74" i="3"/>
  <c r="E47" i="3"/>
  <c r="F56" i="7"/>
  <c r="F85" i="7"/>
  <c r="BK89" i="7"/>
  <c r="J32" i="11"/>
  <c r="AV63" i="1" s="1"/>
  <c r="F32" i="11"/>
  <c r="AZ63" i="1" s="1"/>
  <c r="F56" i="2"/>
  <c r="BK87" i="3"/>
  <c r="F35" i="3"/>
  <c r="BC54" i="1" s="1"/>
  <c r="J32" i="5"/>
  <c r="AV56" i="1" s="1"/>
  <c r="J53" i="7"/>
  <c r="J82" i="7"/>
  <c r="E47" i="8"/>
  <c r="E74" i="8"/>
  <c r="F32" i="8"/>
  <c r="AZ59" i="1" s="1"/>
  <c r="J32" i="8"/>
  <c r="AV59" i="1" s="1"/>
  <c r="AT59" i="1" s="1"/>
  <c r="T88" i="8"/>
  <c r="J32" i="9"/>
  <c r="AV60" i="1" s="1"/>
  <c r="P88" i="9"/>
  <c r="P87" i="9" s="1"/>
  <c r="AU60" i="1" s="1"/>
  <c r="T88" i="9"/>
  <c r="T87" i="9" s="1"/>
  <c r="E47" i="10"/>
  <c r="E79" i="10"/>
  <c r="F32" i="10"/>
  <c r="AZ62" i="1" s="1"/>
  <c r="J32" i="10"/>
  <c r="AV62" i="1" s="1"/>
  <c r="T93" i="10"/>
  <c r="T92" i="10" s="1"/>
  <c r="T91" i="10" s="1"/>
  <c r="J89" i="12"/>
  <c r="J62" i="12" s="1"/>
  <c r="J53" i="2"/>
  <c r="F32" i="3"/>
  <c r="AZ54" i="1" s="1"/>
  <c r="R88" i="3"/>
  <c r="R87" i="3" s="1"/>
  <c r="R86" i="3" s="1"/>
  <c r="F33" i="3"/>
  <c r="BA54" i="1" s="1"/>
  <c r="J33" i="3"/>
  <c r="AW54" i="1" s="1"/>
  <c r="AT54" i="1" s="1"/>
  <c r="P87" i="5"/>
  <c r="P86" i="5" s="1"/>
  <c r="AU56" i="1" s="1"/>
  <c r="T87" i="5"/>
  <c r="T86" i="5" s="1"/>
  <c r="J32" i="6"/>
  <c r="AV57" i="1" s="1"/>
  <c r="F32" i="6"/>
  <c r="AZ57" i="1" s="1"/>
  <c r="T128" i="6"/>
  <c r="T88" i="6" s="1"/>
  <c r="T87" i="6" s="1"/>
  <c r="F35" i="7"/>
  <c r="BC58" i="1" s="1"/>
  <c r="P140" i="10"/>
  <c r="P92" i="10" s="1"/>
  <c r="P91" i="10" s="1"/>
  <c r="AU62" i="1" s="1"/>
  <c r="T252" i="11"/>
  <c r="J258" i="11"/>
  <c r="J69" i="11" s="1"/>
  <c r="J53" i="12"/>
  <c r="F56" i="12"/>
  <c r="J86" i="13"/>
  <c r="J61" i="13" s="1"/>
  <c r="BK85" i="13"/>
  <c r="J85" i="13" s="1"/>
  <c r="F33" i="12"/>
  <c r="BA65" i="1" s="1"/>
  <c r="F32" i="17"/>
  <c r="AZ70" i="1" s="1"/>
  <c r="J32" i="17"/>
  <c r="AV70" i="1" s="1"/>
  <c r="AT70" i="1" s="1"/>
  <c r="J34" i="18"/>
  <c r="AV73" i="1" s="1"/>
  <c r="E47" i="5"/>
  <c r="J33" i="13"/>
  <c r="AW66" i="1" s="1"/>
  <c r="F33" i="13"/>
  <c r="BA66" i="1" s="1"/>
  <c r="BK87" i="17"/>
  <c r="J87" i="13"/>
  <c r="J62" i="13" s="1"/>
  <c r="J32" i="14"/>
  <c r="AV67" i="1" s="1"/>
  <c r="T87" i="14"/>
  <c r="T86" i="14" s="1"/>
  <c r="F32" i="15"/>
  <c r="AZ68" i="1" s="1"/>
  <c r="J32" i="15"/>
  <c r="AV68" i="1" s="1"/>
  <c r="F32" i="16"/>
  <c r="AZ69" i="1" s="1"/>
  <c r="J32" i="16"/>
  <c r="AV69" i="1" s="1"/>
  <c r="AT69" i="1" s="1"/>
  <c r="P87" i="17"/>
  <c r="P86" i="17" s="1"/>
  <c r="AU70" i="1" s="1"/>
  <c r="BK93" i="18"/>
  <c r="J94" i="18"/>
  <c r="J66" i="18" s="1"/>
  <c r="J33" i="15"/>
  <c r="AW68" i="1" s="1"/>
  <c r="E47" i="17"/>
  <c r="F33" i="17"/>
  <c r="BA70" i="1" s="1"/>
  <c r="J57" i="18"/>
  <c r="F60" i="18"/>
  <c r="F34" i="18"/>
  <c r="AZ73" i="1" s="1"/>
  <c r="R92" i="20"/>
  <c r="R91" i="20" s="1"/>
  <c r="BK87" i="14"/>
  <c r="J53" i="15"/>
  <c r="F56" i="15"/>
  <c r="E49" i="18"/>
  <c r="F34" i="19"/>
  <c r="AZ74" i="1" s="1"/>
  <c r="J34" i="19"/>
  <c r="AV74" i="1" s="1"/>
  <c r="T92" i="20"/>
  <c r="T91" i="20" s="1"/>
  <c r="J93" i="19"/>
  <c r="J66" i="19" s="1"/>
  <c r="BK92" i="19"/>
  <c r="J34" i="22"/>
  <c r="AV77" i="1" s="1"/>
  <c r="F34" i="22"/>
  <c r="AZ77" i="1" s="1"/>
  <c r="J93" i="23"/>
  <c r="J66" i="23" s="1"/>
  <c r="BK92" i="23"/>
  <c r="BK92" i="25"/>
  <c r="J35" i="25"/>
  <c r="AW81" i="1" s="1"/>
  <c r="F35" i="25"/>
  <c r="BA81" i="1" s="1"/>
  <c r="E76" i="26"/>
  <c r="E49" i="26"/>
  <c r="P92" i="26"/>
  <c r="P91" i="26" s="1"/>
  <c r="P90" i="26" s="1"/>
  <c r="AU82" i="1" s="1"/>
  <c r="J92" i="27"/>
  <c r="J66" i="27" s="1"/>
  <c r="BK91" i="27"/>
  <c r="J35" i="19"/>
  <c r="AW74" i="1" s="1"/>
  <c r="F34" i="20"/>
  <c r="AZ75" i="1" s="1"/>
  <c r="J35" i="21"/>
  <c r="AW76" i="1" s="1"/>
  <c r="E77" i="22"/>
  <c r="F88" i="23"/>
  <c r="F60" i="23"/>
  <c r="F34" i="23"/>
  <c r="AZ79" i="1" s="1"/>
  <c r="T92" i="23"/>
  <c r="T91" i="23" s="1"/>
  <c r="E76" i="24"/>
  <c r="E49" i="24"/>
  <c r="F38" i="24"/>
  <c r="BD80" i="1" s="1"/>
  <c r="J34" i="25"/>
  <c r="AV81" i="1" s="1"/>
  <c r="BK91" i="26"/>
  <c r="J34" i="27"/>
  <c r="AV83" i="1" s="1"/>
  <c r="F34" i="27"/>
  <c r="AZ83" i="1" s="1"/>
  <c r="J34" i="26"/>
  <c r="AV82" i="1" s="1"/>
  <c r="F34" i="26"/>
  <c r="AZ82" i="1" s="1"/>
  <c r="F35" i="21"/>
  <c r="BA76" i="1" s="1"/>
  <c r="J85" i="22"/>
  <c r="J57" i="22"/>
  <c r="F36" i="22"/>
  <c r="BB77" i="1" s="1"/>
  <c r="J85" i="23"/>
  <c r="J57" i="23"/>
  <c r="F37" i="23"/>
  <c r="BC79" i="1" s="1"/>
  <c r="J34" i="24"/>
  <c r="AV80" i="1" s="1"/>
  <c r="F34" i="24"/>
  <c r="AZ80" i="1" s="1"/>
  <c r="T92" i="24"/>
  <c r="T91" i="24" s="1"/>
  <c r="T90" i="24" s="1"/>
  <c r="J35" i="26"/>
  <c r="AW82" i="1" s="1"/>
  <c r="F35" i="26"/>
  <c r="BA82" i="1" s="1"/>
  <c r="F38" i="26"/>
  <c r="BD82" i="1" s="1"/>
  <c r="F36" i="26"/>
  <c r="BB82" i="1" s="1"/>
  <c r="F60" i="22"/>
  <c r="J57" i="24"/>
  <c r="F60" i="24"/>
  <c r="E49" i="25"/>
  <c r="J57" i="26"/>
  <c r="F60" i="26"/>
  <c r="E49" i="27"/>
  <c r="P92" i="27"/>
  <c r="P91" i="27" s="1"/>
  <c r="P90" i="27" s="1"/>
  <c r="AU83" i="1" s="1"/>
  <c r="F35" i="27"/>
  <c r="BA83" i="1" s="1"/>
  <c r="F36" i="27"/>
  <c r="BB83" i="1" s="1"/>
  <c r="F30" i="33"/>
  <c r="AZ84" i="1" s="1"/>
  <c r="T92" i="27"/>
  <c r="T91" i="27" s="1"/>
  <c r="T90" i="27" s="1"/>
  <c r="AT83" i="1" l="1"/>
  <c r="AT80" i="1"/>
  <c r="AT79" i="1"/>
  <c r="AT77" i="1"/>
  <c r="BK92" i="20"/>
  <c r="J92" i="20" s="1"/>
  <c r="J65" i="20" s="1"/>
  <c r="BA72" i="1"/>
  <c r="AW72" i="1" s="1"/>
  <c r="BD64" i="1"/>
  <c r="BK88" i="12"/>
  <c r="J88" i="12" s="1"/>
  <c r="J61" i="12" s="1"/>
  <c r="BK92" i="11"/>
  <c r="BK252" i="11"/>
  <c r="J252" i="11" s="1"/>
  <c r="J67" i="11" s="1"/>
  <c r="BA61" i="1"/>
  <c r="AW61" i="1" s="1"/>
  <c r="AT63" i="1"/>
  <c r="BK92" i="10"/>
  <c r="J92" i="10" s="1"/>
  <c r="J61" i="10" s="1"/>
  <c r="BK222" i="10"/>
  <c r="J222" i="10" s="1"/>
  <c r="J68" i="10" s="1"/>
  <c r="BK87" i="5"/>
  <c r="J27" i="33"/>
  <c r="AG84" i="1" s="1"/>
  <c r="AN84" i="1" s="1"/>
  <c r="BB72" i="1"/>
  <c r="AX72" i="1" s="1"/>
  <c r="BK92" i="21"/>
  <c r="J92" i="21" s="1"/>
  <c r="J65" i="21" s="1"/>
  <c r="AT76" i="1"/>
  <c r="AU78" i="1"/>
  <c r="BC78" i="1"/>
  <c r="AY78" i="1" s="1"/>
  <c r="AT82" i="1"/>
  <c r="BC55" i="1"/>
  <c r="AY55" i="1" s="1"/>
  <c r="BD61" i="1"/>
  <c r="AT73" i="1"/>
  <c r="BC52" i="1"/>
  <c r="AY52" i="1" s="1"/>
  <c r="AZ52" i="1"/>
  <c r="AV52" i="1" s="1"/>
  <c r="BB64" i="1"/>
  <c r="AX64" i="1" s="1"/>
  <c r="AT66" i="1"/>
  <c r="AT60" i="1"/>
  <c r="J92" i="24"/>
  <c r="J66" i="24" s="1"/>
  <c r="BK91" i="24"/>
  <c r="AT67" i="1"/>
  <c r="BK87" i="8"/>
  <c r="BK86" i="8" s="1"/>
  <c r="J86" i="8" s="1"/>
  <c r="J88" i="5"/>
  <c r="J62" i="5" s="1"/>
  <c r="R88" i="16"/>
  <c r="R87" i="16" s="1"/>
  <c r="AU61" i="1"/>
  <c r="BC72" i="1"/>
  <c r="AY72" i="1" s="1"/>
  <c r="BK88" i="9"/>
  <c r="J88" i="9" s="1"/>
  <c r="J61" i="9" s="1"/>
  <c r="BK88" i="15"/>
  <c r="J88" i="15" s="1"/>
  <c r="J61" i="15" s="1"/>
  <c r="BK88" i="16"/>
  <c r="BA52" i="1"/>
  <c r="AW52" i="1" s="1"/>
  <c r="T87" i="8"/>
  <c r="T86" i="8" s="1"/>
  <c r="BK88" i="6"/>
  <c r="J88" i="6" s="1"/>
  <c r="J61" i="6" s="1"/>
  <c r="BB55" i="1"/>
  <c r="AX55" i="1" s="1"/>
  <c r="BK93" i="2"/>
  <c r="J93" i="2" s="1"/>
  <c r="J61" i="2" s="1"/>
  <c r="T88" i="16"/>
  <c r="T87" i="16" s="1"/>
  <c r="P88" i="16"/>
  <c r="P87" i="16" s="1"/>
  <c r="AU69" i="1" s="1"/>
  <c r="P92" i="11"/>
  <c r="P91" i="11" s="1"/>
  <c r="AU63" i="1" s="1"/>
  <c r="AT53" i="1"/>
  <c r="AT62" i="1"/>
  <c r="AT56" i="1"/>
  <c r="BC64" i="1"/>
  <c r="AY64" i="1" s="1"/>
  <c r="P92" i="2"/>
  <c r="AU53" i="1" s="1"/>
  <c r="AU52" i="1" s="1"/>
  <c r="BD78" i="1"/>
  <c r="BK92" i="22"/>
  <c r="J92" i="22" s="1"/>
  <c r="J65" i="22" s="1"/>
  <c r="AT68" i="1"/>
  <c r="AT57" i="1"/>
  <c r="AZ61" i="1"/>
  <c r="AV61" i="1" s="1"/>
  <c r="AT61" i="1" s="1"/>
  <c r="AZ55" i="1"/>
  <c r="AV55" i="1" s="1"/>
  <c r="BB61" i="1"/>
  <c r="AX61" i="1" s="1"/>
  <c r="BD72" i="1"/>
  <c r="R89" i="7"/>
  <c r="R88" i="7" s="1"/>
  <c r="AU72" i="1"/>
  <c r="P88" i="15"/>
  <c r="P87" i="15" s="1"/>
  <c r="AU68" i="1" s="1"/>
  <c r="AX52" i="1"/>
  <c r="BK86" i="14"/>
  <c r="J86" i="14" s="1"/>
  <c r="J87" i="14"/>
  <c r="J61" i="14" s="1"/>
  <c r="J87" i="17"/>
  <c r="J61" i="17" s="1"/>
  <c r="BK86" i="17"/>
  <c r="J86" i="17" s="1"/>
  <c r="J91" i="26"/>
  <c r="J65" i="26" s="1"/>
  <c r="BK90" i="26"/>
  <c r="J90" i="26" s="1"/>
  <c r="BK91" i="25"/>
  <c r="J92" i="25"/>
  <c r="J66" i="25" s="1"/>
  <c r="BK87" i="16"/>
  <c r="J87" i="16" s="1"/>
  <c r="J88" i="16"/>
  <c r="J61" i="16" s="1"/>
  <c r="AU55" i="1"/>
  <c r="J87" i="3"/>
  <c r="J61" i="3" s="1"/>
  <c r="BK86" i="3"/>
  <c r="J86" i="3" s="1"/>
  <c r="BK88" i="7"/>
  <c r="J88" i="7" s="1"/>
  <c r="J89" i="7"/>
  <c r="J61" i="7" s="1"/>
  <c r="AZ64" i="1"/>
  <c r="AV64" i="1" s="1"/>
  <c r="BB78" i="1"/>
  <c r="AX78" i="1" s="1"/>
  <c r="AZ72" i="1"/>
  <c r="J60" i="13"/>
  <c r="J29" i="13"/>
  <c r="AG66" i="1" s="1"/>
  <c r="AN66" i="1" s="1"/>
  <c r="J92" i="11"/>
  <c r="J61" i="11" s="1"/>
  <c r="BK91" i="11"/>
  <c r="J91" i="11" s="1"/>
  <c r="AT81" i="1"/>
  <c r="J91" i="27"/>
  <c r="J65" i="27" s="1"/>
  <c r="BK90" i="27"/>
  <c r="J90" i="27" s="1"/>
  <c r="BK91" i="23"/>
  <c r="J91" i="23" s="1"/>
  <c r="J92" i="23"/>
  <c r="J65" i="23" s="1"/>
  <c r="BK91" i="20"/>
  <c r="J91" i="20" s="1"/>
  <c r="AT74" i="1"/>
  <c r="BA64" i="1"/>
  <c r="AW64" i="1" s="1"/>
  <c r="BK91" i="10"/>
  <c r="J91" i="10" s="1"/>
  <c r="BA55" i="1"/>
  <c r="AW55" i="1" s="1"/>
  <c r="BD55" i="1"/>
  <c r="AZ78" i="1"/>
  <c r="AV78" i="1" s="1"/>
  <c r="BA78" i="1"/>
  <c r="AW78" i="1" s="1"/>
  <c r="BK91" i="19"/>
  <c r="J91" i="19" s="1"/>
  <c r="J92" i="19"/>
  <c r="J65" i="19" s="1"/>
  <c r="J93" i="18"/>
  <c r="J65" i="18" s="1"/>
  <c r="BK92" i="18"/>
  <c r="J92" i="18" s="1"/>
  <c r="J87" i="8"/>
  <c r="J61" i="8" s="1"/>
  <c r="BK87" i="12" l="1"/>
  <c r="J87" i="12" s="1"/>
  <c r="J60" i="12" s="1"/>
  <c r="BK87" i="9"/>
  <c r="J87" i="9" s="1"/>
  <c r="J29" i="9" s="1"/>
  <c r="AG60" i="1" s="1"/>
  <c r="AN60" i="1" s="1"/>
  <c r="BK87" i="6"/>
  <c r="J87" i="6" s="1"/>
  <c r="J60" i="6" s="1"/>
  <c r="J87" i="5"/>
  <c r="J61" i="5" s="1"/>
  <c r="BK86" i="5"/>
  <c r="J86" i="5" s="1"/>
  <c r="J36" i="33"/>
  <c r="BK92" i="2"/>
  <c r="J92" i="2" s="1"/>
  <c r="J60" i="2" s="1"/>
  <c r="AU71" i="1"/>
  <c r="BK91" i="21"/>
  <c r="J91" i="21" s="1"/>
  <c r="J31" i="21" s="1"/>
  <c r="AG76" i="1" s="1"/>
  <c r="AN76" i="1" s="1"/>
  <c r="BD71" i="1"/>
  <c r="BD51" i="1" s="1"/>
  <c r="W30" i="1" s="1"/>
  <c r="BC71" i="1"/>
  <c r="AY71" i="1" s="1"/>
  <c r="BB71" i="1"/>
  <c r="AX71" i="1" s="1"/>
  <c r="AT55" i="1"/>
  <c r="AU64" i="1"/>
  <c r="AT52" i="1"/>
  <c r="AT78" i="1"/>
  <c r="BK87" i="15"/>
  <c r="J87" i="15" s="1"/>
  <c r="J91" i="24"/>
  <c r="J65" i="24" s="1"/>
  <c r="BK90" i="24"/>
  <c r="J90" i="24" s="1"/>
  <c r="BK91" i="22"/>
  <c r="J91" i="22" s="1"/>
  <c r="J64" i="22" s="1"/>
  <c r="J29" i="8"/>
  <c r="AG59" i="1" s="1"/>
  <c r="AN59" i="1" s="1"/>
  <c r="J60" i="8"/>
  <c r="J29" i="2"/>
  <c r="AG53" i="1" s="1"/>
  <c r="J31" i="20"/>
  <c r="AG75" i="1" s="1"/>
  <c r="AN75" i="1" s="1"/>
  <c r="J64" i="20"/>
  <c r="J60" i="16"/>
  <c r="J29" i="16"/>
  <c r="AG69" i="1" s="1"/>
  <c r="AN69" i="1" s="1"/>
  <c r="J29" i="15"/>
  <c r="AG68" i="1" s="1"/>
  <c r="AN68" i="1" s="1"/>
  <c r="J60" i="15"/>
  <c r="J64" i="21"/>
  <c r="AZ71" i="1"/>
  <c r="AV71" i="1" s="1"/>
  <c r="AV72" i="1"/>
  <c r="AT72" i="1" s="1"/>
  <c r="J60" i="9"/>
  <c r="J64" i="19"/>
  <c r="J31" i="19"/>
  <c r="AG74" i="1" s="1"/>
  <c r="AN74" i="1" s="1"/>
  <c r="J31" i="22"/>
  <c r="AG77" i="1" s="1"/>
  <c r="AN77" i="1" s="1"/>
  <c r="J29" i="3"/>
  <c r="AG54" i="1" s="1"/>
  <c r="AN54" i="1" s="1"/>
  <c r="J60" i="3"/>
  <c r="J91" i="25"/>
  <c r="J65" i="25" s="1"/>
  <c r="BK90" i="25"/>
  <c r="J90" i="25" s="1"/>
  <c r="J31" i="27"/>
  <c r="AG83" i="1" s="1"/>
  <c r="AN83" i="1" s="1"/>
  <c r="J64" i="27"/>
  <c r="J29" i="12"/>
  <c r="AG65" i="1" s="1"/>
  <c r="J60" i="17"/>
  <c r="J29" i="17"/>
  <c r="AG70" i="1" s="1"/>
  <c r="AN70" i="1" s="1"/>
  <c r="J29" i="11"/>
  <c r="AG63" i="1" s="1"/>
  <c r="AN63" i="1" s="1"/>
  <c r="J60" i="11"/>
  <c r="J60" i="7"/>
  <c r="J29" i="7"/>
  <c r="AG58" i="1" s="1"/>
  <c r="AN58" i="1" s="1"/>
  <c r="J64" i="18"/>
  <c r="J31" i="18"/>
  <c r="AG73" i="1" s="1"/>
  <c r="J29" i="10"/>
  <c r="AG62" i="1" s="1"/>
  <c r="J60" i="10"/>
  <c r="J64" i="23"/>
  <c r="J31" i="23"/>
  <c r="AG79" i="1" s="1"/>
  <c r="BA71" i="1"/>
  <c r="AW71" i="1" s="1"/>
  <c r="J38" i="13"/>
  <c r="AT64" i="1"/>
  <c r="J31" i="26"/>
  <c r="AG82" i="1" s="1"/>
  <c r="AN82" i="1" s="1"/>
  <c r="J64" i="26"/>
  <c r="J60" i="14"/>
  <c r="J29" i="14"/>
  <c r="AG67" i="1" s="1"/>
  <c r="AN67" i="1" s="1"/>
  <c r="AN79" i="1" l="1"/>
  <c r="AN73" i="1"/>
  <c r="AG72" i="1"/>
  <c r="AN65" i="1"/>
  <c r="AG64" i="1"/>
  <c r="AN64" i="1" s="1"/>
  <c r="AN62" i="1"/>
  <c r="AG61" i="1"/>
  <c r="AN61" i="1" s="1"/>
  <c r="J29" i="6"/>
  <c r="AG57" i="1" s="1"/>
  <c r="AN57" i="1" s="1"/>
  <c r="J29" i="5"/>
  <c r="J60" i="5"/>
  <c r="AN53" i="1"/>
  <c r="AG52" i="1"/>
  <c r="AN52" i="1" s="1"/>
  <c r="AU51" i="1"/>
  <c r="BC51" i="1"/>
  <c r="W29" i="1" s="1"/>
  <c r="BB51" i="1"/>
  <c r="W28" i="1" s="1"/>
  <c r="J64" i="24"/>
  <c r="J31" i="24"/>
  <c r="AG80" i="1" s="1"/>
  <c r="AN80" i="1" s="1"/>
  <c r="J40" i="26"/>
  <c r="J40" i="27"/>
  <c r="AT71" i="1"/>
  <c r="J40" i="18"/>
  <c r="J38" i="12"/>
  <c r="J64" i="25"/>
  <c r="J31" i="25"/>
  <c r="AG81" i="1" s="1"/>
  <c r="AN81" i="1" s="1"/>
  <c r="BA51" i="1"/>
  <c r="J40" i="21"/>
  <c r="J38" i="10"/>
  <c r="J38" i="11"/>
  <c r="AZ51" i="1"/>
  <c r="J40" i="22"/>
  <c r="J38" i="9"/>
  <c r="J40" i="20"/>
  <c r="J38" i="2"/>
  <c r="J38" i="3"/>
  <c r="J38" i="15"/>
  <c r="J38" i="8"/>
  <c r="J38" i="14"/>
  <c r="J40" i="23"/>
  <c r="J38" i="7"/>
  <c r="J38" i="17"/>
  <c r="J40" i="19"/>
  <c r="J38" i="16"/>
  <c r="J38" i="6"/>
  <c r="AG78" i="1" l="1"/>
  <c r="AN78" i="1" s="1"/>
  <c r="AN72" i="1"/>
  <c r="AG71" i="1"/>
  <c r="AN71" i="1" s="1"/>
  <c r="AG56" i="1"/>
  <c r="J38" i="5"/>
  <c r="AX51" i="1"/>
  <c r="AY51" i="1"/>
  <c r="J40" i="24"/>
  <c r="J40" i="25"/>
  <c r="AW51" i="1"/>
  <c r="AV51" i="1"/>
  <c r="AN56" i="1" l="1"/>
  <c r="AG55" i="1"/>
  <c r="AN55" i="1" s="1"/>
  <c r="AG51" i="1"/>
  <c r="W26" i="1" s="1"/>
  <c r="AK26" i="1" s="1"/>
  <c r="AN51" i="1"/>
  <c r="AT51" i="1"/>
  <c r="AK23" i="1" l="1"/>
  <c r="AK32" i="1" s="1"/>
</calcChain>
</file>

<file path=xl/sharedStrings.xml><?xml version="1.0" encoding="utf-8"?>
<sst xmlns="http://schemas.openxmlformats.org/spreadsheetml/2006/main" count="22612" uniqueCount="2168">
  <si>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</si>
  <si>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</si>
  <si>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</si>
  <si>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</si>
  <si>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</si>
  <si>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</si>
  <si>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</si>
  <si>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{ae673488-e6fa-4a04-9232-e6ba54093cb7}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</si>
  <si>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</si>
  <si>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</si>
  <si>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</si>
  <si>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</si>
  <si>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</si>
  <si>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</si>
  <si>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</si>
  <si>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</si>
  <si>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17074-01ind</t>
  </si>
  <si>
    <t>Stavba:</t>
  </si>
  <si>
    <t>ÚPRAVA VEŘEJNÉHO PROSTORU MEZI UL. VÝSTAVNÍ-VELETRŽNÍ PŘI MENDLOVĚ NÁM.ČÁST 2 - VNITROBLOK</t>
  </si>
  <si>
    <t>0,1</t>
  </si>
  <si>
    <t>KSO:</t>
  </si>
  <si>
    <t>823 27</t>
  </si>
  <si>
    <t>CC-CZ:</t>
  </si>
  <si>
    <t>24124</t>
  </si>
  <si>
    <t>Místo:</t>
  </si>
  <si>
    <t>BRNO</t>
  </si>
  <si>
    <t>Datum:</t>
  </si>
  <si>
    <t>18.09.2017</t>
  </si>
  <si>
    <t>1</t>
  </si>
  <si>
    <t>CZ-CPV:</t>
  </si>
  <si>
    <t>45112700-2</t>
  </si>
  <si>
    <t>CZ-CPA:</t>
  </si>
  <si>
    <t>42.99.22</t>
  </si>
  <si>
    <t>Zadavatel:</t>
  </si>
  <si>
    <t>IČ:</t>
  </si>
  <si>
    <t>Statutární město Brno</t>
  </si>
  <si>
    <t>DIČ:</t>
  </si>
  <si>
    <t>Uchazeč:</t>
  </si>
  <si>
    <t xml:space="preserve"> </t>
  </si>
  <si>
    <t>Projektant:</t>
  </si>
  <si>
    <t>ATELIÉR ZAHRADNÍ A KRAJIN. ARCHITEKTURY  Z.SENDLER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</si>
  <si>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</si>
  <si>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</si>
  <si>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</si>
  <si>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</si>
  <si>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</si>
  <si>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</si>
  <si>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</si>
  <si>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</si>
  <si>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</si>
  <si>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</si>
  <si>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</si>
  <si>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</si>
  <si>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</si>
  <si>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</si>
  <si>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</si>
  <si>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</si>
  <si>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</si>
  <si>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</si>
  <si>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</si>
  <si>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</si>
  <si>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</si>
  <si>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</si>
  <si>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</si>
  <si>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</si>
  <si>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</si>
  <si>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</si>
  <si>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</si>
  <si>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</si>
  <si>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</si>
  <si>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</si>
  <si>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</si>
  <si>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</si>
  <si>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</si>
  <si>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</si>
  <si>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</si>
  <si>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</si>
  <si>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</si>
  <si>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</si>
  <si>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</si>
  <si>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</si>
  <si>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15</t>
  </si>
  <si>
    <t>ÚPRAVY PLENÉRU</t>
  </si>
  <si>
    <t>ING</t>
  </si>
  <si>
    <t>{cfc6cf3d-621a-412e-ab79-d212ff842c9e}</t>
  </si>
  <si>
    <t>82327</t>
  </si>
  <si>
    <t>2</t>
  </si>
  <si>
    <t>/</t>
  </si>
  <si>
    <t>SO 15.a</t>
  </si>
  <si>
    <t xml:space="preserve">Demolice </t>
  </si>
  <si>
    <t>Soupis</t>
  </si>
  <si>
    <t>{b8250037-59c9-4cea-a688-fffd34ba9768}</t>
  </si>
  <si>
    <t>SO 15.b</t>
  </si>
  <si>
    <t>HTÚ - hrubé terénní úpravy</t>
  </si>
  <si>
    <t>{11fde776-8179-4e46-8fbc-862807918909}</t>
  </si>
  <si>
    <t>SO 16</t>
  </si>
  <si>
    <t>ZPEVNĚNÉ PLOCHY A KOMUNIKACE</t>
  </si>
  <si>
    <t>{e9c16886-39f8-4621-9470-ff63692789e3}</t>
  </si>
  <si>
    <t>822 29 3</t>
  </si>
  <si>
    <t>SO 16.1</t>
  </si>
  <si>
    <t>Trasa A - oprava komunikace</t>
  </si>
  <si>
    <t>{c277fa6e-6580-4803-aaad-5e0eacd1848d}</t>
  </si>
  <si>
    <t>SO 16.2</t>
  </si>
  <si>
    <t>Trasa B - ke hřišti</t>
  </si>
  <si>
    <t>{a5d08de7-a1ab-4ad1-9db8-edbffd28fdb1}</t>
  </si>
  <si>
    <t>SO 16.3</t>
  </si>
  <si>
    <t>Trasa C - šikmý chodník k tramvaji</t>
  </si>
  <si>
    <t>{73bcdc88-181d-4fa5-8cec-67abe375e2f2}</t>
  </si>
  <si>
    <t>SO 16.4</t>
  </si>
  <si>
    <t>Technický trávník - TT</t>
  </si>
  <si>
    <t>{db5164cd-556e-4fdb-b7f3-58235bb68a50}</t>
  </si>
  <si>
    <t>SO 16.5</t>
  </si>
  <si>
    <t>MZK pod pergolou na hřišti - MZK</t>
  </si>
  <si>
    <t>{4f614bf4-a358-47f5-9231-fcc9362a09b8}</t>
  </si>
  <si>
    <t>SO 17</t>
  </si>
  <si>
    <t>SPORTOVNÍ  A DĚTSKÉ HŘIŠTĚ</t>
  </si>
  <si>
    <t>{55fc6530-fed0-448d-99a9-981254532c83}</t>
  </si>
  <si>
    <t>823 33</t>
  </si>
  <si>
    <t>SO 17.1</t>
  </si>
  <si>
    <t>Sportovní hřiště</t>
  </si>
  <si>
    <t>{47d8e6e6-9594-4f4b-9db3-18ab519a8694}</t>
  </si>
  <si>
    <t>SO 17.2</t>
  </si>
  <si>
    <t>Dětské hřiště</t>
  </si>
  <si>
    <t>{f4c3d62e-815a-4cbf-92d3-3667c8dbaa6d}</t>
  </si>
  <si>
    <t>SO 18</t>
  </si>
  <si>
    <t xml:space="preserve">MOBILIÁŘ </t>
  </si>
  <si>
    <t>{5b99d72b-1d73-411c-8b0b-4c4fe7e0ad7c}</t>
  </si>
  <si>
    <t>SO 18.1</t>
  </si>
  <si>
    <t>Pergola</t>
  </si>
  <si>
    <t>{748e3467-9e80-4d82-81de-1c29fba6e57c}</t>
  </si>
  <si>
    <t>SO 18.2</t>
  </si>
  <si>
    <t>Lavice a koše</t>
  </si>
  <si>
    <t>{1847a558-5c6f-4d80-989c-ca11bd27654a}</t>
  </si>
  <si>
    <t>SO 18.3</t>
  </si>
  <si>
    <t>Oplocení dětské hřiště</t>
  </si>
  <si>
    <t>{6e61d836-563c-49a2-8290-b52188e70cac}</t>
  </si>
  <si>
    <t>SO 18.4</t>
  </si>
  <si>
    <t>Oplocení areál mezi zdmi</t>
  </si>
  <si>
    <t>{d5324568-e8c9-4245-82ae-42b7c071cbf9}</t>
  </si>
  <si>
    <t>SO 18.5</t>
  </si>
  <si>
    <t xml:space="preserve">Oplocení areál - polosoukromá část </t>
  </si>
  <si>
    <t>{483d93bc-3848-468b-bcb0-c430be4e36b2}</t>
  </si>
  <si>
    <t>SO 18.6</t>
  </si>
  <si>
    <t>Oplocení areál - oprava zdi</t>
  </si>
  <si>
    <t>{a459a10f-3126-431c-8915-97a85b23f392}</t>
  </si>
  <si>
    <t>SO 19</t>
  </si>
  <si>
    <t>ŘEŠENÍ ZELENĚ</t>
  </si>
  <si>
    <t>{feee00ed-22a4-440b-bc55-53db753933dd}</t>
  </si>
  <si>
    <t>ŘEŠENÍ ZELENĚ - VÝSADBA</t>
  </si>
  <si>
    <t>{9f4063d1-9884-49b9-9ffe-d33772c80eae}</t>
  </si>
  <si>
    <t>SO 19.1</t>
  </si>
  <si>
    <t>STROMY - výsadba</t>
  </si>
  <si>
    <t>3</t>
  </si>
  <si>
    <t>{d467775d-f366-4ef0-878f-592241814e8a}</t>
  </si>
  <si>
    <t>SO 19.2</t>
  </si>
  <si>
    <t>PNOUCÍ ROSTLINY - výsadba</t>
  </si>
  <si>
    <t>{d4f92b8b-0e34-4c00-a583-19a76a9942a0}</t>
  </si>
  <si>
    <t>SO 19.3</t>
  </si>
  <si>
    <t>PŮDOKRYVNÉ  ROSTLINY - výsadba</t>
  </si>
  <si>
    <t>{33bc2bae-479a-4c88-8187-fa039d0d18e4}</t>
  </si>
  <si>
    <t>SO 19.4</t>
  </si>
  <si>
    <t>TRÁVNÍK - založení nového, regenarace stávajícího</t>
  </si>
  <si>
    <t>{04d03e92-4794-493a-8b57-b27a6517d44d}</t>
  </si>
  <si>
    <t>SO 19.5</t>
  </si>
  <si>
    <t>TRÁVNÍK TECHNICKÝ - založení</t>
  </si>
  <si>
    <t>{403139f5-d05d-4ea8-b6b2-3a1554f21961}</t>
  </si>
  <si>
    <t>SO 19a</t>
  </si>
  <si>
    <t>ŘEŠENÍ ZELENĚ - ROZVOJOVÁ PÉČE</t>
  </si>
  <si>
    <t>{bf7d7e91-79d4-42cd-a23f-0ba1413ab522}</t>
  </si>
  <si>
    <t>SO 19.1a</t>
  </si>
  <si>
    <t>STROMY - rozvojová péče</t>
  </si>
  <si>
    <t>{f8d95513-e9d7-4f1a-ac5c-4dcd57385001}</t>
  </si>
  <si>
    <t>SO 19.2a</t>
  </si>
  <si>
    <t>PNOUCÍ ROSTLINY - rozvojová péče</t>
  </si>
  <si>
    <t>{a852534a-50b2-442e-9f44-0309bec18fba}</t>
  </si>
  <si>
    <t>SO 19.3a</t>
  </si>
  <si>
    <t>PŮDOKRYVNÉ ROSTLINY - rozvojová péče</t>
  </si>
  <si>
    <t>{1d40efe4-78de-4ee0-a5e9-95409f001d51}</t>
  </si>
  <si>
    <t>SO 19.4a</t>
  </si>
  <si>
    <t>TRÁVNÍK - rozvojová péče</t>
  </si>
  <si>
    <t>{c9ecb2d2-38e6-4846-ac3d-6adb18f23368}</t>
  </si>
  <si>
    <t>SO 19.5a</t>
  </si>
  <si>
    <t>TRÁVNÍKU  TECHNICKÝ - rozvojová péče</t>
  </si>
  <si>
    <t>{0325e392-4022-4ab4-82b9-975cb052e981}</t>
  </si>
  <si>
    <t>99</t>
  </si>
  <si>
    <t>VEDLEJŠÍ A OSTATNÍ NÁKLADY</t>
  </si>
  <si>
    <t>VON</t>
  </si>
  <si>
    <t>{80feeb04-e839-4010-b3c9-4b5608e72dde}</t>
  </si>
  <si>
    <t>827 21</t>
  </si>
  <si>
    <t>1) Krycí list soupisu</t>
  </si>
  <si>
    <t>2) Rekapitulace</t>
  </si>
  <si>
    <t>3) Soupis prací</t>
  </si>
  <si>
    <t>Zpět na list:</t>
  </si>
  <si>
    <t>Rekapitulace stavby</t>
  </si>
  <si>
    <t>HMdep15a</t>
  </si>
  <si>
    <t>0,637</t>
  </si>
  <si>
    <t>HMinv15a</t>
  </si>
  <si>
    <t>2,418</t>
  </si>
  <si>
    <t>KRYCÍ LIST SOUPISU</t>
  </si>
  <si>
    <t>HMzpet15a</t>
  </si>
  <si>
    <t>mKUSdep15a</t>
  </si>
  <si>
    <t>1,373</t>
  </si>
  <si>
    <t>mKUSzpet015a</t>
  </si>
  <si>
    <t>0,572</t>
  </si>
  <si>
    <t>ODVOZvyk15a</t>
  </si>
  <si>
    <t>11,474</t>
  </si>
  <si>
    <t>Objekt:</t>
  </si>
  <si>
    <t>rZASYPSD15a</t>
  </si>
  <si>
    <t>5,387</t>
  </si>
  <si>
    <t>SO 15 - ÚPRAVY PLENÉRU</t>
  </si>
  <si>
    <t>sJAMA15a</t>
  </si>
  <si>
    <t>4,5</t>
  </si>
  <si>
    <t>Soupis:</t>
  </si>
  <si>
    <t>sODKOPkam15a</t>
  </si>
  <si>
    <t>6,974</t>
  </si>
  <si>
    <t xml:space="preserve">SO 15.a - Demolice </t>
  </si>
  <si>
    <t>SUTbetKUS15a</t>
  </si>
  <si>
    <t>24,719</t>
  </si>
  <si>
    <t>SUTbetSYPK15a</t>
  </si>
  <si>
    <t>20,457</t>
  </si>
  <si>
    <t>SUTdrevo15a</t>
  </si>
  <si>
    <t>0,372</t>
  </si>
  <si>
    <t>SUTkamen15a</t>
  </si>
  <si>
    <t>18,712</t>
  </si>
  <si>
    <t>SUTsmes15a</t>
  </si>
  <si>
    <t>3,078</t>
  </si>
  <si>
    <t>SUTzbKUS15a</t>
  </si>
  <si>
    <t>0,305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</si>
  <si>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</si>
  <si>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</si>
  <si>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</si>
  <si>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</si>
  <si>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</si>
  <si>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</si>
  <si>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</si>
  <si>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</si>
  <si>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</si>
  <si>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</si>
  <si>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</si>
  <si>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</si>
  <si>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</si>
  <si>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762 - Konstrukce tesařské</t>
  </si>
  <si>
    <t xml:space="preserve">    767 - Konstrukce zámečnické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</si>
  <si>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</si>
  <si>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</si>
  <si>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</si>
  <si>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</si>
  <si>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</si>
  <si>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</si>
  <si>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</si>
  <si>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</si>
  <si>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</si>
  <si>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</si>
  <si>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</si>
  <si>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</si>
  <si>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</si>
  <si>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</si>
  <si>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</si>
  <si>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</si>
  <si>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</si>
  <si>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</si>
  <si>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</si>
  <si>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113106121</t>
  </si>
  <si>
    <t>Rozebrání dlažeb komunikací pro pěší z betonových nebo kamenných dlaždic</t>
  </si>
  <si>
    <t>m2</t>
  </si>
  <si>
    <t>CS ÚRS 2017 02</t>
  </si>
  <si>
    <t>4</t>
  </si>
  <si>
    <t>-476244660</t>
  </si>
  <si>
    <t>VV</t>
  </si>
  <si>
    <t>" Odkaz VV na příslušnou část dokumentace "</t>
  </si>
  <si>
    <t>" Výkaz výměr dle  BILANČNÍ TABULKY, viz. Příloha PD, (dále už jen BT/...) "</t>
  </si>
  <si>
    <t>" BT/ SO 15.a  DEMOLICE  "</t>
  </si>
  <si>
    <t>" případné doplnění dle výkresu: D15.2 "</t>
  </si>
  <si>
    <t>"  nebo MANUÁLU (TZ) SO 15 (příloha projektu)"</t>
  </si>
  <si>
    <t>" Poznámka odkazu VV na příslušnou část dokumentace platí pro všechny položky. "</t>
  </si>
  <si>
    <t>Mezisoučet</t>
  </si>
  <si>
    <t>" BT 1/ rozebrání komun. dlažba 30/30/5  (na skládku),/ ponech.podkladu komun."</t>
  </si>
  <si>
    <t>115,6</t>
  </si>
  <si>
    <t>" BT 2/ rozebr. kom. dlažba 30/30/5  (skládka),/ DM podkladu komun.na k.-0,30m"</t>
  </si>
  <si>
    <t>31,70</t>
  </si>
  <si>
    <t>" BT 13/ DM hřiště: odstran. pískoviště (skládka): DM dna z dlaždic "</t>
  </si>
  <si>
    <t>"výrk. D15.2 "           3,0*3,0</t>
  </si>
  <si>
    <t>Součet</t>
  </si>
  <si>
    <t>113203111-01</t>
  </si>
  <si>
    <t>Vytrhání obrub z dlažebních kostek velkých</t>
  </si>
  <si>
    <t>m</t>
  </si>
  <si>
    <t>1174625310</t>
  </si>
  <si>
    <t>" BT 1/ odstran.obrub z kamne.kostek 150/150/150mm  (deponie, zpět.použití)"</t>
  </si>
  <si>
    <t>" (podél DM komunikace s ponech.podkladu konst.vrstev)"</t>
  </si>
  <si>
    <t>8,80</t>
  </si>
  <si>
    <t>113204111</t>
  </si>
  <si>
    <t>Vytrhání obrub záhonových</t>
  </si>
  <si>
    <t>-254109340</t>
  </si>
  <si>
    <t>" BT 1/ odstran.bet.obrubníku š. 5cm  (na skládku)"</t>
  </si>
  <si>
    <t>80,7</t>
  </si>
  <si>
    <t>122302201</t>
  </si>
  <si>
    <t>Odkopávky a prokopávky nezapažené pro silnice objemu do 100 m3 v hornině tř. 4</t>
  </si>
  <si>
    <t>m3</t>
  </si>
  <si>
    <t>1560867854</t>
  </si>
  <si>
    <t>" odkopy konstukčních vrstev( ŠD, HDK)  DM komunikací (po sejmutí krytů)"</t>
  </si>
  <si>
    <t>" BT 2/ rozebr. kom. dlažba 30/30/5,/ DM podkladu komun.na k.-0,30m,31,7m2 "</t>
  </si>
  <si>
    <t>0,30*31,70</t>
  </si>
  <si>
    <t>-31,70*(0,05+0,03)</t>
  </si>
  <si>
    <t>Součet    strojní ODKOP kamení SO 15.a</t>
  </si>
  <si>
    <t>5</t>
  </si>
  <si>
    <t>131201201</t>
  </si>
  <si>
    <t>Hloubení jam zapažených v hornině tř. 3 objemu do 100 m3</t>
  </si>
  <si>
    <t>1720190612</t>
  </si>
  <si>
    <t>" srovnávací položka "</t>
  </si>
  <si>
    <t>" BT 13/ DM hřiště: odstran. pískoviště (skládka):  "</t>
  </si>
  <si>
    <t>" odtěžení pískové výplně "</t>
  </si>
  <si>
    <t>0,50*3,0*3,0</t>
  </si>
  <si>
    <t>6</t>
  </si>
  <si>
    <t>162701105</t>
  </si>
  <si>
    <t>Vodorovné přemístění do 10000 m výkopku/sypaniny z horniny tř. 1 až 4</t>
  </si>
  <si>
    <t>-422379810</t>
  </si>
  <si>
    <t>" odvoz zeminy a kamení / na skládku "</t>
  </si>
  <si>
    <t>7</t>
  </si>
  <si>
    <t>171201201</t>
  </si>
  <si>
    <t>Uložení sypaniny na skládky</t>
  </si>
  <si>
    <t>1704678456</t>
  </si>
  <si>
    <t>8</t>
  </si>
  <si>
    <t>171201211</t>
  </si>
  <si>
    <t>Poplatek za uložení odpadu ze sypaniny na skládce (skládkovné)</t>
  </si>
  <si>
    <t>t</t>
  </si>
  <si>
    <t>-702196900</t>
  </si>
  <si>
    <t>ODVOZvyk15a*1,8</t>
  </si>
  <si>
    <t>9</t>
  </si>
  <si>
    <t>174101102</t>
  </si>
  <si>
    <t>Zásyp v uzavřených prostorech sypaninou se zhutněním</t>
  </si>
  <si>
    <t>2020607730</t>
  </si>
  <si>
    <t>" BT 4/ DM -kce: zrušení kanal.šachet -zásyp zbytku šachet 2ks"</t>
  </si>
  <si>
    <t>" konus D 60cm, hl. = odhad 2,5m"</t>
  </si>
  <si>
    <t>(PI*(((0,60+1,24)/2)/2)^2*0,6)*2</t>
  </si>
  <si>
    <t>(PI*(1,24/2)^2*(2,5-0,6))*2</t>
  </si>
  <si>
    <t>10</t>
  </si>
  <si>
    <t>M</t>
  </si>
  <si>
    <t>583312020</t>
  </si>
  <si>
    <t>štěrkodrť netříděná do 100 mm amfibolit</t>
  </si>
  <si>
    <t>-1893829632</t>
  </si>
  <si>
    <t>rZASYPSD15a*1,84*1,07</t>
  </si>
  <si>
    <t>Svislé a kompletní konstrukce</t>
  </si>
  <si>
    <t>11</t>
  </si>
  <si>
    <t>358325114</t>
  </si>
  <si>
    <t>Bourání šachty, stoky kompletní nebo otvorů z železobetonu plochy do 4 m2</t>
  </si>
  <si>
    <t>994934704</t>
  </si>
  <si>
    <t>" BT 4/ DM -kce: zrušení kanal.šachet -2ks ubourat o 20cm (konus D60cm)"</t>
  </si>
  <si>
    <t>0,20*(PI*(0,60+2*0,12)*0,12)*2</t>
  </si>
  <si>
    <t>Trubní vedení</t>
  </si>
  <si>
    <t>12</t>
  </si>
  <si>
    <t>899103211</t>
  </si>
  <si>
    <t>Demontáž poklopů litinových nebo ocelových včetně rámů hmotnosti přes 100 do 150 kg</t>
  </si>
  <si>
    <t>kus</t>
  </si>
  <si>
    <t>-263597212</t>
  </si>
  <si>
    <t>" BT 4/ DM -kce: zrušení kanal.šachet -poklopy (odvoz majiteli) "</t>
  </si>
  <si>
    <t>Ostatní konstrukce a práce, bourání</t>
  </si>
  <si>
    <t>13</t>
  </si>
  <si>
    <t>936001000-59</t>
  </si>
  <si>
    <t>Demontáž prvků městské a zahradní architektury hmotnosti přes 1,5 do 5 tun (soliter. kameny), vč. naložení a odvozu do 5km do skladu správce se složením</t>
  </si>
  <si>
    <t>741916455</t>
  </si>
  <si>
    <t>" BT 3/ odvoz zahrazov. kamenů a uložení, 7kusů celk.8,4m3"</t>
  </si>
  <si>
    <t>" (průměrn.velikost  1,2m3/kus, max. velikost 1,8m3/kus=4,7t/kus) "</t>
  </si>
  <si>
    <t>14</t>
  </si>
  <si>
    <t>961044111</t>
  </si>
  <si>
    <t>Bourání základů z betonu prostého</t>
  </si>
  <si>
    <t>714884868</t>
  </si>
  <si>
    <t>" odbourání 14 ks zákl.patek ( na hl.-0,5m) pod stojkami ALTÁNU"</t>
  </si>
  <si>
    <t>" ad.BT 12/ DM hřiště: odstran. altánu /na skládku"</t>
  </si>
  <si>
    <t>" (viz. Manuál  SO 15,  odstranění  altánu -foto, kubatura zákl.= odhad) "</t>
  </si>
  <si>
    <t>(14-4)*(0,4*0,4*0,50)</t>
  </si>
  <si>
    <t>4*(0,6*0,6*0,50)</t>
  </si>
  <si>
    <t>" BT 13/ DM hřiště: odstran. pískoviště (skládka): DM bet.rámu  (M3 odhad)"</t>
  </si>
  <si>
    <t>2*(3,0+3,0+0,15)*0,15*0,50</t>
  </si>
  <si>
    <t>962023391</t>
  </si>
  <si>
    <t>Bourání zdiva nadzákladového smíšeného na MV nebo MVC přes 1 m3</t>
  </si>
  <si>
    <t>-217667188</t>
  </si>
  <si>
    <t>" BT 5/ DM-kce: demol.zděn.-kcí /zbytky zdí  - smíšené zdivo"</t>
  </si>
  <si>
    <t>" celkem 2m3 "          2,0</t>
  </si>
  <si>
    <t>16</t>
  </si>
  <si>
    <t>966001111-R</t>
  </si>
  <si>
    <t>Odstranění herních prvků - velkých - pro zpět. použití, vybour. základů, naložení a odvoz hern. prvků  do skladu vč. uložení a zajištění pro zpět.použití</t>
  </si>
  <si>
    <t>548980461</t>
  </si>
  <si>
    <t>" BT 14/ DM hřiště: demontáž herních prvků celk. 4ks, ulož. do skladu realiz. firmy "</t>
  </si>
  <si>
    <t>" (viz. Manuál  SO 15,  odstranění  altánu -foto prvků) "</t>
  </si>
  <si>
    <t>" věž/domeček  "                                 1</t>
  </si>
  <si>
    <t>" 4-sloupková průlezka "                   1</t>
  </si>
  <si>
    <t>17</t>
  </si>
  <si>
    <t>966001112-R</t>
  </si>
  <si>
    <t>Odstranění herních prvků - menších - pro zpět. použití, vybour. základů, naložení a odvoz hern. prvků  do skladu vč. uložení a zajištění pro zpět.použití</t>
  </si>
  <si>
    <t>-1638585678</t>
  </si>
  <si>
    <t>" BT 14/ DM hřiště: demontáž herních prvků celk. 4ks, uložení do skl. realiz.firmy "</t>
  </si>
  <si>
    <t>"  kládová houpačka "                   1</t>
  </si>
  <si>
    <t>" kolotoč  "                                         1</t>
  </si>
  <si>
    <t>18</t>
  </si>
  <si>
    <t>966001212</t>
  </si>
  <si>
    <t>Odstranění lavičky stabilní kotvené šrouby na pevný podklad</t>
  </si>
  <si>
    <t>587342425</t>
  </si>
  <si>
    <t xml:space="preserve">" lavice v dlažbě/foto ALTÁNU (násl.odvoz do skladu MČ Brno) " </t>
  </si>
  <si>
    <t>" ad. BT 12/ DM hřiště: odstran. altánu /na skládku"</t>
  </si>
  <si>
    <t>" (viz. Manuál  SO 15,  odstranění  altánu -foto - lavičky v altánu) "</t>
  </si>
  <si>
    <t>3+2</t>
  </si>
  <si>
    <t>19</t>
  </si>
  <si>
    <t>966001313-01</t>
  </si>
  <si>
    <t>Odstranění odpadkového betonového koše přichyceného šrouby do dlažby s naložením a odvozem a uložením dle dispozice stavebníka (koš  cca 130 kg, sklad investora do 5 km)</t>
  </si>
  <si>
    <t>-752229055</t>
  </si>
  <si>
    <t xml:space="preserve">" BT 16/ DM mobiliář:  odpadk.koš betonový D=500 mm (do skladu MČ Brno) " </t>
  </si>
  <si>
    <t>20</t>
  </si>
  <si>
    <t>966006132</t>
  </si>
  <si>
    <t>Odstranění značek dopravních nebo orientačních se sloupky s betonovými patkami</t>
  </si>
  <si>
    <t>-253031625</t>
  </si>
  <si>
    <t>" DM pro zpětné použití  v SO 17.2 "</t>
  </si>
  <si>
    <t>"  manipulace do skladu a uložení= viz. Přesuny vybour. hmot "</t>
  </si>
  <si>
    <t>" BT 15/ DM hřiště:  demontáž tabule návštěvní řád vč.sloupku  a  patky "</t>
  </si>
  <si>
    <t>966006132-02</t>
  </si>
  <si>
    <t xml:space="preserve">Odstranění značek dopravních velkých nebo informačních tabulí  se sloupky s vybouráním  2 betonových  patek </t>
  </si>
  <si>
    <t>533462830</t>
  </si>
  <si>
    <t>" BT 8/ DM mobiliář:  konstrukce na billboard "</t>
  </si>
  <si>
    <t>" (viz. Manuál  SO15,  odstranění plákátovacích  ploch) "</t>
  </si>
  <si>
    <t>22</t>
  </si>
  <si>
    <t>966006132-12</t>
  </si>
  <si>
    <t>Odstranění klepače na koberce - do suti: vybourání z beton. patek, vč. odbourání patek do hl.0,50m, vč.  zemn.prací bez odvozu</t>
  </si>
  <si>
    <t>-80056593</t>
  </si>
  <si>
    <t>" BT 8/ DM mobiliář:  klepače "</t>
  </si>
  <si>
    <t>" (viz. Manuál  SO15,  odstranění klepače) "</t>
  </si>
  <si>
    <t>23</t>
  </si>
  <si>
    <t>966071711</t>
  </si>
  <si>
    <t>Bourání sloupků a vzpěr plotových ocelových do 2,5 m zabetonovaných</t>
  </si>
  <si>
    <t>1362726257</t>
  </si>
  <si>
    <t>" BT 7/ DM mobiliář: sloupky drátěn. oplocení "</t>
  </si>
  <si>
    <t>37,0</t>
  </si>
  <si>
    <t>" BT 11/ DM hřiště: demont. oplocení, uložení do skladu real.firmy "</t>
  </si>
  <si>
    <t>" (viz. Manuál  SO 15,  Demontáž oplocení pro znovuosazení -foto) "</t>
  </si>
  <si>
    <t>"  sloupky = odhad (viz. BT/SO 18.3 osazení původ.oplocení 24 ks patek) "</t>
  </si>
  <si>
    <t>52,05/2,3+2-0,63</t>
  </si>
  <si>
    <t>Mezisoučet         ODHAD SLOUPKŮ</t>
  </si>
  <si>
    <t>24</t>
  </si>
  <si>
    <t>966071822</t>
  </si>
  <si>
    <t>Rozebrání oplocení z drátěného pletiva se čtvercovými oky výšky do 2,0 m</t>
  </si>
  <si>
    <t>-1640669576</t>
  </si>
  <si>
    <t>" BT 6/ DM mobiliář: oplocení  1,8m, pletivo"</t>
  </si>
  <si>
    <t>"celkem vč. 1ks branky"                    77,8</t>
  </si>
  <si>
    <t>" -odpočet branka (foto)"            -1*1,0</t>
  </si>
  <si>
    <t>25</t>
  </si>
  <si>
    <t>966072811</t>
  </si>
  <si>
    <t>Rozebrání rámového oplocení na ocelové sloupky výšky do 2m</t>
  </si>
  <si>
    <t>677139759</t>
  </si>
  <si>
    <t>" BT 11/ DM hřiště: demont. oplocení, uložení do skladu realizační firmy "</t>
  </si>
  <si>
    <t xml:space="preserve">" (viz.BT/ SO 18.3 původní oplocení.....+ původní branka)"       </t>
  </si>
  <si>
    <t>" celkem vč. 1ks branky"                   52,05</t>
  </si>
  <si>
    <t>" -odpočet branka/rám.oplocení "     -1*(2,3/2)</t>
  </si>
  <si>
    <t>26</t>
  </si>
  <si>
    <t>966073810</t>
  </si>
  <si>
    <t>Rozebrání vrat a vrátek k oplocení plochy do 2 m2</t>
  </si>
  <si>
    <t>830031492</t>
  </si>
  <si>
    <t>" branka  1ks (1,0/1,8m)"           1</t>
  </si>
  <si>
    <t>" BT 11/ DM hřiště: demont. rámov.oplocení 52,05m, uložení do skladu real. firmy  "</t>
  </si>
  <si>
    <t xml:space="preserve">" branka  1ks (1,15/1,6m)rám.oplocení  (viz.BT/ SO 18.3)"       </t>
  </si>
  <si>
    <t>27</t>
  </si>
  <si>
    <t>979071112</t>
  </si>
  <si>
    <t>Očištění dlažebních kostek velkých s původním spárováním živičnou směsí nebo MC</t>
  </si>
  <si>
    <t>1213262638</t>
  </si>
  <si>
    <t>8,80*0,15</t>
  </si>
  <si>
    <t>997</t>
  </si>
  <si>
    <t>Přesun sutě</t>
  </si>
  <si>
    <t>28</t>
  </si>
  <si>
    <t>997221131</t>
  </si>
  <si>
    <t>Vodorovná doprava vybouraných hmot nošením do 50 m</t>
  </si>
  <si>
    <t>-886534536</t>
  </si>
  <si>
    <t>" manipulace mater. pro zpět. využití   (přesun hmot s naložením a složením) "</t>
  </si>
  <si>
    <t xml:space="preserve">" 1) odvoz na deponii  HMOTY "   </t>
  </si>
  <si>
    <t>"  mobiliář+oplocení: odvoz pro uložení  /tonáž bez bet.patek  "</t>
  </si>
  <si>
    <t>" BT 15/ 1* tabule provoz.řádu (značky /DM) "  1*(0,004+0,0025)</t>
  </si>
  <si>
    <t>" oplocení sloupky 24ks zpětně"           24*0,002</t>
  </si>
  <si>
    <t>" oplocení rámové  43,35m zpět dle SO 18.3 " 43,35*0,009</t>
  </si>
  <si>
    <t>" branka oploc. rám. 1ks zpět dle SO 18.3 "          1*0,192</t>
  </si>
  <si>
    <t>" cena za přesun(tonáž) ostat. prvků je započtena v rámci jejich Demont.položky "</t>
  </si>
  <si>
    <t>" (např. ocel herní prvků  pro zpět.použití, a DM ocel. altánu)"</t>
  </si>
  <si>
    <t>Mezisoučet       vybour. HMOTY na deponii</t>
  </si>
  <si>
    <t>" 2) rozvoz z deponie:  HMOTY zpět.použití v rámci stavby "</t>
  </si>
  <si>
    <t>"  SO 17.2 (značky provoz.řád),  SO 18. 3 (oplocení hřiště) "</t>
  </si>
  <si>
    <t>Mezisoučet      vybour. HMOTY zpětně použité</t>
  </si>
  <si>
    <t>29</t>
  </si>
  <si>
    <t>997221139</t>
  </si>
  <si>
    <t>Příplatek ZKD 10 m u vodorovné dopravy vybouraných hmot nošením</t>
  </si>
  <si>
    <t>1975545985</t>
  </si>
  <si>
    <t>30</t>
  </si>
  <si>
    <t>997221151</t>
  </si>
  <si>
    <t>Vodorovná doprava suti z kusových materiálů stavebním kolečkem do 50 m</t>
  </si>
  <si>
    <t>2077469060</t>
  </si>
  <si>
    <t xml:space="preserve">" 1) odvoz na deponii pro očištění, vč. lože. 100% "   </t>
  </si>
  <si>
    <t>" BT1/ kamen. kostky velké 8,8mb DM"     8,8*0,156</t>
  </si>
  <si>
    <t>Mezisoučet            vybour. Materiál KUSOVÝ na deponii</t>
  </si>
  <si>
    <t>" 2) rozvoz z deponie po očištění % z celk.DM:  100% kostek  "</t>
  </si>
  <si>
    <t>" BT1/ kamen. kostky velké 8,8mb DM"     8,8*0,065</t>
  </si>
  <si>
    <t xml:space="preserve">Mezisoučet         vybour. Materiál KUSOVÝ zpětně použ. </t>
  </si>
  <si>
    <t>31</t>
  </si>
  <si>
    <t>997221159</t>
  </si>
  <si>
    <t>Příplatek ZKD 10 m u vodorovné dopravy suti z kusových materiálů stavebním kolečkem</t>
  </si>
  <si>
    <t>1992991349</t>
  </si>
  <si>
    <t>32</t>
  </si>
  <si>
    <t>997221551</t>
  </si>
  <si>
    <t>Vodorovná doprava suti ze sypkých materiálů do 1 km</t>
  </si>
  <si>
    <t>-1390066758</t>
  </si>
  <si>
    <t>" suť skládka"</t>
  </si>
  <si>
    <t>33</t>
  </si>
  <si>
    <t>997221559</t>
  </si>
  <si>
    <t>Příplatek ZKD 1 km u vodorovné dopravy suti ze sypkých materiálů</t>
  </si>
  <si>
    <t>1547281292</t>
  </si>
  <si>
    <t>" suť skládka "</t>
  </si>
  <si>
    <t>SUTsmes15a*(10-1)</t>
  </si>
  <si>
    <t>SUTbetSYPK15a*(10-1)</t>
  </si>
  <si>
    <t>SUTkamen15a*(10-1)</t>
  </si>
  <si>
    <t>34</t>
  </si>
  <si>
    <t>997221561</t>
  </si>
  <si>
    <t>Vodorovná doprava suti z kusových materiálů do 1 km</t>
  </si>
  <si>
    <t>1330844190</t>
  </si>
  <si>
    <t>35</t>
  </si>
  <si>
    <t>997221569</t>
  </si>
  <si>
    <t>Příplatek ZKD 1 km u vodorovné dopravy suti z kusových materiálů</t>
  </si>
  <si>
    <t>-1466630989</t>
  </si>
  <si>
    <t>SUTbetKUS15a*(10-1)</t>
  </si>
  <si>
    <t>SUTzbKUS15a*(10-1)</t>
  </si>
  <si>
    <t>36</t>
  </si>
  <si>
    <t>997221571</t>
  </si>
  <si>
    <t>Vodorovná doprava vybouraných hmot do 1 km</t>
  </si>
  <si>
    <t>135762516</t>
  </si>
  <si>
    <t>" sklady investora nebo správce sítí, komunikace apod."</t>
  </si>
  <si>
    <t>" dřevo. odpad "</t>
  </si>
  <si>
    <t>37</t>
  </si>
  <si>
    <t>997221579</t>
  </si>
  <si>
    <t>Příplatek ZKD 1 km u vodorovné dopravy vybouraných hmot</t>
  </si>
  <si>
    <t>1375332177</t>
  </si>
  <si>
    <t>HMinv15a*(5-1)</t>
  </si>
  <si>
    <t>" dřev. odpad /skládka, kompostárna "</t>
  </si>
  <si>
    <t>SUTdrevo15a*(10-1)</t>
  </si>
  <si>
    <t>38</t>
  </si>
  <si>
    <t>997221611</t>
  </si>
  <si>
    <t>Nakládání suti na dopravní prostředky pro vodorovnou dopravu</t>
  </si>
  <si>
    <t>913395555</t>
  </si>
  <si>
    <t>" sut odd.9 HSV "             25,536</t>
  </si>
  <si>
    <t>39</t>
  </si>
  <si>
    <t>997221611-21</t>
  </si>
  <si>
    <t>Nakládání kusových materiálů  na dopravní prostředky pro vodorovnou dopravu</t>
  </si>
  <si>
    <t>-149278637</t>
  </si>
  <si>
    <t>40</t>
  </si>
  <si>
    <t>997221612</t>
  </si>
  <si>
    <t>Nakládání vybouraných hmot na dopravní prostředky pro vodorovnou dopravu</t>
  </si>
  <si>
    <t>-1532358366</t>
  </si>
  <si>
    <t>41</t>
  </si>
  <si>
    <t>997013831</t>
  </si>
  <si>
    <t>Poplatek za uložení stavebního směsného odpadu na skládce (skládkovné)</t>
  </si>
  <si>
    <t>1817033440</t>
  </si>
  <si>
    <t>" směsná suť z mobiliáře "</t>
  </si>
  <si>
    <t>"10% odpadu odd. 9 HSV "</t>
  </si>
  <si>
    <t>0,10*30,776</t>
  </si>
  <si>
    <t>42</t>
  </si>
  <si>
    <t>997013811</t>
  </si>
  <si>
    <t>Poplatek za uložení stavebního dřevěného odpadu na skládce (skládkovné)</t>
  </si>
  <si>
    <t>-596647351</t>
  </si>
  <si>
    <t>" odd. 762 - dřev. sokly z pískovišť "</t>
  </si>
  <si>
    <t>43</t>
  </si>
  <si>
    <t>997221815</t>
  </si>
  <si>
    <t>Poplatek za uložení betonového odpadu na skládce (skládkovné)</t>
  </si>
  <si>
    <t>231915468</t>
  </si>
  <si>
    <t>" suť betonová KUSOVÁ "</t>
  </si>
  <si>
    <t>" bet. dlažba 30/30/5,   156,3m2 "      156,3*0,125*1,1</t>
  </si>
  <si>
    <t>" záhon.bet. obrub. vč. lože 80,7m "       80,7*0,040</t>
  </si>
  <si>
    <t>" suť betonová SYPKÁ "</t>
  </si>
  <si>
    <t xml:space="preserve">" bet. lože očišt.kamen.obrub kostek 8,8mb (odd.1HSV)"     </t>
  </si>
  <si>
    <t>8,8*(0,156-0,065)</t>
  </si>
  <si>
    <t>" beton. základy, zdivo , patky mobiliáře+hern.pvrků = odd.9HSV =25,536 tun"</t>
  </si>
  <si>
    <t>25,536</t>
  </si>
  <si>
    <t>" -odpočet oceli 8 klepačů, 3 billbourdů,  1x tabule provoz.řádu "</t>
  </si>
  <si>
    <t>-(8*0,100+3*0,070+1*0,004)</t>
  </si>
  <si>
    <t xml:space="preserve">" - odpočet oceli z oplocení: sloupky 61ks, pletivo: 76,8+ rámové 50,9m" </t>
  </si>
  <si>
    <t>-(0,066-0,002)*61</t>
  </si>
  <si>
    <t>-76,8*0,002</t>
  </si>
  <si>
    <t>-50,9*0,009</t>
  </si>
  <si>
    <t>" - 5 laviček"</t>
  </si>
  <si>
    <t>-5*0,070</t>
  </si>
  <si>
    <t>44</t>
  </si>
  <si>
    <t>997221825</t>
  </si>
  <si>
    <t>Poplatek za uložení železobetonového odpadu na skládce (skládkovné)</t>
  </si>
  <si>
    <t>-425992673</t>
  </si>
  <si>
    <t>" beton stoky,šachty (odd. 3) 0,127 m3"   0,127*2,4</t>
  </si>
  <si>
    <t>45</t>
  </si>
  <si>
    <t>997221855</t>
  </si>
  <si>
    <t>Poplatek za uložení odpadu zeminy a kameniva na skládce (skládkovné)</t>
  </si>
  <si>
    <t>-1040205674</t>
  </si>
  <si>
    <t>"  suť  HSV celkem "                       70,598</t>
  </si>
  <si>
    <t>"  suť  PSV celkem "                         0,672</t>
  </si>
  <si>
    <t>" -  odpočet zpětně použitých materiálů "</t>
  </si>
  <si>
    <t>" (VÝPOČET=Vodorovná doprava vybour.  hmot a  kusový materiál do 50m  kolečkem) "</t>
  </si>
  <si>
    <t>" kostky obrub, značky /provoz.řád,  prvky oplocení (hmoty) "</t>
  </si>
  <si>
    <t>-HMzpet15a</t>
  </si>
  <si>
    <t>-mKUSzpet015a</t>
  </si>
  <si>
    <t>" - jiné sutě dle poplatků"</t>
  </si>
  <si>
    <t>-SUTsmes15a</t>
  </si>
  <si>
    <t>-SUTdrevo15a</t>
  </si>
  <si>
    <t>-SUTbetKUS15a</t>
  </si>
  <si>
    <t>-SUTbetSYPK15a</t>
  </si>
  <si>
    <t>-SUTzbKUS15a</t>
  </si>
  <si>
    <t>-HMinv15a</t>
  </si>
  <si>
    <t xml:space="preserve">Součet       </t>
  </si>
  <si>
    <t>46</t>
  </si>
  <si>
    <t>997221899-01</t>
  </si>
  <si>
    <t>DODAVATEL NACENÍ částkou 1 Kč (bez DPH) /t  -  Poplatek za uložení stavebního odpadu - skládka investora nebo správce komunikace</t>
  </si>
  <si>
    <t>1876005013</t>
  </si>
  <si>
    <t>" lavičky 5ks, odvoz do skladu MČ "</t>
  </si>
  <si>
    <t>5*0,070</t>
  </si>
  <si>
    <t>" OCEL: sběrna nebo sklad. správce "</t>
  </si>
  <si>
    <t>" litin.poklopy  šachet  2ks "</t>
  </si>
  <si>
    <t>2*(0,150*0,90)</t>
  </si>
  <si>
    <t>" klepače  8ks"</t>
  </si>
  <si>
    <t>8*0,100</t>
  </si>
  <si>
    <t>" plakát.plochy-velké bilborady  3ks"</t>
  </si>
  <si>
    <t>3*0,070</t>
  </si>
  <si>
    <t xml:space="preserve">" oplocení sloupky 37ks skládka (celk.61ks-24ks zpětně)" </t>
  </si>
  <si>
    <t>(61-24)*0,002</t>
  </si>
  <si>
    <t>" oplocení pletivo  76,8m (skládka)"</t>
  </si>
  <si>
    <t>76,8*0,002</t>
  </si>
  <si>
    <t>" oplocení rámové  50,9m DM (-43,35m zpět dle SO 18.3)  "</t>
  </si>
  <si>
    <t>(50,9-43,35)*0,009</t>
  </si>
  <si>
    <t>" oplocení branky 2ks DM (-1ks zpět dle SO 18.3)  "</t>
  </si>
  <si>
    <t>(2-1)*0,192</t>
  </si>
  <si>
    <t>" DM ocel  odd 767 : Zámeč.-kce (DM atypů/ rámky bilbourdů)"</t>
  </si>
  <si>
    <t>0,300</t>
  </si>
  <si>
    <t>998</t>
  </si>
  <si>
    <t>Přesun hmot</t>
  </si>
  <si>
    <t>47</t>
  </si>
  <si>
    <t>998225111</t>
  </si>
  <si>
    <t>Přesun hmot pro pozemní komunikace s krytem z kamene, monolitickým betonovým nebo živičným</t>
  </si>
  <si>
    <t>2123604463</t>
  </si>
  <si>
    <t>PSV</t>
  </si>
  <si>
    <t>Práce a dodávky PSV</t>
  </si>
  <si>
    <t>762</t>
  </si>
  <si>
    <t>Konstrukce tesařské</t>
  </si>
  <si>
    <t>48</t>
  </si>
  <si>
    <t>762711830</t>
  </si>
  <si>
    <t>Demontáž prostorových vázaných kcí z hraněného řeziva průřezové plochy do 288 cm2</t>
  </si>
  <si>
    <t>-5287097</t>
  </si>
  <si>
    <t>" srovnávací položka"</t>
  </si>
  <si>
    <t>" BT 13/ DM hřiště: odstran. pískoviště (skládka) "</t>
  </si>
  <si>
    <t>" trámy (150/150mm*2 řady ) dřev. soklu  "</t>
  </si>
  <si>
    <t>2*(2*(3,0+3,0+0,15))</t>
  </si>
  <si>
    <t>" + roh. sedáky 4ks"</t>
  </si>
  <si>
    <t>2*0,5*4</t>
  </si>
  <si>
    <t>767</t>
  </si>
  <si>
    <t>Konstrukce zámečnické</t>
  </si>
  <si>
    <t>49</t>
  </si>
  <si>
    <t>767392802-99</t>
  </si>
  <si>
    <t>Demontáž krytin střech šroubovaných altánu půdorys 6x3m, vč.14ks  ocel. stojek, 4 ks  žebřin  odvoz skládka (ocel. sběrna, dřevo+ plexisklo skládka vč. poplatků)</t>
  </si>
  <si>
    <t>set</t>
  </si>
  <si>
    <t>1609618548</t>
  </si>
  <si>
    <t>" BT 12/ DM hřiště: odstran. altánu /na skládku"</t>
  </si>
  <si>
    <t>" (viz. Manuál  SO 15,  odstranění  altánu -foto) "</t>
  </si>
  <si>
    <t>" (odbourání 14 ks zákl.patek pod stojkami= pol. 961044111-Bourání základů...)"</t>
  </si>
  <si>
    <t>50</t>
  </si>
  <si>
    <t>767996701</t>
  </si>
  <si>
    <t>Demontáž atypických zámečnických konstrukcí řezáním hmotnosti jednotlivých dílů do 50 kg</t>
  </si>
  <si>
    <t>kg</t>
  </si>
  <si>
    <t>2016536736</t>
  </si>
  <si>
    <t>" BT 8/ DM mobiliář:  konstrukce na billboard -rámky ve zdi:  10ks "</t>
  </si>
  <si>
    <t>" (viz. Manuál  SO15,  odstran.plákát. ploch= rámky (odhad do 30kg/kus) "</t>
  </si>
  <si>
    <t>10*30,0</t>
  </si>
  <si>
    <t>NASYP15b</t>
  </si>
  <si>
    <t>20,4</t>
  </si>
  <si>
    <t>ZASYPsterk15b</t>
  </si>
  <si>
    <t>5,4</t>
  </si>
  <si>
    <t>SO 15.b - HTÚ - hrubé terénní úpravy</t>
  </si>
  <si>
    <t xml:space="preserve">    2 - Zakládání</t>
  </si>
  <si>
    <t>171101101</t>
  </si>
  <si>
    <t>Uložení sypaniny z hornin soudržných do násypů zhutněných na 95 % PS</t>
  </si>
  <si>
    <t>2019876471</t>
  </si>
  <si>
    <t>" BT/ SO 15.b  HTÚ  "</t>
  </si>
  <si>
    <t>" BT 25/ násypy HTÚ  (vhodn.zeminou pod trávníky) 20,4m3 "</t>
  </si>
  <si>
    <t>0,60*34,0</t>
  </si>
  <si>
    <t>583336500-01</t>
  </si>
  <si>
    <t>kamenivo těžené - zahliněný štěrk  (příměs jemnozrnné zeminy, písku, štěrku fr.8-16)</t>
  </si>
  <si>
    <t>-2143811736</t>
  </si>
  <si>
    <t>" BT 17/ dodávka 20,4m3 (zahliněný štěrk) pro násyp "</t>
  </si>
  <si>
    <t>20,4*1,8*1,035</t>
  </si>
  <si>
    <t>174101101</t>
  </si>
  <si>
    <t>Zásyp jam, šachet rýh nebo kolem objektů sypaninou se zhutněním</t>
  </si>
  <si>
    <t>2139958586</t>
  </si>
  <si>
    <t>" BT 18/  zásypy po demolicích  komunikací  5,4m3"</t>
  </si>
  <si>
    <t>" (zahliněný štěrk pod trávníky) průměrné tl.30 cm "</t>
  </si>
  <si>
    <t>0,30*18,0</t>
  </si>
  <si>
    <t>-351980107</t>
  </si>
  <si>
    <t>" BT 18/ dodávka 5,4m3:  zásypy po demol.komun. (zahliněný štěrk) "</t>
  </si>
  <si>
    <t>5,4*1,8*1,035</t>
  </si>
  <si>
    <t>181951101</t>
  </si>
  <si>
    <t>Úprava pláně v hornině tř. 1 až 4 bez zhutnění</t>
  </si>
  <si>
    <t>1734504945</t>
  </si>
  <si>
    <t>" HTÚ celk. srovnání úpravou pláně  násypech, zásypech "</t>
  </si>
  <si>
    <t>NASYP15B/0,60</t>
  </si>
  <si>
    <t>ZASYPsterk15b/0,30</t>
  </si>
  <si>
    <t>" + navázání na okolní plochy (=   + 50%)"</t>
  </si>
  <si>
    <t>52,0*0,50</t>
  </si>
  <si>
    <t>Zakládání</t>
  </si>
  <si>
    <t>215901101</t>
  </si>
  <si>
    <t>Zhutnění podloží z hornin soudržných do 92% PS nebo nesoudržných sypkých I(d) do 0,8</t>
  </si>
  <si>
    <t>358704402</t>
  </si>
  <si>
    <t>" zhutnění podloží pod násypy "</t>
  </si>
  <si>
    <t>NASYP15b/0,60</t>
  </si>
  <si>
    <t>-1938221796</t>
  </si>
  <si>
    <t>Poplatek za uložení bilogického odpadu na skládce - kompostárna</t>
  </si>
  <si>
    <t>998231311</t>
  </si>
  <si>
    <t>Přesun hmot pro sadovnické a krajinářské úpravy vodorovně do 5000 m</t>
  </si>
  <si>
    <t>SO 16 - ZPEVNĚNÉ PLOCHY A KOMUNIKACE</t>
  </si>
  <si>
    <t>SO 16.1 - Trasa A - oprava komunikace</t>
  </si>
  <si>
    <t xml:space="preserve">    5 - Komunikace pozemní</t>
  </si>
  <si>
    <t xml:space="preserve">    9 - Ostatní konstrukce a práce-bourání</t>
  </si>
  <si>
    <t>Komunikace pozemní</t>
  </si>
  <si>
    <t>566201111</t>
  </si>
  <si>
    <t>Úprava krytu z kameniva drceného pro nový kryt s doplněním kameniva drceného do 0,04 m3/m2</t>
  </si>
  <si>
    <t>1776570666</t>
  </si>
  <si>
    <t>" BT-A/skl. KOSTKY: oprava stáv. podkladu ŠD tl.200mm -zahutnění 100%  "</t>
  </si>
  <si>
    <t>" (úprava po demolicích komun. pod novou dlažbu = "</t>
  </si>
  <si>
    <t>"  = reprofilace, přehutnění, doplnění ŠD v ploše ) "</t>
  </si>
  <si>
    <t>110,6</t>
  </si>
  <si>
    <t>566901133</t>
  </si>
  <si>
    <t>Vyspravení podkladu po překopech ing sítí plochy do 15 m2 štěrkodrtí tl. 200 mm</t>
  </si>
  <si>
    <t>-1578515476</t>
  </si>
  <si>
    <t>" BT-A/skl. KOSTKY: oprava 10%  (ze 110,6m2) ŠD 0-63 , tl.200mm "</t>
  </si>
  <si>
    <t>" (zaprávka = doplnění ŠD podél nových obrub)"</t>
  </si>
  <si>
    <t>0,10*110,6</t>
  </si>
  <si>
    <t>591211111-04</t>
  </si>
  <si>
    <t>Kladení dlažby z kostek drobných z kamene do lože z kameniva drť fr.4-8   tl 40 mm s vyplněním spár</t>
  </si>
  <si>
    <t>586400761</t>
  </si>
  <si>
    <t>" BT-A/ skl. KOSTKY do drti:  kamen. kostka  80/100mm "</t>
  </si>
  <si>
    <t>Mezisoučet      A</t>
  </si>
  <si>
    <t>5838012001</t>
  </si>
  <si>
    <t>kostka dlažební drobná, žula velikost 8/10 cm</t>
  </si>
  <si>
    <t>568300851</t>
  </si>
  <si>
    <t>" BT-A / skl. KOSTKY 80/100mm  "</t>
  </si>
  <si>
    <t>110,6*0,200*1,02</t>
  </si>
  <si>
    <t>Ostatní konstrukce a práce-bourání</t>
  </si>
  <si>
    <t>916241213</t>
  </si>
  <si>
    <t>Osazení obrubníku kamenného stojatého s boční opěrou do lože z betonu prostého</t>
  </si>
  <si>
    <t>-637503741</t>
  </si>
  <si>
    <t xml:space="preserve">" BT-Trasa A/ obrubník kamenný štípaný 100/200/ proměnlivá dl."   </t>
  </si>
  <si>
    <t xml:space="preserve">" lože celkem 4,368 M3 dle BT  pro 72,8m postačí v rámci mtž. položky (0,061m3/mb)"   </t>
  </si>
  <si>
    <t>72,8</t>
  </si>
  <si>
    <t>583802200-11</t>
  </si>
  <si>
    <t>obrubník - krajník  kamenný přímý, materiálová skupina I/2   š.100/v.200mm  dl.200-600mm</t>
  </si>
  <si>
    <t>2091077640</t>
  </si>
  <si>
    <t>72,80*1,02</t>
  </si>
  <si>
    <t>998223011</t>
  </si>
  <si>
    <t>Přesun hmot pro pozemní komunikace s krytem dlážděným</t>
  </si>
  <si>
    <t>-1688947271</t>
  </si>
  <si>
    <t>cODKOP162</t>
  </si>
  <si>
    <t>35,997</t>
  </si>
  <si>
    <t>ISodkop162</t>
  </si>
  <si>
    <t>3,6</t>
  </si>
  <si>
    <t>ODVOZvyk162</t>
  </si>
  <si>
    <t>rODKOP162</t>
  </si>
  <si>
    <t>0,72</t>
  </si>
  <si>
    <t>sODKOP162</t>
  </si>
  <si>
    <t>35,277</t>
  </si>
  <si>
    <t>SO 16.2 - Trasa B - ke hřišti</t>
  </si>
  <si>
    <t>120001101</t>
  </si>
  <si>
    <t>Příplatek za ztížení vykopávky v blízkosti podzemního vedení</t>
  </si>
  <si>
    <t>1148939273</t>
  </si>
  <si>
    <t>" BT/ SO 16 ZPEVNĚNÉ PLOCHY - SO 16.2  TRASA B "</t>
  </si>
  <si>
    <t>" případné doplnění dle výkresu: D16.2,  SCHEMA SO 16 "</t>
  </si>
  <si>
    <t>"  nebo MANUÁLU (TZ) SO 16 Zpevněné plochy (příloha projektu)"</t>
  </si>
  <si>
    <t>" odkopy v pásmu IS "</t>
  </si>
  <si>
    <t>" výkr. D19.2 Řešení zeleně (zákres IS i komunikací) "</t>
  </si>
  <si>
    <t>" POZNÁMKA: kubatury budou upřesn.hl.dle vytyčení IS správci IS (nebo realizace)"</t>
  </si>
  <si>
    <t>" přeběžný odhad odkopů v pásmu IS= do 10 %  z celk. odkopů "</t>
  </si>
  <si>
    <t>0,10*cODKOP162</t>
  </si>
  <si>
    <t>122202201-01</t>
  </si>
  <si>
    <t>Odkopávky a prokopávky nezapažené pro silnice ručně (při objektu nebo zasíťovaném území)  v hornině tř. 3</t>
  </si>
  <si>
    <t>435801595</t>
  </si>
  <si>
    <t>" ruční odkop u IS: Trasa B  cca  20% z  pásma  IS odkop (dokop těsně nad kabely)"</t>
  </si>
  <si>
    <t>0,20*ISodkop162</t>
  </si>
  <si>
    <t>122202201</t>
  </si>
  <si>
    <t>Odkopávky a prokopávky nezapažené pro silnice objemu do 100 m3 v hornině tř. 3</t>
  </si>
  <si>
    <t>1889425510</t>
  </si>
  <si>
    <t>" BT / výkopy do hl.0,39m (odkopy po DM) "</t>
  </si>
  <si>
    <t>0,39*92,3</t>
  </si>
  <si>
    <t>Mezisoučet       celkem ODKOP   SO 16.2</t>
  </si>
  <si>
    <t>" -odpočet ručních dokopů v pásmu IS /odkopy "</t>
  </si>
  <si>
    <t>-rODKOP162</t>
  </si>
  <si>
    <t>-1412471060</t>
  </si>
  <si>
    <t>-700822792</t>
  </si>
  <si>
    <t>-1201698934</t>
  </si>
  <si>
    <t>ODVOZvyk162*1,8</t>
  </si>
  <si>
    <t>181951102</t>
  </si>
  <si>
    <t>Úprava pláně v hornině tř. 1 až 4 se zhutněním</t>
  </si>
  <si>
    <t>697310005</t>
  </si>
  <si>
    <t>" BT / výkopy  pro Trasa B / úprava pláně "</t>
  </si>
  <si>
    <t>92,3</t>
  </si>
  <si>
    <t>564211111</t>
  </si>
  <si>
    <t>Podklad nebo podsyp ze štěrkopísku ŠP tl 50 mm</t>
  </si>
  <si>
    <t>-353612846</t>
  </si>
  <si>
    <t>" BT-B / skl.dlažba pod kostky:  ŠD  tl. 50mm "</t>
  </si>
  <si>
    <t>82,65</t>
  </si>
  <si>
    <t>564861111</t>
  </si>
  <si>
    <t>Podklad ze štěrkodrtě ŠD tl 200 mm</t>
  </si>
  <si>
    <t>-1975407143</t>
  </si>
  <si>
    <t>" BT-B / skl.pod kostky  ŠD 0/63  tl. 200mm "</t>
  </si>
  <si>
    <t>" BT-B/ dlažby 100mm KOSTKY do drti:  kamen. kostka  80/100mm "</t>
  </si>
  <si>
    <t>Mezisoučet      Trasa B</t>
  </si>
  <si>
    <t>" BT-B / dlažby 100mm KOSTKY do drti "</t>
  </si>
  <si>
    <t>82,65*0,200*1,02</t>
  </si>
  <si>
    <t xml:space="preserve">" BT-Trasa B / orubník kamenný štípaný 100/200/ proměnlivá dl."   </t>
  </si>
  <si>
    <t xml:space="preserve">" lože celkem 5,256 M3 dle BT  pro 87,6m postačí v rámci mtž. položky (0,061m3/mb)"   </t>
  </si>
  <si>
    <t>87,6</t>
  </si>
  <si>
    <t>87,6*1,02</t>
  </si>
  <si>
    <t>cODKOP163</t>
  </si>
  <si>
    <t>4,38</t>
  </si>
  <si>
    <t>ODVOZvyk163</t>
  </si>
  <si>
    <t>PASYvar163</t>
  </si>
  <si>
    <t>rODKOP163</t>
  </si>
  <si>
    <t>0,668</t>
  </si>
  <si>
    <t>sODKOP163</t>
  </si>
  <si>
    <t>3,712</t>
  </si>
  <si>
    <t>SO 16.3 - Trasa C - šikmý chodník k tramvaji</t>
  </si>
  <si>
    <t>" BT/ SO 16 ZPEVNĚNÉ PLOCHY - SO 16.3  TRASA C "</t>
  </si>
  <si>
    <t>" případné doplnění dle výkresu: D16.3,  SCHEMA SO 16 "</t>
  </si>
  <si>
    <t>" odkopy v pásmu IS  (horkovod)"</t>
  </si>
  <si>
    <t>" POZNÁMKA: kubatury budou upřesn.dle hl. vytyčení IS správci IS (nebo realizace)"</t>
  </si>
  <si>
    <t>" předběžný odhad odkopů v pásmu IS= do 60 %  z celk. odkopů trasy C "</t>
  </si>
  <si>
    <t>0,60*cODKOP163</t>
  </si>
  <si>
    <t>ISodkop163</t>
  </si>
  <si>
    <t>-363879277</t>
  </si>
  <si>
    <t>" ruční odkop u IS: Trasa C:  kolem kanal. šachty+ vedle kabelu "</t>
  </si>
  <si>
    <t>0,30*(PI*1,20*0,5)</t>
  </si>
  <si>
    <t>0,10*(0,5+0+0)*2,05</t>
  </si>
  <si>
    <t>" BT-C / výkopy do hl.0,30m (odkopy po DM) "</t>
  </si>
  <si>
    <t>0,30*14,6</t>
  </si>
  <si>
    <t>Mezisoučet       celkem ODKOP   SO 16.3</t>
  </si>
  <si>
    <t>-rODKOP163</t>
  </si>
  <si>
    <t>ODVOZvyk163*1,8</t>
  </si>
  <si>
    <t>" BT / výkopy  pro Trasu  C / úprava pláně "</t>
  </si>
  <si>
    <t>14,6</t>
  </si>
  <si>
    <t>564760111</t>
  </si>
  <si>
    <t>Podklad z kameniva hrubého drceného vel. 16-32 mm tl 200 mm</t>
  </si>
  <si>
    <t>-1070121412</t>
  </si>
  <si>
    <t>" BT-C / skl. pod varovný pás:   drt 16/32   tl. 200mm "</t>
  </si>
  <si>
    <t>1,0</t>
  </si>
  <si>
    <t>564851111</t>
  </si>
  <si>
    <t>Podklad ze štěrkodrtě ŠD tl 150 mm</t>
  </si>
  <si>
    <t>" BT-C / skl. pod panely+kostky:   ŠD 0/63  tl. 150mm "</t>
  </si>
  <si>
    <t>13,61</t>
  </si>
  <si>
    <t>584121111</t>
  </si>
  <si>
    <t>Osazení silničních dílců z ŽB do lože z kameniva těženého tl 40 mm</t>
  </si>
  <si>
    <t>-140219848</t>
  </si>
  <si>
    <t>" BT-C/ skl. PANELY , 5ks "</t>
  </si>
  <si>
    <t>5*(2,30*1,20)</t>
  </si>
  <si>
    <t>593810850-01</t>
  </si>
  <si>
    <t>panel silniční - atyp - 2310-1190-150     231x119x15 cm (60t)</t>
  </si>
  <si>
    <t>-640152939</t>
  </si>
  <si>
    <t>" BT-C/ skl. PANELY , 5ks "                  5</t>
  </si>
  <si>
    <t>591141111</t>
  </si>
  <si>
    <t>Kladení dlažby z kostek velkých z kamene na MC tl 50 mm</t>
  </si>
  <si>
    <t>" BT-C/ dlažby KOSTKY do malty 40mm:  kamen. kostka  80/100mm "</t>
  </si>
  <si>
    <t>0,30</t>
  </si>
  <si>
    <t>Mezisoučet      Trasa C</t>
  </si>
  <si>
    <t>" BT-C / dlažby KOSTKY do malty:   0,3m2 "</t>
  </si>
  <si>
    <t>0,30*0,200*1,02</t>
  </si>
  <si>
    <t>596841120</t>
  </si>
  <si>
    <t>Kladení betonové dlažby komunikací pro pěší do lože z cement malty vel do 0,09 m2 plochy do 50 m2</t>
  </si>
  <si>
    <t>-537469141</t>
  </si>
  <si>
    <t>" v ceně položky je lože z MC tl. 30mm vč. zaspárování MC "</t>
  </si>
  <si>
    <t>" BT-C/ dlažby 60mm do malty (40mm):  varovné pásy  "</t>
  </si>
  <si>
    <t>Mezisoučet           PÁSY varovné</t>
  </si>
  <si>
    <t>451459777</t>
  </si>
  <si>
    <t>Příplatek ZKD 10 mm tl přes 50 mm u podkladu nebo lože pod dlažbu z MC</t>
  </si>
  <si>
    <t>1531357526</t>
  </si>
  <si>
    <t>" BT-C/ dlažby 60mm do malty (40mm): pásy varovné "</t>
  </si>
  <si>
    <t>" příplatek k loži nad rámec základní mtž.položky (v ceně započteno 30mm MC) "</t>
  </si>
  <si>
    <t>" celk. projekční tl. = 40mm MC "</t>
  </si>
  <si>
    <t>PASYvar163*(40-30)/10</t>
  </si>
  <si>
    <t>592457160-02</t>
  </si>
  <si>
    <t>dlažební umělý kámen -dlaždice pro vyznačení varovných a signálních pásů, obdélník  s výstupky na plochy pojížděné 100x200/ 60mm  - standartní barvy</t>
  </si>
  <si>
    <t>-2134117014</t>
  </si>
  <si>
    <t>" BT/ dlažby 60mm do malty:  pásy varovný+ signální  (např. COMCON DV) "</t>
  </si>
  <si>
    <t>" varovný pás 60mm"           1,0*1,03</t>
  </si>
  <si>
    <t>Mezisoučet          PÁSY tl. 60</t>
  </si>
  <si>
    <t>899331111</t>
  </si>
  <si>
    <t>Výšková úprava uličního vstupu nebo vpusti do 200 mm zvýšením poklopu</t>
  </si>
  <si>
    <t>-27550752</t>
  </si>
  <si>
    <t>" BT-C/ poklop kanalizace výšk.úprava +- 10cm "</t>
  </si>
  <si>
    <t>916131213</t>
  </si>
  <si>
    <t>Osazení silničního obrubníku betonového stojatého s boční opěrou do lože z betonu prostého</t>
  </si>
  <si>
    <t>1875875363</t>
  </si>
  <si>
    <t>" BT-C/ obrubník betonový š.10cm (do betonu celk.0,186 m3)"</t>
  </si>
  <si>
    <t>3,1</t>
  </si>
  <si>
    <t>592174900</t>
  </si>
  <si>
    <t>obrubník betonový chodníkový ABO 10-25,rovný 100x10x25 cm přírodní šedá</t>
  </si>
  <si>
    <t>-517846522</t>
  </si>
  <si>
    <t>" BT-C/ obrubník betonový š.10cm  "</t>
  </si>
  <si>
    <t>3,1*1,01</t>
  </si>
  <si>
    <t>977211111</t>
  </si>
  <si>
    <t>Řezání ŽB kcí hl do 200 mm stěnovou pilou do průměru výztuže 16 mm</t>
  </si>
  <si>
    <t>-1225374260</t>
  </si>
  <si>
    <t>" BT-C/PANELY - úprava panelu na místě - řezání - pro 1 poklop kanalizace "</t>
  </si>
  <si>
    <t>" (není k dispozici přesné zaměření)"</t>
  </si>
  <si>
    <t>2,8</t>
  </si>
  <si>
    <t>998226011</t>
  </si>
  <si>
    <t>Přesun hmot pro pozemní komunikace a letiště s krytem montovaným z ŽB dílců</t>
  </si>
  <si>
    <t>1559001812</t>
  </si>
  <si>
    <t>cODKOP164</t>
  </si>
  <si>
    <t>188,86</t>
  </si>
  <si>
    <t>ISodkop164</t>
  </si>
  <si>
    <t>113,316</t>
  </si>
  <si>
    <t>ODVOZvyk164</t>
  </si>
  <si>
    <t>rODKOP164</t>
  </si>
  <si>
    <t>11,332</t>
  </si>
  <si>
    <t>sODKOP164</t>
  </si>
  <si>
    <t>177,528</t>
  </si>
  <si>
    <t>SO 16.4 - Technický trávník - TT</t>
  </si>
  <si>
    <t>" BT/ SO 16 ZPEVNĚNÉ PLOCHY - SO 16.4  TECHN. TRÁVNÍK -TT "</t>
  </si>
  <si>
    <t>" předb.odhad odkopů v pásmu IS= do 60 %  z celk. odkopů (horkovod+kabely) "</t>
  </si>
  <si>
    <t>0,60*cODKOP164</t>
  </si>
  <si>
    <t>" ruční odkop u IS: trávník TT  cca  10% z  pásma  IS odkop (dokop těsně nad kabely)"</t>
  </si>
  <si>
    <t>0,10*ISodkop164</t>
  </si>
  <si>
    <t>122202202</t>
  </si>
  <si>
    <t>Odkopávky a prokopávky nezapažené pro silnice objemu do 1000 m3 v hornině tř. 3</t>
  </si>
  <si>
    <t>" BT -TT / výkopy do hl.0,35m (odkopy )"</t>
  </si>
  <si>
    <t>0,35*539,6</t>
  </si>
  <si>
    <t>Mezisoučet       celkem ODKOP   SO 16.4</t>
  </si>
  <si>
    <t>-rODKOP164</t>
  </si>
  <si>
    <t>ODVOZvyk164*1,8</t>
  </si>
  <si>
    <t>273591573</t>
  </si>
  <si>
    <t>" BT / výkopy  pro trávník TT :  úprava pláně "</t>
  </si>
  <si>
    <t>539,6</t>
  </si>
  <si>
    <t>564211111-33</t>
  </si>
  <si>
    <t>Kryt  nehutněný pojížděné zatravňovací vrstvy  - horní frakce -vegetační vrstva (směs:  písek- štěrk 16/32 - ŠD -zemina 1:3:0:1)   tl 50 mm</t>
  </si>
  <si>
    <t>-1359076401</t>
  </si>
  <si>
    <t>" BT-TT / skl.pro techn. trávník: horní frakce 50mm "</t>
  </si>
  <si>
    <t>" (obdělání půdy, založ.trávníku vč.dodávky osiva = součást SO 19 -Zeleň)"</t>
  </si>
  <si>
    <t>564271111-33</t>
  </si>
  <si>
    <t xml:space="preserve">Podsyp  hutněný pojížděné zatravňovací vrstvy  tl.250mm - střední frakce (směs:  písek- štěrk 16/32 - ŠD -zemina 1:0:3:1)   </t>
  </si>
  <si>
    <t>-993832980</t>
  </si>
  <si>
    <t>" BT-TT/ skl.pro techn. trávník:  střední frakce 250mm "</t>
  </si>
  <si>
    <t>564811111-33</t>
  </si>
  <si>
    <t xml:space="preserve">Podsyp  hutněný pojížděné zatravňovací vrstvy  tl.50mm - spodní frakce (směs:  písek- štěrk 16/32 - ŠD -zemina 0:0:4:0)   </t>
  </si>
  <si>
    <t>283561995</t>
  </si>
  <si>
    <t>" BT-TT/ skl.pro techn. trávník:  spodní frakce 50mm ŠD "</t>
  </si>
  <si>
    <t>-372696397</t>
  </si>
  <si>
    <t>ODVOZvyk165</t>
  </si>
  <si>
    <t>26,418</t>
  </si>
  <si>
    <t>rODKOP165</t>
  </si>
  <si>
    <t>1,161</t>
  </si>
  <si>
    <t>sODKOP165</t>
  </si>
  <si>
    <t>25,257</t>
  </si>
  <si>
    <t>SO 16.5 - MZK pod pergolou na hřišti - MZK</t>
  </si>
  <si>
    <t>" BT/ SO 16 ZPEVNĚNÉ PLOCHY - SO 16.5  MZK..."</t>
  </si>
  <si>
    <t>" ruční odkop pro MZK podél stáv. zdi /výkr. D16.2 "</t>
  </si>
  <si>
    <t>0,34*0,50*6,83</t>
  </si>
  <si>
    <t>" BT -MZK / výkopy do hl.0,34m (odkopy )"</t>
  </si>
  <si>
    <t>0,34*77,7</t>
  </si>
  <si>
    <t>cODKOP165</t>
  </si>
  <si>
    <t>Mezisoučet       celkem ODKOP   SO 16.5</t>
  </si>
  <si>
    <t>-rODKOP165</t>
  </si>
  <si>
    <t>ODVOZvyk165*1,8</t>
  </si>
  <si>
    <t>" BT / výkopy  pro plochy MZK+obruby :  úprava pláně "</t>
  </si>
  <si>
    <t>77,7</t>
  </si>
  <si>
    <t>183111312</t>
  </si>
  <si>
    <t>Hloubení jamek s výměnou 100 % půdy zeminy tř 1 až 4 objem do 0,005 m3 v rovině a svahu do 1:5</t>
  </si>
  <si>
    <t>-192751464</t>
  </si>
  <si>
    <t>" BT/ jamky pro kapsy na popínavky v MZK 300*300 mm, 7ks"</t>
  </si>
  <si>
    <t>" ( v rámci ceny položky/výměna zeminy -i zapravení MZK kolem rámečku)"</t>
  </si>
  <si>
    <t>-1252882813</t>
  </si>
  <si>
    <t>" BT / skl.MZK :  ŠP  tl.50mm "          75,30</t>
  </si>
  <si>
    <t>564801112-48</t>
  </si>
  <si>
    <t>Podklad z drtě  fr. 4-8   tl 40 mm</t>
  </si>
  <si>
    <t>-724041238</t>
  </si>
  <si>
    <t>" BT / skl.MZK : drť fr.4-8  tl.40mm "             75,30</t>
  </si>
  <si>
    <t>1142218780</t>
  </si>
  <si>
    <t>" BT / skl.MZK : ŠD 0/63  tl. 200m "                75,3</t>
  </si>
  <si>
    <t>564932111-01</t>
  </si>
  <si>
    <t xml:space="preserve">Plocha vrchní pochůzí - mlatová-  z mechan. zpevněn.kameniva MZK tl 100 mm (minerální beton-světlý okrový odstín) spec. směs projektem předepsaných frakcí a způsobu hutnění   _x000D_
</t>
  </si>
  <si>
    <t>1460705523</t>
  </si>
  <si>
    <t>" BT/ skl.MZK : MZK 100mm "           75,3</t>
  </si>
  <si>
    <t>-1718854480</t>
  </si>
  <si>
    <t xml:space="preserve">" BT-MZK/ orubník kamenný štípaný 100/200/ proměnlivá dl."   </t>
  </si>
  <si>
    <t>" lože celk.1,392 M3 dle BT  pro 23,2m postačí v rámci mtž. položky (0,061m3/mb)"</t>
  </si>
  <si>
    <t>23,2</t>
  </si>
  <si>
    <t>-586244850</t>
  </si>
  <si>
    <t>" BT-mzk/ orubník kamenný štípaný 100/200/ proměnlivá dl. "</t>
  </si>
  <si>
    <t>23,2*1,02</t>
  </si>
  <si>
    <t>919791061</t>
  </si>
  <si>
    <t>Montáž ochrany stromů v komunikaci bez vnitřní výplně a volně položeným rámem plochy do 1 m2</t>
  </si>
  <si>
    <t>1907814130</t>
  </si>
  <si>
    <t>" BT/ montáž  rámečku pro kapsy na popínavky v MZK 300*300 mm"</t>
  </si>
  <si>
    <t>" trny zaraženy do země "</t>
  </si>
  <si>
    <t>" (-kce rámečku pro popínavky:  oc. obruba z pásov. navař. na trny =samost. dodávka)"</t>
  </si>
  <si>
    <t>553959000-01</t>
  </si>
  <si>
    <t xml:space="preserve">zámečn. atyp - bez povrch.úpravy - ocel.kotevní prvky do 1kg/kus, v ceně prvku je i navaření na pásovou obrubu  </t>
  </si>
  <si>
    <t>-356572895</t>
  </si>
  <si>
    <t>" BT rámeček pro popínavky:  oc. obruba z pásoviny navař. na trny "</t>
  </si>
  <si>
    <t>" dodávka:  kotvící roxory D 10/dl.200mm (0,69kg/mb), 28ks "</t>
  </si>
  <si>
    <t>0,69*0,20*28</t>
  </si>
  <si>
    <t>135111200</t>
  </si>
  <si>
    <t>ocel široká jakost S235JR 160x10 mm</t>
  </si>
  <si>
    <t>1253440944</t>
  </si>
  <si>
    <t>" dodávka: pásovina  160/10mm (12,6kg/mb), ocel bez úpravy: 8,4mb "</t>
  </si>
  <si>
    <t>(12,60*8,4*1,08*1,15)*0,001</t>
  </si>
  <si>
    <t>DRENhrist171</t>
  </si>
  <si>
    <t>52,96</t>
  </si>
  <si>
    <t>m2SITE171</t>
  </si>
  <si>
    <t>243,906</t>
  </si>
  <si>
    <t>ODVOZvyk171</t>
  </si>
  <si>
    <t>92,757</t>
  </si>
  <si>
    <t>rSACHTY171</t>
  </si>
  <si>
    <t>1,8</t>
  </si>
  <si>
    <t>sODKOP171</t>
  </si>
  <si>
    <t>77,563</t>
  </si>
  <si>
    <t>sRYHY171</t>
  </si>
  <si>
    <t>7,15</t>
  </si>
  <si>
    <t>VRTYD500mb171</t>
  </si>
  <si>
    <t>31,8</t>
  </si>
  <si>
    <t>SO 17 - SPORTOVNÍ  A DĚTSKÉ HŘIŠTĚ</t>
  </si>
  <si>
    <t>SO 17.1 - Sportovní hřiště</t>
  </si>
  <si>
    <t>2411</t>
  </si>
  <si>
    <t>-1866511558</t>
  </si>
  <si>
    <t>" BT/ SO 17  DĚTSKÁ HŘIŠTĚ  -SO 17.1 Sportovní hřiště "</t>
  </si>
  <si>
    <t>" případné doplnění dle výkresu: D17.2 Situace "</t>
  </si>
  <si>
    <t>"  nebo MANUÁLU (TZ) SO 17 HŘIŠTĚ  (příloha projektu)"</t>
  </si>
  <si>
    <t>" BT / výkopy do hl.0,311 mm (odkopy po DM) "</t>
  </si>
  <si>
    <t>0,311*249,4</t>
  </si>
  <si>
    <t>133202011</t>
  </si>
  <si>
    <t>Hloubení šachet ručním nebo pneum nářadím v soudržných horninách tř. 3, plocha výkopu do 4 m2</t>
  </si>
  <si>
    <t>-915602502</t>
  </si>
  <si>
    <t>" BT/ sloupky -basket.koše  výkop pro patky 1,8 m3"</t>
  </si>
  <si>
    <t>" 2 ks, hl.0,9m  "</t>
  </si>
  <si>
    <t>(1,0*1,0*0,9)*2</t>
  </si>
  <si>
    <t>132201101</t>
  </si>
  <si>
    <t>Hloubení rýh š do 600 mm v hornině tř. 3 objemu do 100 m3</t>
  </si>
  <si>
    <t>2016539072</t>
  </si>
  <si>
    <t>" rýhy pro drenáž hřiště (skl.drenáž.koberec) "</t>
  </si>
  <si>
    <t>DRENhrist171*0,30*(0,30+0,60)/2</t>
  </si>
  <si>
    <t>226111313</t>
  </si>
  <si>
    <t>Vrty velkoprofilové svislé nezapažené D do 550 mm hl do 5 m hor. III</t>
  </si>
  <si>
    <t>-1735384715</t>
  </si>
  <si>
    <t>" BT /sloupky hřiště:  výkop pro patky (kruh, vrtání) 6m3"</t>
  </si>
  <si>
    <t>" D500mm * 30ks, hl.1m /viz. řez Hřiště dle Manuálu "</t>
  </si>
  <si>
    <t>30*1,0</t>
  </si>
  <si>
    <t>" BT/ sloupky volejbal. sítě:  výkop pro patky (kruh, vrtání)  0,36 m3"</t>
  </si>
  <si>
    <t>" D500mm * 2 ks, hl.0,9m  "</t>
  </si>
  <si>
    <t>2*0,9</t>
  </si>
  <si>
    <t>713716977</t>
  </si>
  <si>
    <t>" odkop pro hřiště "</t>
  </si>
  <si>
    <t>" šachty pro patky basket.košů"</t>
  </si>
  <si>
    <t>" rýhy pro drenáž hřiště "</t>
  </si>
  <si>
    <t>" vrty D500 z jamek pro sloupky hřiště (30ks) +volejb.sítě (2ks)"</t>
  </si>
  <si>
    <t>PI*(0,500/2)^2*VRTYD500mb171</t>
  </si>
  <si>
    <t>1203740064</t>
  </si>
  <si>
    <t>-594488714</t>
  </si>
  <si>
    <t>ODVOZvyk171*1,8</t>
  </si>
  <si>
    <t>-128297153</t>
  </si>
  <si>
    <t>" BT / výkopy  pro hřiště / úprava pláně "</t>
  </si>
  <si>
    <t>249,4</t>
  </si>
  <si>
    <t>271572211</t>
  </si>
  <si>
    <t>Podsyp pod základové konstrukce se zhutněním z netříděného štěrkopísku</t>
  </si>
  <si>
    <t>1789820872</t>
  </si>
  <si>
    <t>" BT/ sloupky oplocení:  podsyp ŠP 100mm (0,6m3)"</t>
  </si>
  <si>
    <t>30*(PI*(0,500/2)^2*0,10)*1,03</t>
  </si>
  <si>
    <t>" BT / sloupky volejbal. síť:  podsyp ŠP 100mm (0,04m3)"</t>
  </si>
  <si>
    <t>2*(PI*(0,500/2)^2*0,10)*1,03</t>
  </si>
  <si>
    <t>" BT/ sloupky basket koš: podsyp ŠP 100mm(0,20 m3)"</t>
  </si>
  <si>
    <t>2*(1,0*1,0*0,10)</t>
  </si>
  <si>
    <t>275313811</t>
  </si>
  <si>
    <t>Základové patky z betonu tř. C 25/30</t>
  </si>
  <si>
    <t>1794476152</t>
  </si>
  <si>
    <t>" BT/ sloupky oplocení:  bet.patka (5,4m3)"</t>
  </si>
  <si>
    <t>30*(PI*(0,500/2)^2*0,90)*1,035</t>
  </si>
  <si>
    <t>" BT / sloupky volejbal. síť:   bet.patka (0,32 m3)"</t>
  </si>
  <si>
    <t>2*(PI*(0,500/2)^2*0,80)*1,035</t>
  </si>
  <si>
    <t>" BT/ sloupky basket koš:  bet.patka (1,6 m3)"</t>
  </si>
  <si>
    <t>2*(1,0*1,0*0,80)</t>
  </si>
  <si>
    <t>275351121</t>
  </si>
  <si>
    <t>Zřízení bednění základových patek</t>
  </si>
  <si>
    <t>-796177274</t>
  </si>
  <si>
    <t>" bednění horní hrany základ.patek sloupků/viz. řez Hřiště/Manuál SO 17 "</t>
  </si>
  <si>
    <t>" BT/ sloupky oplocení:  bet.patka 30x"</t>
  </si>
  <si>
    <t>30*(PI*2*0,500)*0,12</t>
  </si>
  <si>
    <t>" BT / sloupky volejbal. síť:   bet.patka 2x"</t>
  </si>
  <si>
    <t>2*(PI*2*0,500)*0,12</t>
  </si>
  <si>
    <t>" BT/ sloupky basket koš:  bet.patka 2x"</t>
  </si>
  <si>
    <t>2*(4*1,0*0,12)</t>
  </si>
  <si>
    <t>275351122</t>
  </si>
  <si>
    <t>Odstranění bednění základových patek</t>
  </si>
  <si>
    <t>-9196860</t>
  </si>
  <si>
    <t>338171121-05</t>
  </si>
  <si>
    <t>Osazování sloupků a vzpěr plotových ocelových v. 3 - 5m  m se zalitím MC</t>
  </si>
  <si>
    <t>-1944516775</t>
  </si>
  <si>
    <t>" BT/ sloupky oplocení  profil 120/60mm,  dl.4,9m, 30ks "</t>
  </si>
  <si>
    <t>55342260092</t>
  </si>
  <si>
    <t>systémový sloupek pro sportovní oplocení profil 120/60/4-4900mm (51,4kg) žár.ZN, vč. plast.úchytů tlumících zvuk (12ks/sloupek)+horní krytka, vč.provrtaných 5 otvorů D10mm na lanka sítí</t>
  </si>
  <si>
    <t>-2034823973</t>
  </si>
  <si>
    <t>" BT/ sloupky oplocení  dl.4,9m, ocel.uzav. profil  120/60 / dodávka"</t>
  </si>
  <si>
    <t>348401150-01</t>
  </si>
  <si>
    <t>Osazení oplocení sportovní sítě s montáží  napínacích lan 5x,  výšky do 4,0-5,0 m  do 15° sklonu svahu</t>
  </si>
  <si>
    <t>1624568788</t>
  </si>
  <si>
    <t>" schema  oplocení/ Manulál SO 17 "</t>
  </si>
  <si>
    <t>" BT/ sloupky oplocení: síť polyamidová+ 5x lanka "</t>
  </si>
  <si>
    <t>77,649+97,344+68,913</t>
  </si>
  <si>
    <t>709212190-12</t>
  </si>
  <si>
    <t>ochranná sportovní síť síla 2mm PP, oko 3x3cm, černá  použití: oplocení multifunkč. sportovišť (basket, volejbal) vč. příslušenství k instalaci (spojky, zalis.smyčky, napínáky,karabinky, šnůry)</t>
  </si>
  <si>
    <t>236954889</t>
  </si>
  <si>
    <t>" BT/ sloupky oplocení:  síte m2 celkem  243,9m2/ dodávka"</t>
  </si>
  <si>
    <t>m2SITE171*1,05</t>
  </si>
  <si>
    <t>70921219-06</t>
  </si>
  <si>
    <t>příslušenství k instalaci ochran.sítí:  upevňovací  lanko ocelové D6mm obal  PVC</t>
  </si>
  <si>
    <t>-1783356798</t>
  </si>
  <si>
    <t>" BT/ sloupky oplocení:  5x lanka, D6. celk.dl.320mb / dodávka"</t>
  </si>
  <si>
    <t>320,0*1,15</t>
  </si>
  <si>
    <t>579221216</t>
  </si>
  <si>
    <t>Ručně litý pryžový povrch 1-vrstvý tl 13 mm 2 ostatní barvy s impregnací na asfalt do 300m2</t>
  </si>
  <si>
    <t>2056572997</t>
  </si>
  <si>
    <t>" srovnávací položka -sport.povrch "</t>
  </si>
  <si>
    <t>" BT/ skl.hřiště: polyuretan.EPDM barevný 11mm "</t>
  </si>
  <si>
    <t>241,65</t>
  </si>
  <si>
    <t>565191111-70</t>
  </si>
  <si>
    <t>Podklad ploch pro tělovýchovu z asfaltového drenážního koberce  tl. do 80mm  AKO8+AKO16 ( bez štěrkových vrstev)</t>
  </si>
  <si>
    <t>1433763314</t>
  </si>
  <si>
    <t>" BT/ skl.hřiště: drenáž.asfalt -koberec 70mm "</t>
  </si>
  <si>
    <t>" (skl. ŠD vrstev = samostat. položky) "</t>
  </si>
  <si>
    <t>564741111</t>
  </si>
  <si>
    <t>Podklad z kameniva hrubého drceného vel. 32-63 mm tl 120 mm</t>
  </si>
  <si>
    <t>286239228</t>
  </si>
  <si>
    <t>" BT/ skl.hřiště:  ŠD 32/64, tl. 120mm</t>
  </si>
  <si>
    <t>564821111</t>
  </si>
  <si>
    <t>Podklad ze štěrkodrtě ŠD tl 80 mm</t>
  </si>
  <si>
    <t>-1497422228</t>
  </si>
  <si>
    <t>" BT/ skl.hřiště:  ŠD 0/32, tl. 80mm "</t>
  </si>
  <si>
    <t>564201111-30</t>
  </si>
  <si>
    <t>Podklad nebo podsyp ze štěrkopísku ŠP (drt DDK fr.0-4),  tl 30 mm,  s rozprostřením zhutněním</t>
  </si>
  <si>
    <t>-72234557</t>
  </si>
  <si>
    <t>" BT/ skl.hřiště:  ŠD 0/4,  tl. 30mm "</t>
  </si>
  <si>
    <t>565191191</t>
  </si>
  <si>
    <t>Podklad ploch pro tělovýchovu - drenáž pod podklad z asfaltového koberce</t>
  </si>
  <si>
    <t>1329955332</t>
  </si>
  <si>
    <t>" v ceně položky: výpľn drtí (do 0,135m3/mb) a  trubka drenáže PVC flexibil. D65mm "</t>
  </si>
  <si>
    <t>" BT/ skl.hřiště:  drenáž.asfalt+ ŠD / výkr. Situace D17.2"</t>
  </si>
  <si>
    <t>4*(9,0+2*1,62+2*0,50)</t>
  </si>
  <si>
    <t>-1326270753</t>
  </si>
  <si>
    <t>" BT / obrubník betonový š.10cm (do betonu celk.3,8724 m3)"</t>
  </si>
  <si>
    <t xml:space="preserve">" lože celk.3,8724 M3 dle BT pro 64,54m postačí v rámci mtž. položky (0,0672m3/mb)" </t>
  </si>
  <si>
    <t>"64,54*0,0672=4,337m3 betonu v rámci mtž.položky)</t>
  </si>
  <si>
    <t>64,54</t>
  </si>
  <si>
    <t>1148529090</t>
  </si>
  <si>
    <t>" BT / obrubník betonový š.10cm  "</t>
  </si>
  <si>
    <t>64,54*1,01</t>
  </si>
  <si>
    <t>998222012</t>
  </si>
  <si>
    <t>Přesun hmot pro tělovýchovné plochy</t>
  </si>
  <si>
    <t>1350374202</t>
  </si>
  <si>
    <t>76700000-911</t>
  </si>
  <si>
    <t xml:space="preserve">Sport. prvky- basketbalová konstrukce, typ se čtvercovou hrací deskou.Kompletní systém vč. koše,sítě, kotevní konstrukce, pz objímka s výtahem./ M+D (bet. patka = HSV oddíl Základy) </t>
  </si>
  <si>
    <t>1893055721</t>
  </si>
  <si>
    <t>" BT / basket.koše se čtverc.deskou (schema viz. Manual SO17) "</t>
  </si>
  <si>
    <t>" extra stabilní konstrukce, přesah 1,65m /kompletní systém "</t>
  </si>
  <si>
    <t>" instalace na připravený základ (viz.položky HSV) "</t>
  </si>
  <si>
    <t>76700000-922</t>
  </si>
  <si>
    <t>Sport. prvky - sloupky na volejbal se zařízením na vypínání sítě v.2,55m: =2 tyče D50mm (celk.délka obou tyčí 6,9m) vč. povrch.úpravy ZN, 2x kotev. konstrukce / M+D (bet. patka = HSV oddíl Základy)</t>
  </si>
  <si>
    <t>sada</t>
  </si>
  <si>
    <t>-15180629</t>
  </si>
  <si>
    <t>" BT / 2 sloupky na volejbal z tyče celk. délky 6,9m (schema viz. Manual SO17) "</t>
  </si>
  <si>
    <t>" 1 sada ze 2 sloupků "                 1</t>
  </si>
  <si>
    <t>76700000-931</t>
  </si>
  <si>
    <t xml:space="preserve">Sport. prvky - síť na  volejbal do exteriéru vč. napínacího příslušenství ( lanko, prošitá, vyztužená) / dodávka </t>
  </si>
  <si>
    <t>451724956</t>
  </si>
  <si>
    <t>" BT / sloupky: volejbalová  síť + napínací příslušenství "</t>
  </si>
  <si>
    <t>998767201</t>
  </si>
  <si>
    <t>Přesun hmot procentní pro zámečnické konstrukce v objektech v do 6 m</t>
  </si>
  <si>
    <t>%</t>
  </si>
  <si>
    <t>1768179270</t>
  </si>
  <si>
    <t>DRENhrist172</t>
  </si>
  <si>
    <t>87,85</t>
  </si>
  <si>
    <t>Kotvy172</t>
  </si>
  <si>
    <t>M3pisek172</t>
  </si>
  <si>
    <t>3,22</t>
  </si>
  <si>
    <t>ODVOZvyk172</t>
  </si>
  <si>
    <t>121,493</t>
  </si>
  <si>
    <t>rODKOP172</t>
  </si>
  <si>
    <t>4,415</t>
  </si>
  <si>
    <t>rSACHTY172</t>
  </si>
  <si>
    <t>4,004</t>
  </si>
  <si>
    <t>sJAMA172</t>
  </si>
  <si>
    <t>6,08</t>
  </si>
  <si>
    <t>sODKOP172</t>
  </si>
  <si>
    <t>95,134</t>
  </si>
  <si>
    <t>sRYHY172</t>
  </si>
  <si>
    <t>11,86</t>
  </si>
  <si>
    <t>SO 17.2 - Dětské hřiště</t>
  </si>
  <si>
    <t xml:space="preserve">    783 - Dokončovací práce - nátěry</t>
  </si>
  <si>
    <t>113151111</t>
  </si>
  <si>
    <t>Rozebrání zpevněných ploch ze silničních dílců</t>
  </si>
  <si>
    <t>-386097603</t>
  </si>
  <si>
    <t>-1140690447</t>
  </si>
  <si>
    <t>" BT/ SO 17  DĚTSKÁ HŘIŠTĚ  -SO 17.2 Sportovní hřiště "</t>
  </si>
  <si>
    <t>" BT / výkopy do hl.0,270 mm (odkopy po DM) "</t>
  </si>
  <si>
    <t>0,270*368,7</t>
  </si>
  <si>
    <t>" - ruční odkop (podél zdi) "</t>
  </si>
  <si>
    <t>-rODKOP172</t>
  </si>
  <si>
    <t>Odkopávky a prokopávky nezapažené pro silnice RUČNĚ (při objektu nebo zasíťovaném území)  v hornině tř. 3</t>
  </si>
  <si>
    <t>509285115</t>
  </si>
  <si>
    <t>" ručně podél stáv. zdi /výkr. Situace "</t>
  </si>
  <si>
    <t>0,270*0,50*32,70</t>
  </si>
  <si>
    <t>-29518005</t>
  </si>
  <si>
    <t>" BT/ pískoviště: výkop hl. 800mm ( Manuál/ řez pískovištěm)"</t>
  </si>
  <si>
    <t>0,80*7,6</t>
  </si>
  <si>
    <t>1478521271</t>
  </si>
  <si>
    <t>DRENhrist172*0,30*(0,30+0,60)/2</t>
  </si>
  <si>
    <t>1050299397</t>
  </si>
  <si>
    <t>" BT/ herní prvky 4ks celkem: výkop pro patky "</t>
  </si>
  <si>
    <t>3,68</t>
  </si>
  <si>
    <t>" BT/ herní prvky 4ks celkem: výkop patka 1x "</t>
  </si>
  <si>
    <t>0,6*0,6*0,9</t>
  </si>
  <si>
    <t>300039015</t>
  </si>
  <si>
    <t>" jáma pro pískoviště "</t>
  </si>
  <si>
    <t>" šachty pro patky herních prvků "</t>
  </si>
  <si>
    <t>964436420</t>
  </si>
  <si>
    <t>1494598082</t>
  </si>
  <si>
    <t>ODVOZvyk172*1,8</t>
  </si>
  <si>
    <t>174201102-01</t>
  </si>
  <si>
    <t>Zásyp ruční uzavřených prostor sypaninou bez zhutnění</t>
  </si>
  <si>
    <t>-1418485836</t>
  </si>
  <si>
    <t>" BT/ pískoviště:  písek herní písek (3,22 M3)"</t>
  </si>
  <si>
    <t>0,70*4,6</t>
  </si>
  <si>
    <t>581544230-09</t>
  </si>
  <si>
    <t>herní písek na dětská pískoviště, promívaný, prosévaný  - balený 20 (25) kg</t>
  </si>
  <si>
    <t>1742119423</t>
  </si>
  <si>
    <t>" BT / pískoviště:  písek herní tříděný "</t>
  </si>
  <si>
    <t>M3pisek172*1,80</t>
  </si>
  <si>
    <t>181102302</t>
  </si>
  <si>
    <t>Úprava pláně v zářezech se zhutněním</t>
  </si>
  <si>
    <t>-1967202843</t>
  </si>
  <si>
    <t>" BT / výkopy  pro pískoviště / úprava pláně v jámě "</t>
  </si>
  <si>
    <t>7,6</t>
  </si>
  <si>
    <t>-553405474</t>
  </si>
  <si>
    <t>" BT / výkopy  pro hřiště DĚTSKÉ / úprava pláně "</t>
  </si>
  <si>
    <t>368,7</t>
  </si>
  <si>
    <t>-103644147</t>
  </si>
  <si>
    <t>" BT/ herní prvky 4ks celkem: beton. patky "</t>
  </si>
  <si>
    <t>3,32</t>
  </si>
  <si>
    <t>" BT/ herní prvky 4ks celkem: beton. patka 1x "</t>
  </si>
  <si>
    <t>0,6*0,6*0,8</t>
  </si>
  <si>
    <t>" bez bednění +3,5% "</t>
  </si>
  <si>
    <t>(3,32+0,288)*0,035</t>
  </si>
  <si>
    <t>279113144</t>
  </si>
  <si>
    <t>Základová zeď tl do 300 mm z tvárnic ztraceného bednění včetně výplně z betonu tř. C 20/25</t>
  </si>
  <si>
    <t>-441014669</t>
  </si>
  <si>
    <t>" BT/ pískoviště: základ. ztrac. bednění š.300mm.celk.2,36m3 "</t>
  </si>
  <si>
    <t>" ( Manuál/ řez pískovištěm : sokl pískoviště )"</t>
  </si>
  <si>
    <t>2,36/0,30</t>
  </si>
  <si>
    <t>279361821</t>
  </si>
  <si>
    <t>Výztuž základových zdí nosných betonářskou ocelí 10 505</t>
  </si>
  <si>
    <t>258458886</t>
  </si>
  <si>
    <t>" BT/ pískoviště: základ. ztrac. bednění celk.2,36m3: výztuž 60kg/m3 "</t>
  </si>
  <si>
    <t>2,36*60,0*0,001</t>
  </si>
  <si>
    <t>564251111</t>
  </si>
  <si>
    <t>Podklad nebo podsyp ze štěrkopísku ŠP tl 150 mm</t>
  </si>
  <si>
    <t>-90953266</t>
  </si>
  <si>
    <t>" BT/pískoviště:  drenáž.vrstva ŠP 150mm (0,69m3)"</t>
  </si>
  <si>
    <t>4,6</t>
  </si>
  <si>
    <t>564851114</t>
  </si>
  <si>
    <t>Podklad ze štěrkodrtě ŠD tl 180 mm</t>
  </si>
  <si>
    <t>-1554335356</t>
  </si>
  <si>
    <t>" BT/ skl.hřiště:  ŠD 0/32, tl. 180mm "</t>
  </si>
  <si>
    <t>-1975111152</t>
  </si>
  <si>
    <t>" v ceně položky: výplň drtí (do 0,135m3/mb) a  trubka drenáže PVC flexib. D65mm "</t>
  </si>
  <si>
    <t>7*(11,55+2*0,50)</t>
  </si>
  <si>
    <t>579231321-90</t>
  </si>
  <si>
    <t>-932328468</t>
  </si>
  <si>
    <t>" výměra bez míst pro stromy"      360,0</t>
  </si>
  <si>
    <t>596811120</t>
  </si>
  <si>
    <t>Kladení betonové dlažby komunikací pro pěší do lože z kameniva vel do 0,09 m2 plochy do 50 m2</t>
  </si>
  <si>
    <t>1987362918</t>
  </si>
  <si>
    <t>" BT/pískoviště:  bet. dlaždice 30/30/5cm, 52ks "</t>
  </si>
  <si>
    <t>592457000</t>
  </si>
  <si>
    <t>dlažba betonová plošná hladká Standard 30x30x4,5 cm šedá</t>
  </si>
  <si>
    <t>1959384165</t>
  </si>
  <si>
    <t>4,6*1,03</t>
  </si>
  <si>
    <t>914111129-R</t>
  </si>
  <si>
    <t>Montáž  tabule návštěvního řádu vč.osazení sloupku - zpět. použití  mobiliáře na připravený základ, dodávka nového kotvení, dovoz mobiliáře z úložného  skladu</t>
  </si>
  <si>
    <t>-1997106814</t>
  </si>
  <si>
    <t>" beton. základ vč. zemn.prací = samostatné položky HSV "</t>
  </si>
  <si>
    <t>" BT / montáž návštěvního řádu (stávající cedule vč. sloupku)"</t>
  </si>
  <si>
    <t>-428652139</t>
  </si>
  <si>
    <t>" BT / obrubník betonový š.10cm (do betonu celk.0,696 m3)"</t>
  </si>
  <si>
    <t xml:space="preserve">" lože celk.0,696 M3 dle BT pro 11,6m postačí v rámci mtž. položky (0,0672m3/mb)" </t>
  </si>
  <si>
    <t>"11,6*0,0672=0,780m3 betonu v rámci mtž.položky)</t>
  </si>
  <si>
    <t>11,60</t>
  </si>
  <si>
    <t>-1644667876</t>
  </si>
  <si>
    <t>" BT / obrubník betonový š.10cm "</t>
  </si>
  <si>
    <t>11,6*1,01</t>
  </si>
  <si>
    <t>919726122</t>
  </si>
  <si>
    <t>Geotextilie pro ochranu, separaci a filtraci netkaná měrná hmotnost do 300 g/m2</t>
  </si>
  <si>
    <t>-628467916</t>
  </si>
  <si>
    <t>" BT / pískoviště:  geotextilie 300g/m2 (+20% na vytažení)"</t>
  </si>
  <si>
    <t>4,60*1,20</t>
  </si>
  <si>
    <t>919791063</t>
  </si>
  <si>
    <t>Montáž ochrany stromů v komunikaci bez vnitřní výplně a volně položeným rámem plochy přes 1 m2</t>
  </si>
  <si>
    <t>-354172628</t>
  </si>
  <si>
    <t>" BT/ montáž  rámečku pro okolí stromu 1500x1500mm, trny zaraženy do země "</t>
  </si>
  <si>
    <t>" (-kce rámečku pro stromy:  oc. obruba z pásov. navař. na trny =samost. dodávka)"</t>
  </si>
  <si>
    <t>-1706469690</t>
  </si>
  <si>
    <t>" BT rámeček pro stromy:  oc. obruba z pásoviny navař. na trny "</t>
  </si>
  <si>
    <t>" dodávka:  kotvící roxory D 10/dl.400mm (0,69kg/mb), 12ks "</t>
  </si>
  <si>
    <t>0,69*0,40*12</t>
  </si>
  <si>
    <t>949544072</t>
  </si>
  <si>
    <t>" dodávka: pásovina  160/10mm (12,6kg/mb), ocel bez úpravy: 18mb "</t>
  </si>
  <si>
    <t>(12,60*18,0*1,08*1,15)*0,001</t>
  </si>
  <si>
    <t>936005212-R</t>
  </si>
  <si>
    <t>Montáž herních prvků - větších - zpět. použití  prvků  na připravený základ, dodávka nového kotvení, dovoz prvků z úložného  skladu</t>
  </si>
  <si>
    <t>863086872</t>
  </si>
  <si>
    <t>" BT / montáž herních prvků celkem 4ks (2 malé +2 velké herní prvky)"</t>
  </si>
  <si>
    <t>936005221-R</t>
  </si>
  <si>
    <t>Montáž herních prvků - menších - zpět. použití  prvků  na připravený základ, dodávka nového kotvení, dovoz prvků z úložného  skladu</t>
  </si>
  <si>
    <t>290709775</t>
  </si>
  <si>
    <t>953961213-30</t>
  </si>
  <si>
    <t>Kotvy chemickou patronou M 12 hl 300 mm do betonu, ŽB nebo kamene s vyvrtáním otvoru</t>
  </si>
  <si>
    <t>946740950</t>
  </si>
  <si>
    <t>" BT / pískoviště:  dub. hranoly /sedáky ( řez Pískoviště)"</t>
  </si>
  <si>
    <t>" kotvení závit. tyčí do bet. základu  18ks "     18</t>
  </si>
  <si>
    <t>953965124-60</t>
  </si>
  <si>
    <t>Kotevní závitová tyč  pro chemické kotvy M 12 dl 600 mm + dřevěný špunt</t>
  </si>
  <si>
    <t>1277585976</t>
  </si>
  <si>
    <t>" BT/ pískoviště: kotvení závit. tyčí do bet. základu  "</t>
  </si>
  <si>
    <t>-69353990</t>
  </si>
  <si>
    <t>76293-0030</t>
  </si>
  <si>
    <t>Dřevěná lavice - sedací hranol  š.300/v.300/dl.1,9...3,0m:  opracovaný dubový impregnov.hranol hoblovaný, broušený, vývrty pro kotvení (kotvení vykázáno samostatně) / M+D</t>
  </si>
  <si>
    <t>324206677</t>
  </si>
  <si>
    <t>2*3,0+2*1,91</t>
  </si>
  <si>
    <t>998762201</t>
  </si>
  <si>
    <t>Přesun hmot procentní pro kce tesařské v objektech v do 6 m</t>
  </si>
  <si>
    <t>-2087080878</t>
  </si>
  <si>
    <t>783</t>
  </si>
  <si>
    <t>Dokončovací práce - nátěry</t>
  </si>
  <si>
    <t>783264101</t>
  </si>
  <si>
    <t>Základní jednonásobný olejový nátěr tesařských konstrukcí</t>
  </si>
  <si>
    <t>111702386</t>
  </si>
  <si>
    <t>" BT / pískoviště:  dub. hranoly /sedáky "</t>
  </si>
  <si>
    <t>" impregnace hranolu je už v ceně atyp.tesař. výrobku "</t>
  </si>
  <si>
    <t>" nátěr 2x olej "        8,838*(2-1)</t>
  </si>
  <si>
    <t>783267101</t>
  </si>
  <si>
    <t>Krycí jednonásobný olejový nátěr tesařských konstrukcí</t>
  </si>
  <si>
    <t>-1599761412</t>
  </si>
  <si>
    <t>VYKOP181</t>
  </si>
  <si>
    <t>3,8</t>
  </si>
  <si>
    <t>ZASYPdrt181</t>
  </si>
  <si>
    <t>0,8</t>
  </si>
  <si>
    <t xml:space="preserve">SO 18 - MOBILIÁŘ </t>
  </si>
  <si>
    <t>SO 18.1 - Pergola</t>
  </si>
  <si>
    <t>133201101</t>
  </si>
  <si>
    <t>Hloubení šachet v hornině tř. 3 objemu do 100 m3</t>
  </si>
  <si>
    <t>2058288258</t>
  </si>
  <si>
    <t>" BT / list SO 18.1 pergola+ Manuál SO 18  + výkr. D18.2  Mobiliář situace "</t>
  </si>
  <si>
    <t>" výkopy "       3,8</t>
  </si>
  <si>
    <t>-647242426</t>
  </si>
  <si>
    <t>1818655305</t>
  </si>
  <si>
    <t>1193550392</t>
  </si>
  <si>
    <t>VYKOP181*1,8</t>
  </si>
  <si>
    <t>-353293395</t>
  </si>
  <si>
    <t>" BT / list SO 18.1 pergola+ Manuál SO 18 : zásyp trub.pouzdra "</t>
  </si>
  <si>
    <t>"štěrhodrť se zahutněním - upevnění kůlu fr. 4-16 mm"</t>
  </si>
  <si>
    <t>0,05*0,8*20</t>
  </si>
  <si>
    <t>5834388101</t>
  </si>
  <si>
    <t xml:space="preserve">kamenivo drcené frakce 4-16 </t>
  </si>
  <si>
    <t>-1028485560</t>
  </si>
  <si>
    <t>ZASYPdrt181*2,0</t>
  </si>
  <si>
    <t>-249578602</t>
  </si>
  <si>
    <t>" BT / list SO 18.1 pergola+ Manuál SO 18  "</t>
  </si>
  <si>
    <t xml:space="preserve">" podsyp ze ŠP tl.0,10m, 20ks (1 patka 0,19m2) "    </t>
  </si>
  <si>
    <t>0,10*0,19*20</t>
  </si>
  <si>
    <t>275313711</t>
  </si>
  <si>
    <t>Základové patky z betonu tř. C 20/25</t>
  </si>
  <si>
    <t>843699270</t>
  </si>
  <si>
    <t xml:space="preserve">" bet.patka (d=0,5m*0,8m) 20ks (1 patka= 0,19m2) "    </t>
  </si>
  <si>
    <t>0,80*0,19*20</t>
  </si>
  <si>
    <t>9360010-3</t>
  </si>
  <si>
    <t>Pergola - v.3,6m:  akát.kůl D150mm 4,29m (20ks), kotev.pouzdro trubka novodur D300mm/dl.800mm (20ks),  síť  9ks x 900/3600 nerez oko 300/300,  lanka karabinky spojky kotvení oka (nerez) dle výpisu ve výkazu výměr položky/ M+D</t>
  </si>
  <si>
    <t>1416872385</t>
  </si>
  <si>
    <t>" v ceně sestavy položky M+D  pro : "</t>
  </si>
  <si>
    <t>" sloup akát.   D 150mm dl. 4290 mm"              20 ks "</t>
  </si>
  <si>
    <t xml:space="preserve">" novodur. trubka D 300mm dl. 800 mm:        20ks " </t>
  </si>
  <si>
    <t>" lanko nerez, D6 mm, horní nosné:               61,4m "</t>
  </si>
  <si>
    <t>" spojky pro průměr lanka 6 mm:                     22 ks "</t>
  </si>
  <si>
    <t>" lanko nerez, D 4 mm, naváděcí :                      28m "</t>
  </si>
  <si>
    <t>" spojky pro lanka D 4mm:                                    14ks "</t>
  </si>
  <si>
    <t>" oko na ukotvení lanka, dl 600 mm ohnuto  "</t>
  </si>
  <si>
    <t xml:space="preserve">" z oc. tyče (roxor) d=10 mm, zatlučeno "         7ks "    </t>
  </si>
  <si>
    <t>" sítě nerez oko 300x300mm, lanko 1,5mm,   9ks "</t>
  </si>
  <si>
    <t>" velk. 0,9*3,6m = celkem 29,16m2 sítí "</t>
  </si>
  <si>
    <t xml:space="preserve">" kotvící prvky na síť -karabinky dl.40 mm, poniklov. 90ks"  </t>
  </si>
  <si>
    <t>" sestava pro pergolu celkem "                     1</t>
  </si>
  <si>
    <t>-280814497</t>
  </si>
  <si>
    <t>SO 18.2 - Lavice a koše</t>
  </si>
  <si>
    <t>936104213-3</t>
  </si>
  <si>
    <t>Koš odpadkový 315/315/800 ocelové tělo opláštění ocel. plechem+povrch.úprava, vč. kotvení a spodní stavby / M+D</t>
  </si>
  <si>
    <t>1528897375</t>
  </si>
  <si>
    <t xml:space="preserve">" BT / list SO 18.2 + Manuál SO18  "     </t>
  </si>
  <si>
    <t>" koš. parkový, ocel.plech "               2</t>
  </si>
  <si>
    <t>93612411-91</t>
  </si>
  <si>
    <t>Lavice s opěradlem dl. 1800 akátové dřevo ocel. konstrukce s dřev. deskami spojené nerez šrouby vč. kotvení a spodní stavby / M+D</t>
  </si>
  <si>
    <t>-1706974106</t>
  </si>
  <si>
    <t xml:space="preserve">" BT / list SO 18.2 + Manuál SO18  + výkr. D18.2  Mobiliář situace "     </t>
  </si>
  <si>
    <t>" lavice s opěradlem  "               2</t>
  </si>
  <si>
    <t>93612411-93</t>
  </si>
  <si>
    <t>Lavice velkoformátová dl. 3000 v.430 tropické dřevo-ocel. konstrukce vč. kotvení a spodní stavby / M+D</t>
  </si>
  <si>
    <t>-459465957</t>
  </si>
  <si>
    <t>" lavice velkoformátové  "               4</t>
  </si>
  <si>
    <t>998231411</t>
  </si>
  <si>
    <t>Ruční přesun hmot pro sadovnické a krajinářské úpravy do100 m</t>
  </si>
  <si>
    <t>2052727777</t>
  </si>
  <si>
    <t>ODVOZvyk183</t>
  </si>
  <si>
    <t>1,176</t>
  </si>
  <si>
    <t>SO 18.3 - Oplocení dětské hřiště</t>
  </si>
  <si>
    <t>131111323</t>
  </si>
  <si>
    <t>Vrtání jamek pro plotové sloupky D do 300 mm - ručně s mechanickým vrtákem</t>
  </si>
  <si>
    <t>-1137569779</t>
  </si>
  <si>
    <t>" BT / list SO 18.3 + Manuál SO 18  + výkr. D18.2  Mobiliář situace "</t>
  </si>
  <si>
    <t>" vrtání děr (D=0,30m, dl.0,7m) pro patky sloupků oplocení "</t>
  </si>
  <si>
    <t xml:space="preserve">"  24ks, celk.1,176m3 "    </t>
  </si>
  <si>
    <t>0,7*24</t>
  </si>
  <si>
    <t>629655923</t>
  </si>
  <si>
    <t>" odvoz výkopů 18.3 "</t>
  </si>
  <si>
    <t>" vrty  celk.1,176m3 "                      1,176</t>
  </si>
  <si>
    <t>167101101</t>
  </si>
  <si>
    <t>Nakládání výkopku z hornin tř. 1 až 4 do 100 m3</t>
  </si>
  <si>
    <t>-1671174322</t>
  </si>
  <si>
    <t xml:space="preserve">" nalož. pro odvoz:  vrty  patky patky sloupků: 24ks, celk.1,176m3 "    </t>
  </si>
  <si>
    <t>-381813536</t>
  </si>
  <si>
    <t>1872801723</t>
  </si>
  <si>
    <t>ODVOZvyk183*1,8</t>
  </si>
  <si>
    <t>338171113</t>
  </si>
  <si>
    <t>Osazování sloupků a vzpěr plotových ocelových v 2,00 m se zabetonováním</t>
  </si>
  <si>
    <t>-1658745567</t>
  </si>
  <si>
    <t xml:space="preserve"> " v ceně položky je i dodávka betonu (tř. C 25/30) do 0,08 m3 do připrav. jamek"</t>
  </si>
  <si>
    <t>" BT / bet.patky D 0,3*0,6m, 24ks + osazení sloupků původn. oplocení "</t>
  </si>
  <si>
    <t>" (zpětná manipulace SLOUPKŮ započtena v SO 15 v rámci přesunu DM hmot.) "</t>
  </si>
  <si>
    <t>348101210</t>
  </si>
  <si>
    <t>Osazení vrat a vrátek k oplocení na ocelové sloupky do 2 m2</t>
  </si>
  <si>
    <t>-157696554</t>
  </si>
  <si>
    <t>" BT/ osaz.branky původ.oplocení "          1</t>
  </si>
  <si>
    <t>" viz. SO 15 -Demolice, BT11+foto, branka 1,15/1,6m "</t>
  </si>
  <si>
    <t>" (zpětná manipulace BRANKY započtena v SO 15 v rámci přesunu DM hmot) "</t>
  </si>
  <si>
    <t>348171130</t>
  </si>
  <si>
    <t>Osazení rámového oplocení výšky do 2 m ve sklonu svahu do 15°</t>
  </si>
  <si>
    <t>-2034388699</t>
  </si>
  <si>
    <t>" BT/ osaz.rámov. původ. oplocení hřiště "          43,35</t>
  </si>
  <si>
    <t>" (zpětná manipulace započtena v SO 15 v rámci přesunu DM hmot.)"</t>
  </si>
  <si>
    <t>998232131</t>
  </si>
  <si>
    <t>Přesun hmot pro oplocení z betonu monolitického v do 3 m</t>
  </si>
  <si>
    <t>1443000638</t>
  </si>
  <si>
    <t>NAPINAKY184</t>
  </si>
  <si>
    <t>ODVOZvyk184</t>
  </si>
  <si>
    <t>0,539</t>
  </si>
  <si>
    <t>PLOTmb184</t>
  </si>
  <si>
    <t>9,3</t>
  </si>
  <si>
    <t>SLplot184</t>
  </si>
  <si>
    <t>VZplot184</t>
  </si>
  <si>
    <t>SO 18.4 - Oplocení areál mezi zdmi</t>
  </si>
  <si>
    <t>1367454280</t>
  </si>
  <si>
    <t>" BT / list SO 18.4 + Manuál SO 18  + výkr. D18.2  Mobiliář situace "</t>
  </si>
  <si>
    <t xml:space="preserve">"  7 ks, celk.0,343m3 "    </t>
  </si>
  <si>
    <t>0,7*7</t>
  </si>
  <si>
    <t>" + vrtání děr pro  4 vzpěry "</t>
  </si>
  <si>
    <t>0,7*4</t>
  </si>
  <si>
    <t>1296145228</t>
  </si>
  <si>
    <t>" odvoz výkopů 18.4 "</t>
  </si>
  <si>
    <t xml:space="preserve">" BT/  vrty  patek sloupků oplocení: 7 ks, celk. 0,343 m3 "    </t>
  </si>
  <si>
    <t>0,343</t>
  </si>
  <si>
    <t>" + vrty děr pro  4 vzpěry  "</t>
  </si>
  <si>
    <t>(0,343/7)*4</t>
  </si>
  <si>
    <t>-490691517</t>
  </si>
  <si>
    <t xml:space="preserve">" nalož. pro odvoz " </t>
  </si>
  <si>
    <t>" + vrty děr pro  4 vzpěry "</t>
  </si>
  <si>
    <t>1971390217</t>
  </si>
  <si>
    <t>1790511285</t>
  </si>
  <si>
    <t>ODVOZvyk184*1,8</t>
  </si>
  <si>
    <t>274313000-R</t>
  </si>
  <si>
    <t>Spodní stavba posuvné samonosné brány - komplet zemní práce vč. odvozu, poplatku, betonáž základů š.60cm, osazení prvků pojezdu, sloupků a  kotvení brány, přesun hmot</t>
  </si>
  <si>
    <t>-1970306103</t>
  </si>
  <si>
    <t>" BT/ spodní stavba pro: branka posuvná samonosná š.2,5m (ruční otvírání /posun) "</t>
  </si>
  <si>
    <t>1497849785</t>
  </si>
  <si>
    <t xml:space="preserve"> " v ceně položky je i dodávka betonu (tř. C 25/30) do 0,08 m3 do připrav. jamek "</t>
  </si>
  <si>
    <t>" BT / bet.patky D 0,3*0,6m, 7ks + osazení nových sloupků oplocení "</t>
  </si>
  <si>
    <t>" oplocení sloupky "                         7</t>
  </si>
  <si>
    <t xml:space="preserve">Mezisoučet   SLOUPKY  plot </t>
  </si>
  <si>
    <t>"+ oplocení: vzpěry "                       4</t>
  </si>
  <si>
    <t xml:space="preserve">Mezisoučet     VZPĚRY  plot </t>
  </si>
  <si>
    <t>553422520</t>
  </si>
  <si>
    <t>sloupek plotový průběžný pozinkovaný a komaxitový 2000/38x1,5 mm</t>
  </si>
  <si>
    <t>-1836922547</t>
  </si>
  <si>
    <t>" BT/  sloupky pro oplocení  v.1,5m  "</t>
  </si>
  <si>
    <t>"  -4x koncový "            -4*1</t>
  </si>
  <si>
    <t>553422600</t>
  </si>
  <si>
    <t>sloupek plotový koncový pozinkované a komaxitové 2000/48x1,5 mm</t>
  </si>
  <si>
    <t>70499734</t>
  </si>
  <si>
    <t>" BT /  sloupky pro oplocení  v.1,5m  "</t>
  </si>
  <si>
    <t>"  4x koncový, výkr. Situace "            4*1</t>
  </si>
  <si>
    <t>553422720</t>
  </si>
  <si>
    <t>vzpěra plotová 38x1,5 mm včetně krytky s uchem, 2000 mm</t>
  </si>
  <si>
    <t>985514397</t>
  </si>
  <si>
    <t>"  vzpěry oplocení , dl. 2m "</t>
  </si>
  <si>
    <t>348172113</t>
  </si>
  <si>
    <t>Montáž vjezdových bran samonosných jednokřídlových plochy přes 2,0 m2 do 4,0 m2</t>
  </si>
  <si>
    <t>-347657813</t>
  </si>
  <si>
    <t>" BT/ osazení branka posuvná samonosná š.2,5m (ruční otvírání /posun) "</t>
  </si>
  <si>
    <t>553423600-25</t>
  </si>
  <si>
    <t xml:space="preserve">brána posuvná samonosná, výplň  pozin.pletivo- pro vjezd š.2500/ v.1500mm, ruční otvírání, vč. ozubeného hřebene, sloupků a všech komponentů pro posuvnou bránu </t>
  </si>
  <si>
    <t>-271140065</t>
  </si>
  <si>
    <t>348401220</t>
  </si>
  <si>
    <t>Osazení oplocení ze strojového pletiva bez napínacích drátů výšky do 1,6 m do 15° sklonu svahu</t>
  </si>
  <si>
    <t>290700115</t>
  </si>
  <si>
    <t>" BT / oplocení :   v.1,5m,  PVC pletivo   "</t>
  </si>
  <si>
    <t>313275020-03</t>
  </si>
  <si>
    <t>pletivo drátěné plastifikované se čtvercovými oky 50/50 mm/2,7mm, 150 cm, hnědá barva</t>
  </si>
  <si>
    <t>-1980421741</t>
  </si>
  <si>
    <t>PLOTmb184*1,15</t>
  </si>
  <si>
    <t>348401350</t>
  </si>
  <si>
    <t>Rozvinutí, osazení a napnutí napínacího drátu na oplocení do 15° sklonu svahu</t>
  </si>
  <si>
    <t>571105713</t>
  </si>
  <si>
    <t>"BT/  plot  v.1,5m:  3* napínací drát: okraje+ 1* střed "</t>
  </si>
  <si>
    <t>PLOTmb184*(2+1)</t>
  </si>
  <si>
    <t>NAPINAKY184*0,5</t>
  </si>
  <si>
    <t>156191000</t>
  </si>
  <si>
    <t>drát poplastovaný kruhový napínací 2,5/3,5 mm bal. 78 m</t>
  </si>
  <si>
    <t>169772746</t>
  </si>
  <si>
    <t>" BT  plot  v.1,5m:  3x napínací drát: okraje+ 1* střed "</t>
  </si>
  <si>
    <t>(2+1)*PLOTmb184*1,15</t>
  </si>
  <si>
    <t>156191000-01</t>
  </si>
  <si>
    <t>příslušenství plot PVC: napínák s úpravou  PVC vč. opasku na sloupek D38, D48, vč.2 oček na přichycení napínáku na opasek</t>
  </si>
  <si>
    <t>1808994630</t>
  </si>
  <si>
    <t>" BT/ oplocení  v.1,5m:  PVC pletivo 9,3m, 3x napín. drát, *2 úseky "</t>
  </si>
  <si>
    <t>3*2</t>
  </si>
  <si>
    <t>156191000-03</t>
  </si>
  <si>
    <t>příslušenství plot PVC - příchytky napínacímu drátu  ke sloupku  s úpravou PVC, šroubovací, vč.šroubu</t>
  </si>
  <si>
    <t>-192458116</t>
  </si>
  <si>
    <t>" BT /  sloupky oplocení , v.1,5m  "</t>
  </si>
  <si>
    <t>3*SLplot184</t>
  </si>
  <si>
    <t>348401360</t>
  </si>
  <si>
    <t>Přiháčkování strojového pletiva k napínacímu drátu na oplocení ve sklonu svahu do 15°</t>
  </si>
  <si>
    <t>-1741067236</t>
  </si>
  <si>
    <t>" BT/ plot  v.1,5m:  3xnapínací drát: okraje+ 1* střed "</t>
  </si>
  <si>
    <t>156192000</t>
  </si>
  <si>
    <t>drát poplastovaný kruhový vázací 1,10/1,50 mm bal. 30 m</t>
  </si>
  <si>
    <t>1050109970</t>
  </si>
  <si>
    <t>" BT/oplocení:  napínací drát: okraje+ 1* střed : přiháčkování vázacím drátem po 1m"</t>
  </si>
  <si>
    <t>((PLOTmb184*3)/1,0+3*2*2)*0,20*1,15</t>
  </si>
  <si>
    <t>998232110</t>
  </si>
  <si>
    <t>Přesun hmot pro oplocení zděné z cihel nebo tvárnic v do 3 m</t>
  </si>
  <si>
    <t>500136521</t>
  </si>
  <si>
    <t>NAPINAK185</t>
  </si>
  <si>
    <t>ODVOZvyk185</t>
  </si>
  <si>
    <t>1,519</t>
  </si>
  <si>
    <t>PLOTmb185</t>
  </si>
  <si>
    <t>63,7</t>
  </si>
  <si>
    <t>SLplot185</t>
  </si>
  <si>
    <t>VZplot185</t>
  </si>
  <si>
    <t xml:space="preserve">SO 18.5 - Oplocení areál - polosoukromá část </t>
  </si>
  <si>
    <t>-668394216</t>
  </si>
  <si>
    <t>" BT / list SO 18.5 + Manuál SO 18  + výkr. D18.2  Mobiliář situace "</t>
  </si>
  <si>
    <t xml:space="preserve">"  23 ks, celk.0,966 m3 "    </t>
  </si>
  <si>
    <t>0,7*23</t>
  </si>
  <si>
    <t>" + vrtání děr pro  8 vzpěr "</t>
  </si>
  <si>
    <t>0,7*8</t>
  </si>
  <si>
    <t>-1698007702</t>
  </si>
  <si>
    <t>" odvoz výkopů BT/18.5 "</t>
  </si>
  <si>
    <t xml:space="preserve">" BT/  vrty  patek sloupků oplocení: 23 ks, celk. 1,127 m3 "    </t>
  </si>
  <si>
    <t>1,127</t>
  </si>
  <si>
    <t>" + vrty děr pro  8  vzpěr  "</t>
  </si>
  <si>
    <t>(1,127/23)*8</t>
  </si>
  <si>
    <t>124206813</t>
  </si>
  <si>
    <t>-911104726</t>
  </si>
  <si>
    <t>-1516521536</t>
  </si>
  <si>
    <t>ODVOZvyk185*1,8</t>
  </si>
  <si>
    <t>1669904859</t>
  </si>
  <si>
    <t>504393993</t>
  </si>
  <si>
    <t>" BT 18.5 / bet.patky D 0,3*0,6m, 23ks + osazení nových sloupků oplocení "</t>
  </si>
  <si>
    <t>" oplocení sloupky "                         23</t>
  </si>
  <si>
    <t>"+ oplocení: vzpěry "                          8</t>
  </si>
  <si>
    <t>-145821114</t>
  </si>
  <si>
    <t>"  - 6x koncový "            -6*1</t>
  </si>
  <si>
    <t>397075797</t>
  </si>
  <si>
    <t>" BT /  sloupky pro oplocení  v.1,5m:  3 úseky *2 koncové  "</t>
  </si>
  <si>
    <t>"  6x koncový, výkr. Situace "            6*1</t>
  </si>
  <si>
    <t>2099876487</t>
  </si>
  <si>
    <t>1192921060</t>
  </si>
  <si>
    <t>-605269372</t>
  </si>
  <si>
    <t>1285572925</t>
  </si>
  <si>
    <t>" BT 18.5 / oplocení :   v.1,5m,  PVC pletivo   "</t>
  </si>
  <si>
    <t>1464566028</t>
  </si>
  <si>
    <t>PLOTmb185*1,15</t>
  </si>
  <si>
    <t>1825763170</t>
  </si>
  <si>
    <t>PLOTmb185*(2+1)</t>
  </si>
  <si>
    <t>-743733515</t>
  </si>
  <si>
    <t>(2+1)*PLOTmb185*1,15</t>
  </si>
  <si>
    <t>NAPINAK185*0,5</t>
  </si>
  <si>
    <t>1572654813</t>
  </si>
  <si>
    <t>" BT/ oplocení  v.1,5m:  PVC pletivo celk.63,7m (3 úseky), 3x řada napín. drátu  "</t>
  </si>
  <si>
    <t>" výkr. D18.2  Situace "</t>
  </si>
  <si>
    <t>" 1.úsek 27,02m "                  3*2</t>
  </si>
  <si>
    <t>" 2.úsek 13,78m "                  3*1</t>
  </si>
  <si>
    <t>" 3.úsek 12,93m "                  3*1</t>
  </si>
  <si>
    <t>1831708421</t>
  </si>
  <si>
    <t>3*SLplot185</t>
  </si>
  <si>
    <t>-442898742</t>
  </si>
  <si>
    <t>-1275717407</t>
  </si>
  <si>
    <t>((PLOTmb185*3)/1,0+3*2*3)*0,20*1,15</t>
  </si>
  <si>
    <t>-162634230</t>
  </si>
  <si>
    <t>SO 18.6 - Oplocení areál - oprava zdi</t>
  </si>
  <si>
    <t>310238411</t>
  </si>
  <si>
    <t>Zazdívka otvorů pl do 1 m2 ve zdivu nadzákladovém cihlami pálenými na MC</t>
  </si>
  <si>
    <t>-185446891</t>
  </si>
  <si>
    <t>" BT / list SO 18.5 + Manuál SO 18 (viz. foto) + výkr. D18.2  Mobiliář situace "</t>
  </si>
  <si>
    <t>" BT/ zed ke sv. Anně - zdivo cihlové: celkové zazdívky 0,43m3"</t>
  </si>
  <si>
    <t>" =2 kusy po 0,72m2  tl.0,30m"</t>
  </si>
  <si>
    <t>2*0,72*0,30</t>
  </si>
  <si>
    <t>310278842-01</t>
  </si>
  <si>
    <t>Zazdívka otvorů pl do 1 m2 ve zdivu plotovém z nepálených tvárnic - vápenopískové tvárnice protihlukové, bílé</t>
  </si>
  <si>
    <t>1733168587</t>
  </si>
  <si>
    <t>" tvarovky dle okolního zdiva protihlukové zdi= viz. foto Manuál SO 18 "</t>
  </si>
  <si>
    <t>" BT/ zed protihluková oprava zdiva - bílé tvarovky: celkové zazdívka 0,1875m3"</t>
  </si>
  <si>
    <t>" = 1 kus  0,375m2   tl. 0,50m "</t>
  </si>
  <si>
    <t>1*(0,5*0,75)*0,5</t>
  </si>
  <si>
    <t>949101111</t>
  </si>
  <si>
    <t>Lešení pomocné pro objekty pozemních staveb s lešeňovou podlahou v do 1,9 m zatížení do 150 kg/m2</t>
  </si>
  <si>
    <t>-1597543421</t>
  </si>
  <si>
    <t>" BT/ zed protihluková oprava zdiva - bílé tvarovy: 1x zazdívka s potřebou lešení "</t>
  </si>
  <si>
    <t>1*(2*2,0*1,2)</t>
  </si>
  <si>
    <t>543370415</t>
  </si>
  <si>
    <t>MULC191</t>
  </si>
  <si>
    <t>56,549</t>
  </si>
  <si>
    <t>MULCsterk191</t>
  </si>
  <si>
    <t>9,425</t>
  </si>
  <si>
    <t>ODVOZ191</t>
  </si>
  <si>
    <t>16,3</t>
  </si>
  <si>
    <t>ROHOZ191</t>
  </si>
  <si>
    <t>8,8</t>
  </si>
  <si>
    <t>STROM191</t>
  </si>
  <si>
    <t>STROMjehl</t>
  </si>
  <si>
    <t>STROMvc</t>
  </si>
  <si>
    <t>SO 19 - ŘEŠENÍ ZELENĚ</t>
  </si>
  <si>
    <t>STROMY2530</t>
  </si>
  <si>
    <t>VODA191</t>
  </si>
  <si>
    <t>1,425</t>
  </si>
  <si>
    <t>SO 19 - ŘEŠENÍ ZELENĚ - VÝSADBA</t>
  </si>
  <si>
    <t>Úroveň 3:</t>
  </si>
  <si>
    <t>SO 19.1 - STROMY - výsadba</t>
  </si>
  <si>
    <t>-794162407</t>
  </si>
  <si>
    <t>" odvoz (do 20km) odpadu  na skládku (výměna za substrát) "</t>
  </si>
  <si>
    <t>"  započten v ceně jamek s výměnou  "</t>
  </si>
  <si>
    <t>" BT pro SO 19.1 - STROMY "</t>
  </si>
  <si>
    <t xml:space="preserve">" vým. půdy 30%, jáma 2m3 / 17ks  =10,3m3 "     </t>
  </si>
  <si>
    <t>10,3</t>
  </si>
  <si>
    <t xml:space="preserve">" vým. půdy 100%, jáma 2m3 / 4ks = 6m3 "     </t>
  </si>
  <si>
    <t>6,0</t>
  </si>
  <si>
    <t>Součet             Uložení na skládku</t>
  </si>
  <si>
    <t>-720743452</t>
  </si>
  <si>
    <t>ODVOZ191*1,8</t>
  </si>
  <si>
    <t>183117113</t>
  </si>
  <si>
    <t>Rýhy pro protikořenové textilie zemina tř 1 až 4 hl do 1,1 m š do 0,6 m v rovině a svahu do 1:5</t>
  </si>
  <si>
    <t>-912593535</t>
  </si>
  <si>
    <t xml:space="preserve">" BT SO 19.1 - STROMY - výsadba u IS (Rootcontrol) "    </t>
  </si>
  <si>
    <t>27,0</t>
  </si>
  <si>
    <t>183106613</t>
  </si>
  <si>
    <t>Ochrana stromu protikořenovou clonou v rovině nebo na svahu do 1:5 hloubky do 1000 mm</t>
  </si>
  <si>
    <t>671181341</t>
  </si>
  <si>
    <t>" BT SO 19.1 - STROMY - výsadba u IS (Rootcontrol) "</t>
  </si>
  <si>
    <t>69366155011</t>
  </si>
  <si>
    <t xml:space="preserve">ochranná protikořenová folie </t>
  </si>
  <si>
    <t>-574242059</t>
  </si>
  <si>
    <t>27*1,15 'Přepočtené koeficientem množství</t>
  </si>
  <si>
    <t>1834021212</t>
  </si>
  <si>
    <t>Vyčištění zeminy od stavebních  zbytků, kamenů  a likvidace odpadu</t>
  </si>
  <si>
    <t>-582263060</t>
  </si>
  <si>
    <t xml:space="preserve">" BT SO 19.1 - STROMY - výsadba: "    </t>
  </si>
  <si>
    <t>" vyčištění zeminy  (výměna 30% 17ks) "    24,5</t>
  </si>
  <si>
    <t>183101222</t>
  </si>
  <si>
    <t>Jamky pro výsadbu s výměnou 50 % půdy zeminy tř 1 až 4 objem do 2 m3 v rovině a svahu do 1:5</t>
  </si>
  <si>
    <t>-552675598</t>
  </si>
  <si>
    <t xml:space="preserve">" BT SO 19.1 - STROMY - výsadba "     </t>
  </si>
  <si>
    <t>" výměna půdy 30%, jáma 2m3 / 17ks "     17</t>
  </si>
  <si>
    <t>183101322</t>
  </si>
  <si>
    <t>Jamky pro výsadbu s výměnou 100 % půdy zeminy tř 1 až 4 objem do 2 m3 v rovině a svahu do 1:5</t>
  </si>
  <si>
    <t>-1503362345</t>
  </si>
  <si>
    <t>" výměna půdy 100%, jáma 2m3 / 4ks "     4</t>
  </si>
  <si>
    <t>1032110006</t>
  </si>
  <si>
    <t>zahradní substrát pro výsadbu VL - spec. směs míchaná  lehké zeminy, zahliněného štěrku, kompostu, štěrku (1:2:0,5:0,5)</t>
  </si>
  <si>
    <t>-447769776</t>
  </si>
  <si>
    <t xml:space="preserve">" vým. půdy 30%, jáma 2m3 / 17ks, substrát 10,3m3 "     </t>
  </si>
  <si>
    <t>10,3*1,03</t>
  </si>
  <si>
    <t xml:space="preserve">" vým. půdy 100%, jáma 2m3 / 4ks, substrát 6m3 "     </t>
  </si>
  <si>
    <t>6,0*1,03</t>
  </si>
  <si>
    <t>183403132</t>
  </si>
  <si>
    <t>Obdělání půdy rytím zemina tř 3 v rovině a svahu do 1:5</t>
  </si>
  <si>
    <t>-2093549693</t>
  </si>
  <si>
    <t>" BT SO 19.1 - STROMY - výsadba "</t>
  </si>
  <si>
    <t>" mechan. rozpojení dna jámy pro výsadbu stromu "</t>
  </si>
  <si>
    <t>(17+4)*PI*(1,6/2)^2</t>
  </si>
  <si>
    <t>184102116</t>
  </si>
  <si>
    <t>Výsadba dřeviny s balem D do 0,8 m do jamky se zalitím v rovině a svahu do 1:5</t>
  </si>
  <si>
    <t>1187036041</t>
  </si>
  <si>
    <t>"  stromy  -  vícekmen (kmen 2m) "          6</t>
  </si>
  <si>
    <t>"  stromy  -  jehličnan  (kmen 2m)"          4</t>
  </si>
  <si>
    <t>026503180-01</t>
  </si>
  <si>
    <t>AC - Acer campestre - vícekmen,  v.km. 2,0m, alejový strom 4x přesazovaný</t>
  </si>
  <si>
    <t>-2050765551</t>
  </si>
  <si>
    <t>026503180-02</t>
  </si>
  <si>
    <t>PP - Prunus padus - vícekmen,  v.km. 2,0m, alejový strom 4x přesazovaný</t>
  </si>
  <si>
    <t>689130458</t>
  </si>
  <si>
    <t>026503180-03</t>
  </si>
  <si>
    <t>UL - Ulmus carpinifolia - vícekmen,  v.km. 2,0m, alejový strom 4x přesazovaný</t>
  </si>
  <si>
    <t>2128502721</t>
  </si>
  <si>
    <t>026503180-11</t>
  </si>
  <si>
    <t>PS - Pinus sylvestris - jehličnan,  v.km. 2,0m, alejový strom 4x přesazovaný</t>
  </si>
  <si>
    <t>1279576280</t>
  </si>
  <si>
    <t>184102117</t>
  </si>
  <si>
    <t>Výsadba dřeviny s balem D do 1 m do jamky se zalitím v rovině a svahu do 1:5</t>
  </si>
  <si>
    <t>1144984848</t>
  </si>
  <si>
    <t>"  stromy  -  25/30  vysokokmen (kmen 2,5)"          11</t>
  </si>
  <si>
    <t>026503180-21</t>
  </si>
  <si>
    <t>AEC - Aesculus carnea - km. 25/30, vysokokmen v.km. 2,5m, alejový strom 4x přesazovaný</t>
  </si>
  <si>
    <t>-2060176286</t>
  </si>
  <si>
    <t>026503180-22</t>
  </si>
  <si>
    <t>CS - Castanea sativa - km. 25/30,  vysokokmen v.km. 2,5m, alejový strom 4x přesazovaný</t>
  </si>
  <si>
    <t>-1628331616</t>
  </si>
  <si>
    <t>026503180-23</t>
  </si>
  <si>
    <t>GT - Gledistsia triacanthos - km. 25/30,  vysokokmen v.km. 2,5m, alejový strom 4x přesazovaný</t>
  </si>
  <si>
    <t>1938954977</t>
  </si>
  <si>
    <t>026503180-24</t>
  </si>
  <si>
    <t>PA- Prunus avium, popř. ´Plena´- km. 25/30, vysokokmen, v.km. 2,5m, alejový strom 4x přesazovaný</t>
  </si>
  <si>
    <t>-381766136</t>
  </si>
  <si>
    <t>026503180-25</t>
  </si>
  <si>
    <t>QR- Quercus robus - km. 25/30, vysokokmen, v.km. 2,5m, alejový strom 4x přesazovaný</t>
  </si>
  <si>
    <t>1462616027</t>
  </si>
  <si>
    <t>026503180-26</t>
  </si>
  <si>
    <t>TP - Tilia platyphyllos - km. 25/30, vysokokmen, v.km. 2,5m, alejový strom 4x přesazovaný</t>
  </si>
  <si>
    <t>870217230</t>
  </si>
  <si>
    <t>026503180-27</t>
  </si>
  <si>
    <t>PP - Prunus padus  - km. 25/30, vysokokmen, v.km. 2,5m, alejový strom 4x přesazovaný</t>
  </si>
  <si>
    <t>-2106730876</t>
  </si>
  <si>
    <t>" celkem 5ks  "                                    5</t>
  </si>
  <si>
    <t>"- odpočet 2ks vícekmen"            -2</t>
  </si>
  <si>
    <t>1842152141</t>
  </si>
  <si>
    <t>Podzemní ukotvení kmene dřevin do volné zeminy tř. 1 až 4 obvodu kmene do 1000 mm vč. dodávky kůlů d=80mm dl.1,25m a uvazovacích pásů (popruh 6m)</t>
  </si>
  <si>
    <t>-1058444363</t>
  </si>
  <si>
    <t>" BT SO 19.1 - STROMY - výsadba:  21ks + vzor. řez /Manuál SO 19  "</t>
  </si>
  <si>
    <t>184215413</t>
  </si>
  <si>
    <t>Zhotovení závlahové mísy dřevin D přes 1,0 m v rovině nebo na svahu do 1:5</t>
  </si>
  <si>
    <t>-1395491609</t>
  </si>
  <si>
    <t xml:space="preserve">" BT SO 19.1 - STROMY - výsadba + vzor. řez /Manuál SO 19 "     </t>
  </si>
  <si>
    <t>" závlahový systém "              21</t>
  </si>
  <si>
    <t>2861122201</t>
  </si>
  <si>
    <t>trubka drenážní flexibilní D 80 mm</t>
  </si>
  <si>
    <t>1438235922</t>
  </si>
  <si>
    <t xml:space="preserve">" BT SO 19.1 - STROMY - výsadba:  21 ks "     </t>
  </si>
  <si>
    <t xml:space="preserve">" závlahový systém: drenážní hadice 5,5m/ks "            </t>
  </si>
  <si>
    <t>21*5,5</t>
  </si>
  <si>
    <t>184501141</t>
  </si>
  <si>
    <t>Zhotovení obalu z rákosové nebo kokosové rohože v rovině a svahu do 1:5</t>
  </si>
  <si>
    <t>-790923045</t>
  </si>
  <si>
    <t>" BT SO 19.1 - STROMY - výsadba:  + vzor. řez /Manuál SO 19  "</t>
  </si>
  <si>
    <t>" Položka je vč. dodávek drátů a pásky "</t>
  </si>
  <si>
    <t xml:space="preserve">" rákos.rohož 2m šířky : vysokokmeny km.25/30 (11 KS)"       </t>
  </si>
  <si>
    <t>STROMY2530*(0,30+0,10)*2,0</t>
  </si>
  <si>
    <t>618940030</t>
  </si>
  <si>
    <t>rákos ohradový neloupaný 60 x 200 cm</t>
  </si>
  <si>
    <t>178172360</t>
  </si>
  <si>
    <t>ROHOZ191*1,15</t>
  </si>
  <si>
    <t>184501141-09</t>
  </si>
  <si>
    <t>Zhotovení obalu z plastové chráničky kmene proti poškození sekačkou - v rovině a svahu do 1:5</t>
  </si>
  <si>
    <t>608274461</t>
  </si>
  <si>
    <t>" výška chráničky je 0,21m , dl. 0,36m "</t>
  </si>
  <si>
    <t xml:space="preserve">" chránička : vysokokmeny na km.25/30=2kusy spojené chrán. (11 KS  stromů)"       </t>
  </si>
  <si>
    <t>STROMY2530*0,21*0,36*2</t>
  </si>
  <si>
    <t xml:space="preserve">" chránička : vícekmeny průměr 3kmeny /ks  (6 KS STROMŮ) "       </t>
  </si>
  <si>
    <t>STROMvc*0,21*0,36*3</t>
  </si>
  <si>
    <t xml:space="preserve">" chránička : jehličnany   (4 KS STROMŮ) "       </t>
  </si>
  <si>
    <t>STROMjehl*0,21*0,36*1</t>
  </si>
  <si>
    <t>CHRANm2191</t>
  </si>
  <si>
    <t>618940030-09</t>
  </si>
  <si>
    <t xml:space="preserve">chránička kmene proti poškození sekačkou: plastová mřížka na zámky v.21cm, š.36cm max. D km.=11cm (pro větší, spojit více kusů)  </t>
  </si>
  <si>
    <t>1441037515</t>
  </si>
  <si>
    <t xml:space="preserve">" chránička : vysokokmeny km.25/30 (11 KS  stromů) (2 spojené chráničky na kmen)"       </t>
  </si>
  <si>
    <t>STROMY2530*2</t>
  </si>
  <si>
    <t>STROMvc*3</t>
  </si>
  <si>
    <t>STROMjehl*1</t>
  </si>
  <si>
    <t>184911161</t>
  </si>
  <si>
    <t>Mulčování záhonů kačírkem tl. vrstvy do 0,1 m v rovině a svahu do 1:5</t>
  </si>
  <si>
    <t>1758010144</t>
  </si>
  <si>
    <t>" mulč štěrk 0/64,  tl. 100 mm , mísa D= 2m,  3 ks "</t>
  </si>
  <si>
    <t>(PI*(2,0/2)^2)*3</t>
  </si>
  <si>
    <t>5834419901</t>
  </si>
  <si>
    <t>kamenivo drcené frakce 0/64</t>
  </si>
  <si>
    <t>1053283256</t>
  </si>
  <si>
    <t>0,10*MULCsterk191*1,8*1,03</t>
  </si>
  <si>
    <t>184911421</t>
  </si>
  <si>
    <t>Mulčování rostlin kůrou tl. do 0,1 m v rovině a svahu do 1:5</t>
  </si>
  <si>
    <t>-2052959590</t>
  </si>
  <si>
    <t>" BT SO 19.1 - STROMY - výsadba:  celk.21ks + vzor. řez /Manuál SO 19  "</t>
  </si>
  <si>
    <t>" mulč drcená borová kůra tl. 100 mm , mísa D= 2m,  -3ks mulč štěrk "</t>
  </si>
  <si>
    <t>(PI*(2,0/2)^2)*(21-3)</t>
  </si>
  <si>
    <t>1039110001</t>
  </si>
  <si>
    <t>kůra mulčovací VL - jemná tmavá (modřínová, borová)</t>
  </si>
  <si>
    <t>792735817</t>
  </si>
  <si>
    <t>0,10*MULC191*1,03</t>
  </si>
  <si>
    <t>185802114</t>
  </si>
  <si>
    <t>Hnojení půdy umělým hnojivem k jednotlivým rostlinám v rovině a svahu do 1:5</t>
  </si>
  <si>
    <t>1072206993</t>
  </si>
  <si>
    <t>" BT SO 19.1 - STROMY - výsadba      "</t>
  </si>
  <si>
    <t xml:space="preserve">" výsadba stromy... ks *  5 tablet/1strom  (10g tableta)"       			</t>
  </si>
  <si>
    <t>STROM191*5*0,010*0,001</t>
  </si>
  <si>
    <t>25191155011</t>
  </si>
  <si>
    <t xml:space="preserve">hnojivo postupně rozpustné k rostlinám - tablety  10g </t>
  </si>
  <si>
    <t>920407946</t>
  </si>
  <si>
    <t>STROM191*5</t>
  </si>
  <si>
    <t>185804311</t>
  </si>
  <si>
    <t>Zalití rostlin vodou plocha do 20 m2</t>
  </si>
  <si>
    <t>-1592827089</t>
  </si>
  <si>
    <t>" BT SO19.1 STROMY - závlaha  1.zálivka po výsadbě 1x  "</t>
  </si>
  <si>
    <t>" vysokokmeny 25/30: 11ks "           11*0,150/2</t>
  </si>
  <si>
    <t>" vícekmeny +jehličn."               (21-11)*0,120/2</t>
  </si>
  <si>
    <t xml:space="preserve">Mezisoučet   </t>
  </si>
  <si>
    <t>185851121</t>
  </si>
  <si>
    <t>Dovoz vody pro zálivku rostlin za vzdálenost do 1000 m</t>
  </si>
  <si>
    <t>-1728138401</t>
  </si>
  <si>
    <t>185851129</t>
  </si>
  <si>
    <t>Příplatek k dovozu vody pro zálivku rostlin do 1000 m ZKD 1000 m</t>
  </si>
  <si>
    <t>1647931730</t>
  </si>
  <si>
    <t>" cenu (počet km) za dovozovou vzdálenost si dodavatel upraví dle vlastních možností "</t>
  </si>
  <si>
    <t>VODA191*(2-1)</t>
  </si>
  <si>
    <t>2125721111</t>
  </si>
  <si>
    <t>Lože pro trativody ze štěrkopísku - výsadbová jáma</t>
  </si>
  <si>
    <t>-559685994</t>
  </si>
  <si>
    <t xml:space="preserve">" závlahový systém  21ks "          </t>
  </si>
  <si>
    <t>LOZE191</t>
  </si>
  <si>
    <t>21*(PI*(1,6/2)^2*0,15)</t>
  </si>
  <si>
    <t>86927605</t>
  </si>
  <si>
    <t>ODVOZ192</t>
  </si>
  <si>
    <t>VODA192</t>
  </si>
  <si>
    <t>3,575</t>
  </si>
  <si>
    <t>ZAHONY192</t>
  </si>
  <si>
    <t>143</t>
  </si>
  <si>
    <t>SO 19.2 - PNOUCÍ ROSTLINY - výsadba</t>
  </si>
  <si>
    <t>-1598679099</t>
  </si>
  <si>
    <t>" BT pro SO 19.2 - PNOUCÍ ROSTLINY "</t>
  </si>
  <si>
    <t xml:space="preserve">" vým. půdy 50%, jamky 0,05m3 / 143ks  =0,50*7,2m3=3,6m3 "     </t>
  </si>
  <si>
    <t>-1734579213</t>
  </si>
  <si>
    <t>ODVOZ192*1,8</t>
  </si>
  <si>
    <t>183101213</t>
  </si>
  <si>
    <t>Jamky pro výsadbu s výměnou 50 % půdy zeminy tř 1 až 4 objem do 0,05 m3 v rovině a svahu do 1:5</t>
  </si>
  <si>
    <t>1864313953</t>
  </si>
  <si>
    <t xml:space="preserve">" BT SO 19.2 PNOUCÍ ROSTLINY " </t>
  </si>
  <si>
    <t>103211000</t>
  </si>
  <si>
    <t>zahradní substrát pro výsadbu VL</t>
  </si>
  <si>
    <t>-897126695</t>
  </si>
  <si>
    <t xml:space="preserve">" 50% výměna ze 7,2m3 : 143   kusů : substrát 3,6m3"            </t>
  </si>
  <si>
    <t>0,50*7,2</t>
  </si>
  <si>
    <t>183205112</t>
  </si>
  <si>
    <t>Založení záhonu v rovině a svahu do 1:5 zemina tř 3</t>
  </si>
  <si>
    <t>675600273</t>
  </si>
  <si>
    <t>" výměra záhonu 143m2  viz. Péče....M2 pro pletí a okopání "</t>
  </si>
  <si>
    <t>143,0</t>
  </si>
  <si>
    <t>-918524764</t>
  </si>
  <si>
    <t>183403153</t>
  </si>
  <si>
    <t>Obdělání půdy hrabáním v rovině a svahu do 1:5</t>
  </si>
  <si>
    <t>-1710879326</t>
  </si>
  <si>
    <t>" uhrabání  po výsadbě  pod mulč "</t>
  </si>
  <si>
    <t>184102111</t>
  </si>
  <si>
    <t>Výsadba dřeviny s balem D do 0,2 m do jamky se zalitím v rovině a svahu do 1:5</t>
  </si>
  <si>
    <t>669487275</t>
  </si>
  <si>
    <t>" ks"      143</t>
  </si>
  <si>
    <t>02650361-91</t>
  </si>
  <si>
    <t>Parthenocissus quinquefolia "Engelmanii"  / ovíjivé  a pnoucí dřeviny, kontejnerované, 2 výhony</t>
  </si>
  <si>
    <t>-1979354939</t>
  </si>
  <si>
    <t>" rozpočtová rezerva přirozeného úhynu - keře kontejnerované + 2% "</t>
  </si>
  <si>
    <t>30*1,02</t>
  </si>
  <si>
    <t>02650361-92</t>
  </si>
  <si>
    <t>Parthenocissus quinquefolia  /typ ovíjivé  a pnoucí dřeviny, kontejnerované, 2 výhony</t>
  </si>
  <si>
    <t>426243666</t>
  </si>
  <si>
    <t>103*1,02</t>
  </si>
  <si>
    <t>02650361-93</t>
  </si>
  <si>
    <t>Parthenocissus tricuspidata / typ ovíjivé  a pnoucí dřeviny, kontejnerované, 2 výhony</t>
  </si>
  <si>
    <t>-902740665</t>
  </si>
  <si>
    <t>10*1,02</t>
  </si>
  <si>
    <t>184801131</t>
  </si>
  <si>
    <t>Ošetřování vysazených dřevin ve skupinách v rovině a svahu do 1:5</t>
  </si>
  <si>
    <t>-1995008723</t>
  </si>
  <si>
    <t>" půdokryvné: 1. péče po výsadbě:    (1x cykl)  "</t>
  </si>
  <si>
    <t>" odstran. poškoz.částí s odvozem, pletí, prokyření  "</t>
  </si>
  <si>
    <t>184802111</t>
  </si>
  <si>
    <t>Chemické odplevelení před založením kultury nad 20 m2 postřikem na široko v rovině a svahu do 1:5</t>
  </si>
  <si>
    <t>-1289725172</t>
  </si>
  <si>
    <t>"  bezplevelná úprava pro záhony: 2x cykl   "</t>
  </si>
  <si>
    <t>2*ZAHONY192</t>
  </si>
  <si>
    <t>184911151</t>
  </si>
  <si>
    <t>Mulčování záhonů kačírkem nebo drceným kamenivem tl. vrstvy do 0,05 m v rovině a svahu do 1:5</t>
  </si>
  <si>
    <t>-2066102798</t>
  </si>
  <si>
    <t xml:space="preserve">" BT SO 19.2 PNOUCÍ ROSTLINY : mulč štěrk  7,00 m3 (143m2*0,05 tl.)" </t>
  </si>
  <si>
    <t>-107988796</t>
  </si>
  <si>
    <t xml:space="preserve">" BT SO 19.2 PNOUCÍ ROSTLINY : mulč štěrk 0,06m3 " </t>
  </si>
  <si>
    <t>" 0,06/0,100=0,6 M2 tl. 100mm "</t>
  </si>
  <si>
    <t>7*(0,3*0,3)</t>
  </si>
  <si>
    <t>5834393501</t>
  </si>
  <si>
    <t>mulč štěrk frakce 16-32</t>
  </si>
  <si>
    <t>112351162</t>
  </si>
  <si>
    <t xml:space="preserve">" BT SO 19.2 PNOUCÍ ROSTLINY : mulč štěrk  fr.16/32 " </t>
  </si>
  <si>
    <t xml:space="preserve">" mulč štěrk  7,00 m3 (143m2*0,05 tl.)" </t>
  </si>
  <si>
    <t>0,05*143*1,89</t>
  </si>
  <si>
    <t xml:space="preserve">"  mulč štěrk 0,06m3 (0,63m2 *0,10 tl.)" </t>
  </si>
  <si>
    <t>0,10*(7*(0,3*0,3))*1,89</t>
  </si>
  <si>
    <t>-1748110529</t>
  </si>
  <si>
    <t xml:space="preserve">" BT SO 19.2 PNOUCÍ ROSTLINY :  143ks" </t>
  </si>
  <si>
    <t>"  hnojivo tablety  "</t>
  </si>
  <si>
    <t>(2*143*0,010)*0,001</t>
  </si>
  <si>
    <t>251911550-11</t>
  </si>
  <si>
    <t>-1115913865</t>
  </si>
  <si>
    <t>2*143</t>
  </si>
  <si>
    <t>185804312</t>
  </si>
  <si>
    <t>Zalití rostlin vodou plocha přes 20 m2</t>
  </si>
  <si>
    <t>-1071979488</t>
  </si>
  <si>
    <t>" 1. zálivka po výsadbě "</t>
  </si>
  <si>
    <t>" 25L/m2, záhony 143m2 "</t>
  </si>
  <si>
    <t>143,0*0,025</t>
  </si>
  <si>
    <t>-51770755</t>
  </si>
  <si>
    <t>-1418528610</t>
  </si>
  <si>
    <t>VODA192*(2-1)</t>
  </si>
  <si>
    <t>2030140460</t>
  </si>
  <si>
    <t>ODVOZ193</t>
  </si>
  <si>
    <t>4,925</t>
  </si>
  <si>
    <t>VODA193</t>
  </si>
  <si>
    <t>0,705</t>
  </si>
  <si>
    <t>ZAHONY193</t>
  </si>
  <si>
    <t>28,2</t>
  </si>
  <si>
    <t>SO 19.3 - PŮDOKRYVNÉ  ROSTLINY - výsadba</t>
  </si>
  <si>
    <t>" BT pro SO 19.3 - PŮDOKRYVNÉ ROSTLINY "</t>
  </si>
  <si>
    <t xml:space="preserve">" vým. půdy 50%, jamky 0,05m3 / 197ks  "     </t>
  </si>
  <si>
    <t>0,50*0,05*197</t>
  </si>
  <si>
    <t>ODVOZ193*1,8</t>
  </si>
  <si>
    <t>" BT SO 19.3 - PŮDOKRYVNÉ ROSTLINY "</t>
  </si>
  <si>
    <t>197</t>
  </si>
  <si>
    <t xml:space="preserve">" vým. půdy 50%, jamky 0,05m3 / 197ks :  dodávka substrátu "     </t>
  </si>
  <si>
    <t>" založení záhonu, obdělání, vyčištění "</t>
  </si>
  <si>
    <t>" ks "      197</t>
  </si>
  <si>
    <t>02650361-95</t>
  </si>
  <si>
    <t>HH - hedera helix / typ půdokryvné dřeviny, kontejnerované, min. 2 výhony</t>
  </si>
  <si>
    <t>1129735019</t>
  </si>
  <si>
    <t>197*1,02</t>
  </si>
  <si>
    <t>2*ZAHONY193</t>
  </si>
  <si>
    <t xml:space="preserve">" mulč štěrk  1,41 m3 (28,2m2*0,05 tl.)" </t>
  </si>
  <si>
    <t>583438720</t>
  </si>
  <si>
    <t>kamenivo drcené hrubé frakce 8-16</t>
  </si>
  <si>
    <t>-2144315267</t>
  </si>
  <si>
    <t xml:space="preserve">" mulč štěrk-fr.8-16 -   1,41 m3 (28,2m2*0,05 tl.)" </t>
  </si>
  <si>
    <t>0,05*ZAHONY193*1,89</t>
  </si>
  <si>
    <t>"  BT SO 19.3 - PŮDOKRYVNÉ ROSTLINY:  197ks "</t>
  </si>
  <si>
    <t>(2*197*0,010)*0,001</t>
  </si>
  <si>
    <t>" BT SO 19.3 - PŮDOKRYVNÉ ROSTLINY: 197ks "</t>
  </si>
  <si>
    <t>2*197</t>
  </si>
  <si>
    <t>-1208969342</t>
  </si>
  <si>
    <t>" 25L/m2, záhony 28,2m2 "</t>
  </si>
  <si>
    <t>28,2*0,025</t>
  </si>
  <si>
    <t>VODA193*(2-1)</t>
  </si>
  <si>
    <t>nTRAVA1</t>
  </si>
  <si>
    <t>1111,3</t>
  </si>
  <si>
    <t>ODVOZ194</t>
  </si>
  <si>
    <t>55,6</t>
  </si>
  <si>
    <t>rTRAVA2</t>
  </si>
  <si>
    <t>623</t>
  </si>
  <si>
    <t>VODA194</t>
  </si>
  <si>
    <t>69,372</t>
  </si>
  <si>
    <t>-1417723216</t>
  </si>
  <si>
    <t>" odvoz (do 20km) odpadu  na skládku  "</t>
  </si>
  <si>
    <t>"  započten v ceně položky odstranění stařiny  "</t>
  </si>
  <si>
    <t>" BT pro SO 19.4 - ZALOŽENÍ TRÁVNÍKU "</t>
  </si>
  <si>
    <t>" odvoz odpadu na skládku/kompost "</t>
  </si>
  <si>
    <t>Součet   Uložení na skládku</t>
  </si>
  <si>
    <t>" odvoz do kompostárny:  50% odpadu z celk. 55,6m3 (drny)"</t>
  </si>
  <si>
    <t>171201211071</t>
  </si>
  <si>
    <t>-260876689</t>
  </si>
  <si>
    <t>(0,50*ODVOZ194)*1,6</t>
  </si>
  <si>
    <t>184802619-01</t>
  </si>
  <si>
    <t xml:space="preserve">Chemické odplevelení ploch postřikem pro odstranění starých trávníků - totálním herbicidem na široko v rovině a svahu do 1:5, vč. dodávky herbicidu   </t>
  </si>
  <si>
    <t>916313231</t>
  </si>
  <si>
    <t>" V ceně  položky je i dodávka herbicidu a vody  "</t>
  </si>
  <si>
    <t>" chemické odstranění starého trávníku "</t>
  </si>
  <si>
    <t>111151431</t>
  </si>
  <si>
    <t>Odstranění stařiny přes 500 m2 s naložením a odvozem do 20 km v rovině nebo svahu do 1:5</t>
  </si>
  <si>
    <t>-1017198027</t>
  </si>
  <si>
    <t>" po chemickém odstranění starého trávníku "</t>
  </si>
  <si>
    <t>183403152</t>
  </si>
  <si>
    <t>Obdělání půdy vláčením v rovině a svahu do 1:5</t>
  </si>
  <si>
    <t>-1242382015</t>
  </si>
  <si>
    <t>" technologie založ. nového trávníku (1) na starém "</t>
  </si>
  <si>
    <t>"  vyvláčení chem. zlikvid. drnů po chem.odstranění trávníku "</t>
  </si>
  <si>
    <t>182303111</t>
  </si>
  <si>
    <t>Doplnění zeminy nebo substrátu na travnatých plochách tl 50 mm rovina v rovinně a svahu do 1:5</t>
  </si>
  <si>
    <t>-1993560223</t>
  </si>
  <si>
    <t>" BT 19.4/ rozprostření substrátu 5cm:  nový  trávník 1 (55,6m3 substrát)"</t>
  </si>
  <si>
    <t>1037150001</t>
  </si>
  <si>
    <t>substrát pro trávníky - zahliněný štěrk</t>
  </si>
  <si>
    <t>-347071228</t>
  </si>
  <si>
    <t>" BT 19.4/ rozprostření substrátu 5cm: NOVÝ  trávník (55,6m3 substrát)"</t>
  </si>
  <si>
    <t>183403113</t>
  </si>
  <si>
    <t>Obdělání půdy frézováním v rovině a svahu do 1:5</t>
  </si>
  <si>
    <t>556312401</t>
  </si>
  <si>
    <t>" technologie založ.: zapravení substrátu rotavátorováním "</t>
  </si>
  <si>
    <t>" BT 19.4/ substrát 5cm:  nový  trávník (55,6m3 substrát)"</t>
  </si>
  <si>
    <t>1811513111</t>
  </si>
  <si>
    <t>Plošná úprava terénu přes 500 m2 zemina tř 1 až 4 nerovnosti do 100 mm v rovinně a svahu do 1:5</t>
  </si>
  <si>
    <t>-946502678</t>
  </si>
  <si>
    <t>" technologie založ.: jemné terén.modelace:  urovnání substrátu do 1cm "</t>
  </si>
  <si>
    <t>447865266</t>
  </si>
  <si>
    <t>nTRAVA1*3</t>
  </si>
  <si>
    <t>rTRAVA2*1</t>
  </si>
  <si>
    <t>-101270886</t>
  </si>
  <si>
    <t>" chemické odplevelení "</t>
  </si>
  <si>
    <t>" BT 19.4/  nový  trávník  - odplevelení před osetím, min.1x "</t>
  </si>
  <si>
    <t>nTRAVA1*1</t>
  </si>
  <si>
    <t>184802611-01</t>
  </si>
  <si>
    <t xml:space="preserve">Chemické odplevelení po založení kultury -selektivním herbicidem - postřikem na široko v rovině a svahu do 1:5 vč. dodávky herbicidu </t>
  </si>
  <si>
    <t>2133262738</t>
  </si>
  <si>
    <t>" BT 19.4/  regener. trávník 2 - odplevelení  před přísevem stáv. trávníku"</t>
  </si>
  <si>
    <t>181451131</t>
  </si>
  <si>
    <t>Založení parkového trávníku výsevem plochy přes 1000 m2 v rovině a ve svahu do 1:5</t>
  </si>
  <si>
    <t>1742189227</t>
  </si>
  <si>
    <t>" 1/  nový intenzivní trávník (1), založený výsevem  "</t>
  </si>
  <si>
    <t>00572420001</t>
  </si>
  <si>
    <t>osivo směs travní parková-intenzivní trávník-pro pobytové plochy, extenzivní suchomilné( 30g/m2)speciel.odolnější směs snášející zátěž</t>
  </si>
  <si>
    <t>-838554645</t>
  </si>
  <si>
    <t>183403161</t>
  </si>
  <si>
    <t>Obdělání půdy válením v rovině a svahu do 1:5</t>
  </si>
  <si>
    <t>-2089450041</t>
  </si>
  <si>
    <t>" technologie založ.: "</t>
  </si>
  <si>
    <t>185802113</t>
  </si>
  <si>
    <t>Hnojení půdy umělým hnojivem na široko v rovině a svahu do 1:5</t>
  </si>
  <si>
    <t>178073788</t>
  </si>
  <si>
    <t>" technologie založ.: hnojení "</t>
  </si>
  <si>
    <t>2519115502</t>
  </si>
  <si>
    <t>hnojivo kombinované granulované pro založení trávníků anorganické   -spotřeba 30-60g/m2</t>
  </si>
  <si>
    <t>-484109764</t>
  </si>
  <si>
    <t>" technologie založ.:  hnojení "</t>
  </si>
  <si>
    <t>1915461378</t>
  </si>
  <si>
    <t>" technolog.založení trávníků výsevem  "</t>
  </si>
  <si>
    <t>"  základní zálivka při výsevu: cca 40L/m2 "</t>
  </si>
  <si>
    <t>-606810225</t>
  </si>
  <si>
    <t>-253729048</t>
  </si>
  <si>
    <t>" cenu za dovozovou vzdálenost si dodavatel upraví dle vlastních možností "</t>
  </si>
  <si>
    <t>VODA194*(2-1)</t>
  </si>
  <si>
    <t>7215169</t>
  </si>
  <si>
    <t>TRAVA3t</t>
  </si>
  <si>
    <t>VODA195</t>
  </si>
  <si>
    <t>21,584</t>
  </si>
  <si>
    <t>SO 19.5 - TRÁVNÍK TECHNICKÝ - založení</t>
  </si>
  <si>
    <t>" BT pro SO 19.5 - ZALOŽENÍ TRÁVNÍKU - TECHNICKÝ "</t>
  </si>
  <si>
    <t>730168898</t>
  </si>
  <si>
    <t>" vegetač. souvrství viz. SO 16.4 - ZP A KOMUNIKACE-technický trávník "</t>
  </si>
  <si>
    <t>" technologie založ.: obdělání  vegetačn. krytu před výsevem: 3x hrabání "</t>
  </si>
  <si>
    <t>3*TRAVA3t</t>
  </si>
  <si>
    <t>181411131</t>
  </si>
  <si>
    <t>Založení parkového trávníku výsevem plochy do 1000 m2 v rovině a ve svahu do 1:5</t>
  </si>
  <si>
    <t>" Technický intenzivní trávník, založený výsevem "</t>
  </si>
  <si>
    <t>osivo směs travní parková-intenzivní trávník-pro pobytové plochy, extenzivní suchomilné special.odolnější směs snášející zátěž</t>
  </si>
  <si>
    <t>" techn. Intenzivní trávník výsevem (osivo 16. 20kg)"</t>
  </si>
  <si>
    <t>TRAVA3t*0,030*1,03</t>
  </si>
  <si>
    <t>TRAVA3t*0,060*0,001</t>
  </si>
  <si>
    <t>TRAVA3t*0,060*1,03</t>
  </si>
  <si>
    <t>TRAVA3t*0,040</t>
  </si>
  <si>
    <t>VODA195*(2-1)</t>
  </si>
  <si>
    <t>STROMY</t>
  </si>
  <si>
    <t>VODA191a</t>
  </si>
  <si>
    <t>5,25</t>
  </si>
  <si>
    <t>SO 19a - ŘEŠENÍ ZELENĚ - ROZVOJOVÁ PÉČE</t>
  </si>
  <si>
    <t>SO 19.1a - STROMY - rozvojová péče</t>
  </si>
  <si>
    <t>1848132361</t>
  </si>
  <si>
    <t>Úprava mísy a kotvení</t>
  </si>
  <si>
    <t>848602973</t>
  </si>
  <si>
    <t>" BT SO 19.1 - STROMY - rozvojová péče (21 kusů) "</t>
  </si>
  <si>
    <t>184852312</t>
  </si>
  <si>
    <t>Řez stromu výchovný alejových stromů výšky přes 4 do 6 m</t>
  </si>
  <si>
    <t>272798938</t>
  </si>
  <si>
    <t>" kontrola, výchovný řez 1x "</t>
  </si>
  <si>
    <t>" zálivky 5250 L "</t>
  </si>
  <si>
    <t>5250*0,001</t>
  </si>
  <si>
    <t>VODA191a*(2-1)</t>
  </si>
  <si>
    <t>VODA192a</t>
  </si>
  <si>
    <t>6,435</t>
  </si>
  <si>
    <t>SO 19.2a - PNOUCÍ ROSTLINY - rozvojová péče</t>
  </si>
  <si>
    <t>184814112</t>
  </si>
  <si>
    <t>Okopání kolem sazenic v ploše 0,5x0,5 m v zemině tř 2</t>
  </si>
  <si>
    <t>1109549272</t>
  </si>
  <si>
    <t>" BT pro SO 19.2 - PNOUCÍ ROSTLINY - rozvojová péče "</t>
  </si>
  <si>
    <t>" 1* okopání v zamulčovaném ( štěrk) záhonu , 143ks "</t>
  </si>
  <si>
    <t>143*1</t>
  </si>
  <si>
    <t>185804214</t>
  </si>
  <si>
    <t>Vypletí záhonu dřevin ve skupinách s naložením a odvozem odpadu do 20 km v rovině a svahu do 1:5</t>
  </si>
  <si>
    <t>1162688888</t>
  </si>
  <si>
    <t>" 1* pletí  zamulčovan. záhonu , 143 m2 "</t>
  </si>
  <si>
    <t>143,0*1</t>
  </si>
  <si>
    <t>" zálivka 6435 L "</t>
  </si>
  <si>
    <t>6435*0,001</t>
  </si>
  <si>
    <t>VODA192a*(2-1)</t>
  </si>
  <si>
    <t>VODA193a</t>
  </si>
  <si>
    <t>0,846</t>
  </si>
  <si>
    <t>SO 19.3a - PŮDOKRYVNÉ ROSTLINY - rozvojová péče</t>
  </si>
  <si>
    <t>" BT pro SO 19.3 - PŮDOKRYVNÉ ROSTLINY - rozvojová péče "</t>
  </si>
  <si>
    <t>" 2* pletí  zamulčovan. záhonu , 28,2 m2 "</t>
  </si>
  <si>
    <t>28,2*2</t>
  </si>
  <si>
    <t>" zálivka 846L "</t>
  </si>
  <si>
    <t>846*0,001</t>
  </si>
  <si>
    <t>VODA193a*(2-1)</t>
  </si>
  <si>
    <t>TRAVA194a</t>
  </si>
  <si>
    <t>1734,3</t>
  </si>
  <si>
    <t>VODA194a</t>
  </si>
  <si>
    <t>52,029</t>
  </si>
  <si>
    <t>SO 19.4a - TRÁVNÍK - rozvojová péče</t>
  </si>
  <si>
    <t>111151221</t>
  </si>
  <si>
    <t>Pokosení trávníku parkového plochy do 10000 m2 s odvozem do 20 km v rovině a svahu do 1:5</t>
  </si>
  <si>
    <t>472835264</t>
  </si>
  <si>
    <t>" BT pro SO 19.4 - ZALOŽENÍ TRÁVNÍKU - rozvojová péče "</t>
  </si>
  <si>
    <t>" trávník s 5x sečením "     1734,3*5</t>
  </si>
  <si>
    <t>" výměra trávníku "     1734,3</t>
  </si>
  <si>
    <t>" zalití 10L/m2 - 3x "</t>
  </si>
  <si>
    <t>VODA194a*(2-1)</t>
  </si>
  <si>
    <t>TRAVA195a</t>
  </si>
  <si>
    <t>VODA195a</t>
  </si>
  <si>
    <t>16,188</t>
  </si>
  <si>
    <t>SO 19.5a - TRÁVNÍKU  TECHNICKÝ - rozvojová péče</t>
  </si>
  <si>
    <t>111151121</t>
  </si>
  <si>
    <t>Pokosení trávníku parkového plochy do 1000 m2 s odvozem do 20 km v rovině a svahu do 1:5</t>
  </si>
  <si>
    <t>-1834349866</t>
  </si>
  <si>
    <t>" BT pro SO 19.5 - ZALOŽENÍ TRÁVNÍKU - TECHNICKÝ - rozvojová péče "</t>
  </si>
  <si>
    <t>" trávník s 5x sečením "     539,6*5</t>
  </si>
  <si>
    <t>" výměra trávníku "    539,60</t>
  </si>
  <si>
    <t>TRAVA195a*0,010*3</t>
  </si>
  <si>
    <t>VODA195a*(2-1)</t>
  </si>
  <si>
    <t>99 - VEDLEJŠÍ A OSTATNÍ NÁKLADY</t>
  </si>
  <si>
    <t>VRN - Vedlejší rozpočtové náklady</t>
  </si>
  <si>
    <t>VRN</t>
  </si>
  <si>
    <t>Vedlejší rozpočtové náklady</t>
  </si>
  <si>
    <t>012002000</t>
  </si>
  <si>
    <t>Geodetické práce</t>
  </si>
  <si>
    <t>1024</t>
  </si>
  <si>
    <t>-1287625507</t>
  </si>
  <si>
    <t>013254000</t>
  </si>
  <si>
    <t>Dokumentace skutečného provedení stavby</t>
  </si>
  <si>
    <t>-2116374953</t>
  </si>
  <si>
    <t>030001000</t>
  </si>
  <si>
    <t>Zařízení staveniště</t>
  </si>
  <si>
    <t>-546354633</t>
  </si>
  <si>
    <t>02200300029</t>
  </si>
  <si>
    <t xml:space="preserve">Příprava staveniště - vytyčení stávajících podzemních inženýrských sítí  </t>
  </si>
  <si>
    <t>kpl</t>
  </si>
  <si>
    <t>-1256813133</t>
  </si>
  <si>
    <t>045002000</t>
  </si>
  <si>
    <t>Kompletační a koordinační činnost</t>
  </si>
  <si>
    <t>1269459141</t>
  </si>
  <si>
    <t>070001000</t>
  </si>
  <si>
    <t>Provozní vlivy</t>
  </si>
  <si>
    <t>596078908</t>
  </si>
  <si>
    <t>Rozpočet: Obrtelová Miluše,  IČ:64596605, DIČ: CZ6110310745</t>
  </si>
  <si>
    <t>" BT/ skl.hřiště: polyuretan.EPDM celk.tl.35mm "</t>
  </si>
  <si>
    <t>" barevná horní vrstva EPDM 10mm+podkladní SBR 25mm"</t>
  </si>
  <si>
    <t>Venkovní lité pryžové povrchy na předem upravený terén 1-vrstvé vč. stabilizační vrstvy celk.tl.35mm ( barevná horní EPDM 10mm +stabilizační SBR 25mm), prováděné strojně plochy přes 300 m2 jedna barva mix</t>
  </si>
  <si>
    <t>SO 19.4 - TRÁVNÍK - založení nového</t>
  </si>
  <si>
    <t>" technologie založ.: předseťové zpracování:  1x hrabání, nový trávník (1) "</t>
  </si>
  <si>
    <t>" 1/  nový Intenzivní trávník výsevem 211 m2 "</t>
  </si>
  <si>
    <r>
      <t xml:space="preserve">Soupis prací je sestaven za využití položek Cenové soustavy ÚRS  2017-02, </t>
    </r>
    <r>
      <rPr>
        <b/>
        <sz val="9"/>
        <rFont val="Trebuchet MS"/>
        <family val="2"/>
        <charset val="238"/>
      </rPr>
      <t xml:space="preserve">které byly přizpůsobeny realizační cenové hladině zakázek obdobného charakteru z let 2018-2019 - tj. že respektují nárust cen ročně o 10%, tj. od roku 2017 o 20%. Tento cenový nárust je promítnut v položkách krycího listu, stránky pol. rozpočtu vlastních SO jsou v cenové soustavě roku 2017. </t>
    </r>
    <r>
      <rPr>
        <sz val="9"/>
        <rFont val="Trebuchet MS"/>
        <family val="2"/>
        <charset val="238"/>
      </rPr>
      <t>Cenové a technické podmínky položek CS, které nejsou uvedeny v soupisu prací  jsou neomezeně dálkově k dispozici na www.cs-urs.cz. Plný popis položek a poznámky k souborům cen jsou uvedeny v jednotlivých cenících ÚRS. Položky soupisu prací, které nemají ve sloupci "Cenová soustava" uveden žádný údaj, nepochází z CS. Tyto položky byly vytvořeny pouze pro tento rozpočet a nenacházejí se v žádné cenové soustavě.Pokud byl v rozpočtu uveden konkrétní obchodní název materiálu nebo výrobku, byl použit s cílem zadavatele stanovit minimální kvalitativní standard.Uchazeč o veřejnou zakázku je oprávněn navrhnout a použít kvalitativně a technicky obdobných řešení, která nesníží užitnou hodnotu a kvalitu díla, při zachování jakostních a bezpečnostních parametrů výrobků.
VÝKAZ VÝMĚR, který se vztahuje k více položkám je nahrazen odpovídajícím slovem  "FIGUROU".  Figura je uvedena ve sloupci "Kód" v položce, kde byla spočítána.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</si>
</sst>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%"/>
    <numFmt numFmtId="165" formatCode="dd\.mm\.yyyy"/>
    <numFmt numFmtId="166" formatCode="#,##0.00000"/>
    <numFmt numFmtId="167" formatCode="#,##0.000"/>
    <numFmt numFmtId="168" formatCode="#,##0.00\ &quot;Kč&quot;"/>
  </numFmts>
  <fonts count="44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0000A8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b/>
      <sz val="10"/>
      <name val="Trebuchet MS"/>
    </font>
    <font>
      <b/>
      <sz val="8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8"/>
      <color theme="10"/>
      <name val="Wingdings 2"/>
    </font>
    <font>
      <b/>
      <sz val="10"/>
      <color rgb="FF003366"/>
      <name val="Trebuchet MS"/>
    </font>
    <font>
      <sz val="10"/>
      <color rgb="FF969696"/>
      <name val="Trebuchet MS"/>
    </font>
    <font>
      <sz val="10"/>
      <color theme="10"/>
      <name val="Trebuchet MS"/>
    </font>
    <font>
      <sz val="8"/>
      <color rgb="FF00000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  <font>
      <sz val="10"/>
      <color rgb="FF003366"/>
      <name val="Trebuchet MS"/>
      <family val="2"/>
      <charset val="238"/>
    </font>
    <font>
      <sz val="10.5"/>
      <color rgb="FF003366"/>
      <name val="Trebuchet MS"/>
      <family val="2"/>
      <charset val="238"/>
    </font>
    <font>
      <sz val="9"/>
      <name val="Trebuchet MS"/>
      <family val="2"/>
      <charset val="238"/>
    </font>
    <font>
      <b/>
      <sz val="9"/>
      <name val="Trebuchet M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7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1" applyFont="1" applyFill="1" applyAlignment="1" applyProtection="1">
      <alignment vertical="center"/>
    </xf>
    <xf numFmtId="0" fontId="39" fillId="2" borderId="0" xfId="1" applyFill="1"/>
    <xf numFmtId="0" fontId="0" fillId="2" borderId="0" xfId="0" applyFill="1"/>
    <xf numFmtId="0" fontId="13" fillId="2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17" fillId="0" borderId="0" xfId="0" applyFont="1" applyBorder="1" applyAlignment="1">
      <alignment horizontal="left" vertical="center"/>
    </xf>
    <xf numFmtId="0" fontId="0" fillId="0" borderId="5" xfId="0" applyBorder="1"/>
    <xf numFmtId="0" fontId="16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top"/>
    </xf>
    <xf numFmtId="0" fontId="0" fillId="0" borderId="6" xfId="0" applyBorder="1"/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9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2" fillId="5" borderId="10" xfId="0" applyFont="1" applyFill="1" applyBorder="1" applyAlignment="1">
      <alignment horizontal="center" vertical="center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0" fillId="0" borderId="1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2" fillId="0" borderId="17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8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4" fontId="28" fillId="0" borderId="17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8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4" fontId="31" fillId="0" borderId="17" xfId="0" applyNumberFormat="1" applyFont="1" applyBorder="1" applyAlignment="1">
      <alignment vertical="center"/>
    </xf>
    <xf numFmtId="4" fontId="31" fillId="0" borderId="0" xfId="0" applyNumberFormat="1" applyFont="1" applyBorder="1" applyAlignment="1">
      <alignment vertical="center"/>
    </xf>
    <xf numFmtId="166" fontId="31" fillId="0" borderId="0" xfId="0" applyNumberFormat="1" applyFont="1" applyBorder="1" applyAlignment="1">
      <alignment vertical="center"/>
    </xf>
    <xf numFmtId="4" fontId="31" fillId="0" borderId="18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22" xfId="0" applyNumberFormat="1" applyFont="1" applyBorder="1" applyAlignment="1">
      <alignment vertical="center"/>
    </xf>
    <xf numFmtId="4" fontId="28" fillId="0" borderId="23" xfId="0" applyNumberFormat="1" applyFont="1" applyBorder="1" applyAlignment="1">
      <alignment vertical="center"/>
    </xf>
    <xf numFmtId="166" fontId="28" fillId="0" borderId="23" xfId="0" applyNumberFormat="1" applyFont="1" applyBorder="1" applyAlignment="1">
      <alignment vertical="center"/>
    </xf>
    <xf numFmtId="4" fontId="28" fillId="0" borderId="24" xfId="0" applyNumberFormat="1" applyFont="1" applyBorder="1" applyAlignment="1">
      <alignment vertical="center"/>
    </xf>
    <xf numFmtId="0" fontId="0" fillId="2" borderId="0" xfId="0" applyFill="1" applyProtection="1"/>
    <xf numFmtId="0" fontId="32" fillId="2" borderId="0" xfId="1" applyFont="1" applyFill="1" applyAlignment="1" applyProtection="1">
      <alignment vertical="center"/>
    </xf>
    <xf numFmtId="0" fontId="39" fillId="2" borderId="0" xfId="1" applyFill="1" applyProtection="1"/>
    <xf numFmtId="0" fontId="33" fillId="0" borderId="0" xfId="0" applyFont="1" applyAlignment="1">
      <alignment horizontal="left"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25" xfId="0" applyFont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4" fontId="23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>
      <alignment horizontal="right" vertical="center"/>
    </xf>
    <xf numFmtId="0" fontId="0" fillId="5" borderId="0" xfId="0" applyFont="1" applyFill="1" applyBorder="1" applyAlignment="1">
      <alignment vertical="center"/>
    </xf>
    <xf numFmtId="0" fontId="3" fillId="5" borderId="8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center" vertical="center"/>
    </xf>
    <xf numFmtId="4" fontId="3" fillId="5" borderId="9" xfId="0" applyNumberFormat="1" applyFont="1" applyFill="1" applyBorder="1" applyAlignment="1">
      <alignment vertical="center"/>
    </xf>
    <xf numFmtId="0" fontId="0" fillId="5" borderId="26" xfId="0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5" borderId="0" xfId="0" applyFont="1" applyFill="1" applyBorder="1" applyAlignment="1">
      <alignment horizontal="left" vertical="center"/>
    </xf>
    <xf numFmtId="0" fontId="2" fillId="5" borderId="0" xfId="0" applyFont="1" applyFill="1" applyBorder="1" applyAlignment="1">
      <alignment horizontal="right" vertical="center"/>
    </xf>
    <xf numFmtId="0" fontId="0" fillId="5" borderId="5" xfId="0" applyFont="1" applyFill="1" applyBorder="1" applyAlignment="1">
      <alignment vertical="center"/>
    </xf>
    <xf numFmtId="0" fontId="34" fillId="0" borderId="0" xfId="0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3" xfId="0" applyFont="1" applyBorder="1" applyAlignment="1">
      <alignment horizontal="left" vertical="center"/>
    </xf>
    <xf numFmtId="0" fontId="6" fillId="0" borderId="23" xfId="0" applyFont="1" applyBorder="1" applyAlignment="1">
      <alignment vertical="center"/>
    </xf>
    <xf numFmtId="4" fontId="6" fillId="0" borderId="23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23" xfId="0" applyFont="1" applyBorder="1" applyAlignment="1">
      <alignment horizontal="left" vertical="center"/>
    </xf>
    <xf numFmtId="0" fontId="7" fillId="0" borderId="23" xfId="0" applyFont="1" applyBorder="1" applyAlignment="1">
      <alignment vertical="center"/>
    </xf>
    <xf numFmtId="4" fontId="7" fillId="0" borderId="23" xfId="0" applyNumberFormat="1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4" xfId="0" applyFont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4" fontId="23" fillId="0" borderId="0" xfId="0" applyNumberFormat="1" applyFont="1" applyAlignment="1"/>
    <xf numFmtId="166" fontId="35" fillId="0" borderId="15" xfId="0" applyNumberFormat="1" applyFont="1" applyBorder="1" applyAlignment="1"/>
    <xf numFmtId="166" fontId="35" fillId="0" borderId="16" xfId="0" applyNumberFormat="1" applyFont="1" applyBorder="1" applyAlignment="1"/>
    <xf numFmtId="4" fontId="36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7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8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0" fillId="0" borderId="27" xfId="0" applyFont="1" applyBorder="1" applyAlignment="1" applyProtection="1">
      <alignment horizontal="center" vertical="center"/>
      <protection locked="0"/>
    </xf>
    <xf numFmtId="49" fontId="0" fillId="0" borderId="27" xfId="0" applyNumberFormat="1" applyFont="1" applyBorder="1" applyAlignment="1" applyProtection="1">
      <alignment horizontal="left" vertical="center" wrapText="1"/>
      <protection locked="0"/>
    </xf>
    <xf numFmtId="0" fontId="0" fillId="0" borderId="27" xfId="0" applyFont="1" applyBorder="1" applyAlignment="1" applyProtection="1">
      <alignment horizontal="left" vertical="center" wrapText="1"/>
      <protection locked="0"/>
    </xf>
    <xf numFmtId="0" fontId="0" fillId="0" borderId="27" xfId="0" applyFont="1" applyBorder="1" applyAlignment="1" applyProtection="1">
      <alignment horizontal="center" vertical="center" wrapText="1"/>
      <protection locked="0"/>
    </xf>
    <xf numFmtId="167" fontId="0" fillId="0" borderId="27" xfId="0" applyNumberFormat="1" applyFont="1" applyBorder="1" applyAlignment="1" applyProtection="1">
      <alignment vertical="center"/>
      <protection locked="0"/>
    </xf>
    <xf numFmtId="4" fontId="0" fillId="0" borderId="27" xfId="0" applyNumberFormat="1" applyFont="1" applyBorder="1" applyAlignment="1" applyProtection="1">
      <alignment vertical="center"/>
      <protection locked="0"/>
    </xf>
    <xf numFmtId="0" fontId="1" fillId="0" borderId="27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8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17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17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17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38" fillId="0" borderId="27" xfId="0" applyFont="1" applyBorder="1" applyAlignment="1" applyProtection="1">
      <alignment horizontal="center" vertical="center"/>
      <protection locked="0"/>
    </xf>
    <xf numFmtId="49" fontId="38" fillId="0" borderId="27" xfId="0" applyNumberFormat="1" applyFont="1" applyBorder="1" applyAlignment="1" applyProtection="1">
      <alignment horizontal="left" vertical="center" wrapText="1"/>
      <protection locked="0"/>
    </xf>
    <xf numFmtId="0" fontId="38" fillId="0" borderId="27" xfId="0" applyFont="1" applyBorder="1" applyAlignment="1" applyProtection="1">
      <alignment horizontal="left" vertical="center" wrapText="1"/>
      <protection locked="0"/>
    </xf>
    <xf numFmtId="0" fontId="38" fillId="0" borderId="27" xfId="0" applyFont="1" applyBorder="1" applyAlignment="1" applyProtection="1">
      <alignment horizontal="center" vertical="center" wrapText="1"/>
      <protection locked="0"/>
    </xf>
    <xf numFmtId="167" fontId="38" fillId="0" borderId="27" xfId="0" applyNumberFormat="1" applyFont="1" applyBorder="1" applyAlignment="1" applyProtection="1">
      <alignment vertical="center"/>
      <protection locked="0"/>
    </xf>
    <xf numFmtId="4" fontId="38" fillId="0" borderId="27" xfId="0" applyNumberFormat="1" applyFont="1" applyBorder="1" applyAlignment="1" applyProtection="1">
      <alignment vertical="center"/>
      <protection locked="0"/>
    </xf>
    <xf numFmtId="0" fontId="38" fillId="0" borderId="4" xfId="0" applyFont="1" applyBorder="1" applyAlignment="1">
      <alignment vertical="center"/>
    </xf>
    <xf numFmtId="0" fontId="38" fillId="0" borderId="27" xfId="0" applyFont="1" applyBorder="1" applyAlignment="1">
      <alignment horizontal="left" vertical="center"/>
    </xf>
    <xf numFmtId="0" fontId="38" fillId="0" borderId="0" xfId="0" applyFont="1" applyBorder="1" applyAlignment="1">
      <alignment horizontal="center" vertical="center"/>
    </xf>
    <xf numFmtId="0" fontId="11" fillId="0" borderId="22" xfId="0" applyFont="1" applyBorder="1" applyAlignment="1">
      <alignment vertical="center"/>
    </xf>
    <xf numFmtId="0" fontId="11" fillId="0" borderId="23" xfId="0" applyFont="1" applyBorder="1" applyAlignment="1">
      <alignment vertical="center"/>
    </xf>
    <xf numFmtId="0" fontId="11" fillId="0" borderId="24" xfId="0" applyFont="1" applyBorder="1" applyAlignment="1">
      <alignment vertical="center"/>
    </xf>
    <xf numFmtId="0" fontId="1" fillId="0" borderId="23" xfId="0" applyFont="1" applyBorder="1" applyAlignment="1">
      <alignment horizontal="center" vertical="center"/>
    </xf>
    <xf numFmtId="166" fontId="1" fillId="0" borderId="23" xfId="0" applyNumberFormat="1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168" fontId="3" fillId="0" borderId="4" xfId="0" applyNumberFormat="1" applyFont="1" applyBorder="1" applyAlignment="1">
      <alignment vertical="center"/>
    </xf>
    <xf numFmtId="168" fontId="3" fillId="0" borderId="0" xfId="0" applyNumberFormat="1" applyFont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0" fillId="0" borderId="0" xfId="0"/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4" fontId="40" fillId="0" borderId="0" xfId="0" applyNumberFormat="1" applyFont="1" applyAlignment="1">
      <alignment vertical="center"/>
    </xf>
    <xf numFmtId="0" fontId="40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30" fillId="0" borderId="0" xfId="0" applyFont="1" applyAlignment="1">
      <alignment horizontal="left" vertical="center" wrapText="1"/>
    </xf>
    <xf numFmtId="4" fontId="41" fillId="0" borderId="0" xfId="0" applyNumberFormat="1" applyFont="1" applyAlignment="1">
      <alignment vertical="center"/>
    </xf>
    <xf numFmtId="0" fontId="41" fillId="0" borderId="0" xfId="0" applyFont="1" applyAlignment="1">
      <alignment vertical="center"/>
    </xf>
    <xf numFmtId="4" fontId="41" fillId="0" borderId="0" xfId="0" applyNumberFormat="1" applyFont="1" applyAlignment="1">
      <alignment horizontal="right" vertical="center"/>
    </xf>
    <xf numFmtId="4" fontId="26" fillId="0" borderId="0" xfId="0" applyNumberFormat="1" applyFont="1" applyAlignment="1">
      <alignment horizontal="right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right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0" fontId="3" fillId="4" borderId="9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4" fontId="3" fillId="4" borderId="9" xfId="0" applyNumberFormat="1" applyFont="1" applyFill="1" applyBorder="1" applyAlignment="1">
      <alignment vertical="center"/>
    </xf>
    <xf numFmtId="0" fontId="0" fillId="4" borderId="10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0" fontId="4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4" fontId="19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32" fillId="2" borderId="0" xfId="1" applyFont="1" applyFill="1" applyAlignment="1" applyProtection="1">
      <alignment vertical="center"/>
    </xf>
    <xf numFmtId="0" fontId="18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CM86"/>
  <sheetViews>
    <sheetView showGridLines="0" tabSelected="1" workbookViewId="0">
      <pane ySplit="1" topLeftCell="A37" activePane="bottomLeft" state="frozen"/>
      <selection pane="bottomLeft" activeCell="AG63" sqref="AG63:AM63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21.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spans="1:74" ht="36.950000000000003" customHeight="1">
      <c r="AR2" s="218" t="s">
        <v>8</v>
      </c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S2" s="24" t="s">
        <v>9</v>
      </c>
      <c r="BT2" s="24" t="s">
        <v>10</v>
      </c>
    </row>
    <row r="3" spans="1:74" ht="6.95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9</v>
      </c>
      <c r="BT3" s="24" t="s">
        <v>11</v>
      </c>
    </row>
    <row r="4" spans="1:74" ht="36.950000000000003" customHeight="1">
      <c r="B4" s="28"/>
      <c r="C4" s="29"/>
      <c r="D4" s="30" t="s">
        <v>12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13</v>
      </c>
      <c r="BS4" s="24" t="s">
        <v>14</v>
      </c>
    </row>
    <row r="5" spans="1:74" ht="14.45" customHeight="1">
      <c r="B5" s="28"/>
      <c r="C5" s="29"/>
      <c r="D5" s="33" t="s">
        <v>15</v>
      </c>
      <c r="E5" s="29"/>
      <c r="F5" s="29"/>
      <c r="G5" s="29"/>
      <c r="H5" s="29"/>
      <c r="I5" s="29"/>
      <c r="J5" s="29"/>
      <c r="K5" s="253" t="s">
        <v>16</v>
      </c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4"/>
      <c r="AC5" s="254"/>
      <c r="AD5" s="254"/>
      <c r="AE5" s="254"/>
      <c r="AF5" s="254"/>
      <c r="AG5" s="254"/>
      <c r="AH5" s="254"/>
      <c r="AI5" s="254"/>
      <c r="AJ5" s="254"/>
      <c r="AK5" s="254"/>
      <c r="AL5" s="254"/>
      <c r="AM5" s="254"/>
      <c r="AN5" s="254"/>
      <c r="AO5" s="254"/>
      <c r="AP5" s="29"/>
      <c r="AQ5" s="31"/>
      <c r="BS5" s="24" t="s">
        <v>9</v>
      </c>
    </row>
    <row r="6" spans="1:74" ht="36.950000000000003" customHeight="1">
      <c r="B6" s="28"/>
      <c r="C6" s="29"/>
      <c r="D6" s="35" t="s">
        <v>17</v>
      </c>
      <c r="E6" s="29"/>
      <c r="F6" s="29"/>
      <c r="G6" s="29"/>
      <c r="H6" s="29"/>
      <c r="I6" s="29"/>
      <c r="J6" s="29"/>
      <c r="K6" s="255" t="s">
        <v>18</v>
      </c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4"/>
      <c r="AC6" s="254"/>
      <c r="AD6" s="254"/>
      <c r="AE6" s="254"/>
      <c r="AF6" s="254"/>
      <c r="AG6" s="254"/>
      <c r="AH6" s="254"/>
      <c r="AI6" s="254"/>
      <c r="AJ6" s="254"/>
      <c r="AK6" s="254"/>
      <c r="AL6" s="254"/>
      <c r="AM6" s="254"/>
      <c r="AN6" s="254"/>
      <c r="AO6" s="254"/>
      <c r="AP6" s="29"/>
      <c r="AQ6" s="31"/>
      <c r="BS6" s="24" t="s">
        <v>19</v>
      </c>
    </row>
    <row r="7" spans="1:74" ht="14.45" customHeight="1">
      <c r="B7" s="28"/>
      <c r="C7" s="29"/>
      <c r="D7" s="36" t="s">
        <v>20</v>
      </c>
      <c r="E7" s="29"/>
      <c r="F7" s="29"/>
      <c r="G7" s="29"/>
      <c r="H7" s="29"/>
      <c r="I7" s="29"/>
      <c r="J7" s="29"/>
      <c r="K7" s="34" t="s">
        <v>21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6" t="s">
        <v>22</v>
      </c>
      <c r="AL7" s="29"/>
      <c r="AM7" s="29"/>
      <c r="AN7" s="34" t="s">
        <v>23</v>
      </c>
      <c r="AO7" s="29"/>
      <c r="AP7" s="29"/>
      <c r="AQ7" s="31"/>
      <c r="BS7" s="24" t="s">
        <v>19</v>
      </c>
    </row>
    <row r="8" spans="1:74" ht="14.45" customHeight="1">
      <c r="B8" s="28"/>
      <c r="C8" s="29"/>
      <c r="D8" s="36" t="s">
        <v>24</v>
      </c>
      <c r="E8" s="29"/>
      <c r="F8" s="29"/>
      <c r="G8" s="29"/>
      <c r="H8" s="29"/>
      <c r="I8" s="29"/>
      <c r="J8" s="29"/>
      <c r="K8" s="34" t="s">
        <v>25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6" t="s">
        <v>26</v>
      </c>
      <c r="AL8" s="29"/>
      <c r="AM8" s="29"/>
      <c r="AN8" s="34" t="s">
        <v>27</v>
      </c>
      <c r="AO8" s="29"/>
      <c r="AP8" s="29"/>
      <c r="AQ8" s="31"/>
      <c r="BS8" s="24" t="s">
        <v>28</v>
      </c>
    </row>
    <row r="9" spans="1:74" ht="29.25" customHeight="1">
      <c r="B9" s="28"/>
      <c r="C9" s="29"/>
      <c r="D9" s="33" t="s">
        <v>29</v>
      </c>
      <c r="E9" s="29"/>
      <c r="F9" s="29"/>
      <c r="G9" s="29"/>
      <c r="H9" s="29"/>
      <c r="I9" s="29"/>
      <c r="J9" s="29"/>
      <c r="K9" s="37" t="s">
        <v>30</v>
      </c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33" t="s">
        <v>31</v>
      </c>
      <c r="AL9" s="29"/>
      <c r="AM9" s="29"/>
      <c r="AN9" s="37" t="s">
        <v>32</v>
      </c>
      <c r="AO9" s="29"/>
      <c r="AP9" s="29"/>
      <c r="AQ9" s="31"/>
      <c r="BS9" s="24" t="s">
        <v>28</v>
      </c>
    </row>
    <row r="10" spans="1:74" ht="14.45" customHeight="1">
      <c r="B10" s="28"/>
      <c r="C10" s="29"/>
      <c r="D10" s="36" t="s">
        <v>33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6" t="s">
        <v>34</v>
      </c>
      <c r="AL10" s="29"/>
      <c r="AM10" s="29"/>
      <c r="AN10" s="34" t="s">
        <v>5</v>
      </c>
      <c r="AO10" s="29"/>
      <c r="AP10" s="29"/>
      <c r="AQ10" s="31"/>
      <c r="BS10" s="24" t="s">
        <v>19</v>
      </c>
    </row>
    <row r="11" spans="1:74" ht="18.399999999999999" customHeight="1">
      <c r="B11" s="28"/>
      <c r="C11" s="29"/>
      <c r="D11" s="29"/>
      <c r="E11" s="34" t="s">
        <v>35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6" t="s">
        <v>36</v>
      </c>
      <c r="AL11" s="29"/>
      <c r="AM11" s="29"/>
      <c r="AN11" s="34" t="s">
        <v>5</v>
      </c>
      <c r="AO11" s="29"/>
      <c r="AP11" s="29"/>
      <c r="AQ11" s="31"/>
      <c r="BS11" s="24" t="s">
        <v>19</v>
      </c>
    </row>
    <row r="12" spans="1:74" ht="6.95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S12" s="24" t="s">
        <v>19</v>
      </c>
    </row>
    <row r="13" spans="1:74" ht="14.45" customHeight="1">
      <c r="B13" s="28"/>
      <c r="C13" s="29"/>
      <c r="D13" s="36" t="s">
        <v>37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6" t="s">
        <v>34</v>
      </c>
      <c r="AL13" s="29"/>
      <c r="AM13" s="29"/>
      <c r="AN13" s="34" t="s">
        <v>5</v>
      </c>
      <c r="AO13" s="29"/>
      <c r="AP13" s="29"/>
      <c r="AQ13" s="31"/>
      <c r="BS13" s="24" t="s">
        <v>19</v>
      </c>
    </row>
    <row r="14" spans="1:74" ht="15">
      <c r="B14" s="28"/>
      <c r="C14" s="29"/>
      <c r="D14" s="29"/>
      <c r="E14" s="34" t="s">
        <v>38</v>
      </c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36" t="s">
        <v>36</v>
      </c>
      <c r="AL14" s="29"/>
      <c r="AM14" s="29"/>
      <c r="AN14" s="34" t="s">
        <v>5</v>
      </c>
      <c r="AO14" s="29"/>
      <c r="AP14" s="29"/>
      <c r="AQ14" s="31"/>
      <c r="BS14" s="24" t="s">
        <v>19</v>
      </c>
    </row>
    <row r="15" spans="1:74" ht="6.95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S15" s="24" t="s">
        <v>6</v>
      </c>
    </row>
    <row r="16" spans="1:74" ht="14.45" customHeight="1">
      <c r="B16" s="28"/>
      <c r="C16" s="29"/>
      <c r="D16" s="36" t="s">
        <v>39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6" t="s">
        <v>34</v>
      </c>
      <c r="AL16" s="29"/>
      <c r="AM16" s="29"/>
      <c r="AN16" s="34" t="s">
        <v>5</v>
      </c>
      <c r="AO16" s="29"/>
      <c r="AP16" s="29"/>
      <c r="AQ16" s="31"/>
      <c r="BS16" s="24" t="s">
        <v>6</v>
      </c>
    </row>
    <row r="17" spans="2:71" ht="18.399999999999999" customHeight="1">
      <c r="B17" s="28"/>
      <c r="C17" s="29"/>
      <c r="D17" s="29"/>
      <c r="E17" s="34" t="s">
        <v>40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6" t="s">
        <v>36</v>
      </c>
      <c r="AL17" s="29"/>
      <c r="AM17" s="29"/>
      <c r="AN17" s="34" t="s">
        <v>5</v>
      </c>
      <c r="AO17" s="29"/>
      <c r="AP17" s="29"/>
      <c r="AQ17" s="31"/>
      <c r="BS17" s="24" t="s">
        <v>41</v>
      </c>
    </row>
    <row r="18" spans="2:71" ht="14.25" customHeight="1">
      <c r="B18" s="28"/>
      <c r="C18" s="29"/>
      <c r="D18" s="29"/>
      <c r="E18" s="29" t="s">
        <v>2160</v>
      </c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S18" s="24" t="s">
        <v>28</v>
      </c>
    </row>
    <row r="19" spans="2:71" ht="14.45" customHeight="1">
      <c r="B19" s="28"/>
      <c r="C19" s="29"/>
      <c r="D19" s="36" t="s">
        <v>42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S19" s="24" t="s">
        <v>28</v>
      </c>
    </row>
    <row r="20" spans="2:71" ht="150" customHeight="1">
      <c r="B20" s="28"/>
      <c r="C20" s="29"/>
      <c r="D20" s="29"/>
      <c r="E20" s="256" t="s">
        <v>2167</v>
      </c>
      <c r="F20" s="257"/>
      <c r="G20" s="257"/>
      <c r="H20" s="257"/>
      <c r="I20" s="257"/>
      <c r="J20" s="257"/>
      <c r="K20" s="257"/>
      <c r="L20" s="257"/>
      <c r="M20" s="25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  <c r="Y20" s="257"/>
      <c r="Z20" s="257"/>
      <c r="AA20" s="257"/>
      <c r="AB20" s="257"/>
      <c r="AC20" s="257"/>
      <c r="AD20" s="257"/>
      <c r="AE20" s="257"/>
      <c r="AF20" s="257"/>
      <c r="AG20" s="257"/>
      <c r="AH20" s="257"/>
      <c r="AI20" s="257"/>
      <c r="AJ20" s="257"/>
      <c r="AK20" s="257"/>
      <c r="AL20" s="257"/>
      <c r="AM20" s="257"/>
      <c r="AN20" s="257"/>
      <c r="AO20" s="29"/>
      <c r="AP20" s="29"/>
      <c r="AQ20" s="31"/>
      <c r="BS20" s="24" t="s">
        <v>41</v>
      </c>
    </row>
    <row r="21" spans="2:71" ht="6.95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</row>
    <row r="22" spans="2:71" ht="6.95" customHeight="1">
      <c r="B22" s="28"/>
      <c r="C22" s="29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29"/>
      <c r="AQ22" s="31"/>
    </row>
    <row r="23" spans="2:71" s="1" customFormat="1" ht="25.9" customHeight="1">
      <c r="B23" s="39"/>
      <c r="C23" s="40"/>
      <c r="D23" s="41" t="s">
        <v>43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258">
        <f>ROUND(AG51,0)</f>
        <v>0</v>
      </c>
      <c r="AL23" s="259"/>
      <c r="AM23" s="259"/>
      <c r="AN23" s="259"/>
      <c r="AO23" s="259"/>
      <c r="AP23" s="40"/>
      <c r="AQ23" s="43"/>
    </row>
    <row r="24" spans="2:71" s="1" customFormat="1" ht="6.95" customHeight="1"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3"/>
    </row>
    <row r="25" spans="2:71" s="1" customFormat="1">
      <c r="B25" s="39"/>
      <c r="C25" s="40"/>
      <c r="D25" s="40"/>
      <c r="E25" s="40"/>
      <c r="F25" s="40"/>
      <c r="G25" s="40"/>
      <c r="H25" s="40"/>
      <c r="I25" s="40"/>
      <c r="J25" s="40"/>
      <c r="K25" s="40"/>
      <c r="L25" s="260" t="s">
        <v>44</v>
      </c>
      <c r="M25" s="260"/>
      <c r="N25" s="260"/>
      <c r="O25" s="260"/>
      <c r="P25" s="40"/>
      <c r="Q25" s="40"/>
      <c r="R25" s="40"/>
      <c r="S25" s="40"/>
      <c r="T25" s="40"/>
      <c r="U25" s="40"/>
      <c r="V25" s="40"/>
      <c r="W25" s="260" t="s">
        <v>45</v>
      </c>
      <c r="X25" s="260"/>
      <c r="Y25" s="260"/>
      <c r="Z25" s="260"/>
      <c r="AA25" s="260"/>
      <c r="AB25" s="260"/>
      <c r="AC25" s="260"/>
      <c r="AD25" s="260"/>
      <c r="AE25" s="260"/>
      <c r="AF25" s="40"/>
      <c r="AG25" s="40"/>
      <c r="AH25" s="40"/>
      <c r="AI25" s="40"/>
      <c r="AJ25" s="40"/>
      <c r="AK25" s="260" t="s">
        <v>46</v>
      </c>
      <c r="AL25" s="260"/>
      <c r="AM25" s="260"/>
      <c r="AN25" s="260"/>
      <c r="AO25" s="260"/>
      <c r="AP25" s="40"/>
      <c r="AQ25" s="43"/>
    </row>
    <row r="26" spans="2:71" s="2" customFormat="1" ht="14.45" customHeight="1">
      <c r="B26" s="45"/>
      <c r="C26" s="46"/>
      <c r="D26" s="47" t="s">
        <v>47</v>
      </c>
      <c r="E26" s="46"/>
      <c r="F26" s="47" t="s">
        <v>48</v>
      </c>
      <c r="G26" s="46"/>
      <c r="H26" s="46"/>
      <c r="I26" s="46"/>
      <c r="J26" s="46"/>
      <c r="K26" s="46"/>
      <c r="L26" s="238">
        <v>0.21</v>
      </c>
      <c r="M26" s="239"/>
      <c r="N26" s="239"/>
      <c r="O26" s="239"/>
      <c r="P26" s="46"/>
      <c r="Q26" s="46"/>
      <c r="R26" s="46"/>
      <c r="S26" s="46"/>
      <c r="T26" s="46"/>
      <c r="U26" s="46"/>
      <c r="V26" s="46"/>
      <c r="W26" s="240">
        <f>AG51</f>
        <v>0</v>
      </c>
      <c r="X26" s="239"/>
      <c r="Y26" s="239"/>
      <c r="Z26" s="239"/>
      <c r="AA26" s="239"/>
      <c r="AB26" s="239"/>
      <c r="AC26" s="239"/>
      <c r="AD26" s="239"/>
      <c r="AE26" s="239"/>
      <c r="AF26" s="46"/>
      <c r="AG26" s="46"/>
      <c r="AH26" s="46"/>
      <c r="AI26" s="46"/>
      <c r="AJ26" s="46"/>
      <c r="AK26" s="240">
        <f>W26/100*21</f>
        <v>0</v>
      </c>
      <c r="AL26" s="239"/>
      <c r="AM26" s="239"/>
      <c r="AN26" s="239"/>
      <c r="AO26" s="239"/>
      <c r="AP26" s="46"/>
      <c r="AQ26" s="48"/>
    </row>
    <row r="27" spans="2:71" s="2" customFormat="1" ht="14.45" customHeight="1">
      <c r="B27" s="45"/>
      <c r="C27" s="46"/>
      <c r="D27" s="46"/>
      <c r="E27" s="46"/>
      <c r="F27" s="47" t="s">
        <v>49</v>
      </c>
      <c r="G27" s="46"/>
      <c r="H27" s="46"/>
      <c r="I27" s="46"/>
      <c r="J27" s="46"/>
      <c r="K27" s="46"/>
      <c r="L27" s="238">
        <v>0.15</v>
      </c>
      <c r="M27" s="239"/>
      <c r="N27" s="239"/>
      <c r="O27" s="239"/>
      <c r="P27" s="46"/>
      <c r="Q27" s="46"/>
      <c r="R27" s="46"/>
      <c r="S27" s="46"/>
      <c r="T27" s="46"/>
      <c r="U27" s="46"/>
      <c r="V27" s="46"/>
      <c r="W27" s="240"/>
      <c r="X27" s="239"/>
      <c r="Y27" s="239"/>
      <c r="Z27" s="239"/>
      <c r="AA27" s="239"/>
      <c r="AB27" s="239"/>
      <c r="AC27" s="239"/>
      <c r="AD27" s="239"/>
      <c r="AE27" s="239"/>
      <c r="AF27" s="46"/>
      <c r="AG27" s="46"/>
      <c r="AH27" s="46"/>
      <c r="AI27" s="46"/>
      <c r="AJ27" s="46"/>
      <c r="AK27" s="240"/>
      <c r="AL27" s="239"/>
      <c r="AM27" s="239"/>
      <c r="AN27" s="239"/>
      <c r="AO27" s="239"/>
      <c r="AP27" s="46"/>
      <c r="AQ27" s="48"/>
    </row>
    <row r="28" spans="2:71" s="2" customFormat="1" ht="14.45" hidden="1" customHeight="1">
      <c r="B28" s="45"/>
      <c r="C28" s="46"/>
      <c r="D28" s="46"/>
      <c r="E28" s="46"/>
      <c r="F28" s="47" t="s">
        <v>50</v>
      </c>
      <c r="G28" s="46"/>
      <c r="H28" s="46"/>
      <c r="I28" s="46"/>
      <c r="J28" s="46"/>
      <c r="K28" s="46"/>
      <c r="L28" s="238">
        <v>0.21</v>
      </c>
      <c r="M28" s="239"/>
      <c r="N28" s="239"/>
      <c r="O28" s="239"/>
      <c r="P28" s="46"/>
      <c r="Q28" s="46"/>
      <c r="R28" s="46"/>
      <c r="S28" s="46"/>
      <c r="T28" s="46"/>
      <c r="U28" s="46"/>
      <c r="V28" s="46"/>
      <c r="W28" s="240" t="e">
        <f>ROUND(BB51,0)</f>
        <v>#REF!</v>
      </c>
      <c r="X28" s="239"/>
      <c r="Y28" s="239"/>
      <c r="Z28" s="239"/>
      <c r="AA28" s="239"/>
      <c r="AB28" s="239"/>
      <c r="AC28" s="239"/>
      <c r="AD28" s="239"/>
      <c r="AE28" s="239"/>
      <c r="AF28" s="46"/>
      <c r="AG28" s="46"/>
      <c r="AH28" s="46"/>
      <c r="AI28" s="46"/>
      <c r="AJ28" s="46"/>
      <c r="AK28" s="240">
        <v>0</v>
      </c>
      <c r="AL28" s="239"/>
      <c r="AM28" s="239"/>
      <c r="AN28" s="239"/>
      <c r="AO28" s="239"/>
      <c r="AP28" s="46"/>
      <c r="AQ28" s="48"/>
    </row>
    <row r="29" spans="2:71" s="2" customFormat="1" ht="14.45" hidden="1" customHeight="1">
      <c r="B29" s="45"/>
      <c r="C29" s="46"/>
      <c r="D29" s="46"/>
      <c r="E29" s="46"/>
      <c r="F29" s="47" t="s">
        <v>51</v>
      </c>
      <c r="G29" s="46"/>
      <c r="H29" s="46"/>
      <c r="I29" s="46"/>
      <c r="J29" s="46"/>
      <c r="K29" s="46"/>
      <c r="L29" s="238">
        <v>0.15</v>
      </c>
      <c r="M29" s="239"/>
      <c r="N29" s="239"/>
      <c r="O29" s="239"/>
      <c r="P29" s="46"/>
      <c r="Q29" s="46"/>
      <c r="R29" s="46"/>
      <c r="S29" s="46"/>
      <c r="T29" s="46"/>
      <c r="U29" s="46"/>
      <c r="V29" s="46"/>
      <c r="W29" s="240" t="e">
        <f>ROUND(BC51,0)</f>
        <v>#REF!</v>
      </c>
      <c r="X29" s="239"/>
      <c r="Y29" s="239"/>
      <c r="Z29" s="239"/>
      <c r="AA29" s="239"/>
      <c r="AB29" s="239"/>
      <c r="AC29" s="239"/>
      <c r="AD29" s="239"/>
      <c r="AE29" s="239"/>
      <c r="AF29" s="46"/>
      <c r="AG29" s="46"/>
      <c r="AH29" s="46"/>
      <c r="AI29" s="46"/>
      <c r="AJ29" s="46"/>
      <c r="AK29" s="240">
        <v>0</v>
      </c>
      <c r="AL29" s="239"/>
      <c r="AM29" s="239"/>
      <c r="AN29" s="239"/>
      <c r="AO29" s="239"/>
      <c r="AP29" s="46"/>
      <c r="AQ29" s="48"/>
    </row>
    <row r="30" spans="2:71" s="2" customFormat="1" ht="14.45" hidden="1" customHeight="1">
      <c r="B30" s="45"/>
      <c r="C30" s="46"/>
      <c r="D30" s="46"/>
      <c r="E30" s="46"/>
      <c r="F30" s="47" t="s">
        <v>52</v>
      </c>
      <c r="G30" s="46"/>
      <c r="H30" s="46"/>
      <c r="I30" s="46"/>
      <c r="J30" s="46"/>
      <c r="K30" s="46"/>
      <c r="L30" s="238">
        <v>0</v>
      </c>
      <c r="M30" s="239"/>
      <c r="N30" s="239"/>
      <c r="O30" s="239"/>
      <c r="P30" s="46"/>
      <c r="Q30" s="46"/>
      <c r="R30" s="46"/>
      <c r="S30" s="46"/>
      <c r="T30" s="46"/>
      <c r="U30" s="46"/>
      <c r="V30" s="46"/>
      <c r="W30" s="240" t="e">
        <f>ROUND(BD51,0)</f>
        <v>#REF!</v>
      </c>
      <c r="X30" s="239"/>
      <c r="Y30" s="239"/>
      <c r="Z30" s="239"/>
      <c r="AA30" s="239"/>
      <c r="AB30" s="239"/>
      <c r="AC30" s="239"/>
      <c r="AD30" s="239"/>
      <c r="AE30" s="239"/>
      <c r="AF30" s="46"/>
      <c r="AG30" s="46"/>
      <c r="AH30" s="46"/>
      <c r="AI30" s="46"/>
      <c r="AJ30" s="46"/>
      <c r="AK30" s="240">
        <v>0</v>
      </c>
      <c r="AL30" s="239"/>
      <c r="AM30" s="239"/>
      <c r="AN30" s="239"/>
      <c r="AO30" s="239"/>
      <c r="AP30" s="46"/>
      <c r="AQ30" s="48"/>
    </row>
    <row r="31" spans="2:71" s="1" customFormat="1" ht="6.95" customHeight="1"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3"/>
    </row>
    <row r="32" spans="2:71" s="1" customFormat="1" ht="25.9" customHeight="1">
      <c r="B32" s="39"/>
      <c r="C32" s="49"/>
      <c r="D32" s="50" t="s">
        <v>53</v>
      </c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2" t="s">
        <v>54</v>
      </c>
      <c r="U32" s="51"/>
      <c r="V32" s="51"/>
      <c r="W32" s="51"/>
      <c r="X32" s="241" t="s">
        <v>55</v>
      </c>
      <c r="Y32" s="242"/>
      <c r="Z32" s="242"/>
      <c r="AA32" s="242"/>
      <c r="AB32" s="242"/>
      <c r="AC32" s="51"/>
      <c r="AD32" s="51"/>
      <c r="AE32" s="51"/>
      <c r="AF32" s="51"/>
      <c r="AG32" s="51"/>
      <c r="AH32" s="51"/>
      <c r="AI32" s="51"/>
      <c r="AJ32" s="51"/>
      <c r="AK32" s="243">
        <f>SUM(AK23:AK30)</f>
        <v>0</v>
      </c>
      <c r="AL32" s="242"/>
      <c r="AM32" s="242"/>
      <c r="AN32" s="242"/>
      <c r="AO32" s="244"/>
      <c r="AP32" s="49"/>
      <c r="AQ32" s="53"/>
    </row>
    <row r="33" spans="2:56" s="1" customFormat="1" ht="6.95" customHeight="1">
      <c r="B33" s="39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3"/>
    </row>
    <row r="34" spans="2:56" s="1" customFormat="1" ht="6.95" customHeight="1">
      <c r="B34" s="54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6"/>
    </row>
    <row r="38" spans="2:56" s="1" customFormat="1" ht="6.95" customHeight="1">
      <c r="B38" s="57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39"/>
    </row>
    <row r="39" spans="2:56" s="1" customFormat="1" ht="36.950000000000003" customHeight="1">
      <c r="B39" s="39"/>
      <c r="C39" s="59" t="s">
        <v>56</v>
      </c>
      <c r="AR39" s="39"/>
    </row>
    <row r="40" spans="2:56" s="1" customFormat="1" ht="6.95" customHeight="1">
      <c r="B40" s="39"/>
      <c r="AR40" s="39"/>
    </row>
    <row r="41" spans="2:56" s="3" customFormat="1" ht="14.45" customHeight="1">
      <c r="B41" s="60"/>
      <c r="C41" s="61" t="s">
        <v>15</v>
      </c>
      <c r="L41" s="3" t="str">
        <f>K5</f>
        <v>17074-01ind</v>
      </c>
      <c r="AR41" s="60"/>
    </row>
    <row r="42" spans="2:56" s="4" customFormat="1" ht="36.950000000000003" customHeight="1">
      <c r="B42" s="62"/>
      <c r="C42" s="63" t="s">
        <v>17</v>
      </c>
      <c r="L42" s="245" t="str">
        <f>K6</f>
        <v>ÚPRAVA VEŘEJNÉHO PROSTORU MEZI UL. VÝSTAVNÍ-VELETRŽNÍ PŘI MENDLOVĚ NÁM.ČÁST 2 - VNITROBLOK</v>
      </c>
      <c r="M42" s="246"/>
      <c r="N42" s="246"/>
      <c r="O42" s="246"/>
      <c r="P42" s="246"/>
      <c r="Q42" s="246"/>
      <c r="R42" s="246"/>
      <c r="S42" s="246"/>
      <c r="T42" s="246"/>
      <c r="U42" s="246"/>
      <c r="V42" s="246"/>
      <c r="W42" s="246"/>
      <c r="X42" s="246"/>
      <c r="Y42" s="246"/>
      <c r="Z42" s="246"/>
      <c r="AA42" s="246"/>
      <c r="AB42" s="246"/>
      <c r="AC42" s="246"/>
      <c r="AD42" s="246"/>
      <c r="AE42" s="246"/>
      <c r="AF42" s="246"/>
      <c r="AG42" s="246"/>
      <c r="AH42" s="246"/>
      <c r="AI42" s="246"/>
      <c r="AJ42" s="246"/>
      <c r="AK42" s="246"/>
      <c r="AL42" s="246"/>
      <c r="AM42" s="246"/>
      <c r="AN42" s="246"/>
      <c r="AO42" s="246"/>
      <c r="AR42" s="62"/>
    </row>
    <row r="43" spans="2:56" s="1" customFormat="1" ht="6.95" customHeight="1">
      <c r="B43" s="39"/>
      <c r="AR43" s="39"/>
    </row>
    <row r="44" spans="2:56" s="1" customFormat="1" ht="15">
      <c r="B44" s="39"/>
      <c r="C44" s="61" t="s">
        <v>24</v>
      </c>
      <c r="L44" s="64" t="str">
        <f>IF(K8="","",K8)</f>
        <v>BRNO</v>
      </c>
      <c r="AI44" s="61" t="s">
        <v>26</v>
      </c>
      <c r="AM44" s="247" t="str">
        <f>IF(AN8= "","",AN8)</f>
        <v>18.09.2017</v>
      </c>
      <c r="AN44" s="247"/>
      <c r="AR44" s="39"/>
    </row>
    <row r="45" spans="2:56" s="1" customFormat="1" ht="6.95" customHeight="1">
      <c r="B45" s="39"/>
      <c r="AR45" s="39"/>
    </row>
    <row r="46" spans="2:56" s="1" customFormat="1" ht="15">
      <c r="B46" s="39"/>
      <c r="C46" s="61" t="s">
        <v>33</v>
      </c>
      <c r="L46" s="3" t="str">
        <f>IF(E11= "","",E11)</f>
        <v>Statutární město Brno</v>
      </c>
      <c r="AI46" s="61" t="s">
        <v>39</v>
      </c>
      <c r="AM46" s="248" t="str">
        <f>IF(E17="","",E17)</f>
        <v>ATELIÉR ZAHRADNÍ A KRAJIN. ARCHITEKTURY  Z.SENDLER</v>
      </c>
      <c r="AN46" s="248"/>
      <c r="AO46" s="248"/>
      <c r="AP46" s="248"/>
      <c r="AR46" s="39"/>
      <c r="AS46" s="249" t="s">
        <v>57</v>
      </c>
      <c r="AT46" s="250"/>
      <c r="AU46" s="66"/>
      <c r="AV46" s="66"/>
      <c r="AW46" s="66"/>
      <c r="AX46" s="66"/>
      <c r="AY46" s="66"/>
      <c r="AZ46" s="66"/>
      <c r="BA46" s="66"/>
      <c r="BB46" s="66"/>
      <c r="BC46" s="66"/>
      <c r="BD46" s="67"/>
    </row>
    <row r="47" spans="2:56" s="1" customFormat="1" ht="15">
      <c r="B47" s="39"/>
      <c r="C47" s="61" t="s">
        <v>37</v>
      </c>
      <c r="L47" s="3" t="str">
        <f>IF(E14="","",E14)</f>
        <v xml:space="preserve"> </v>
      </c>
      <c r="AR47" s="39"/>
      <c r="AS47" s="251"/>
      <c r="AT47" s="252"/>
      <c r="AU47" s="40"/>
      <c r="AV47" s="40"/>
      <c r="AW47" s="40"/>
      <c r="AX47" s="40"/>
      <c r="AY47" s="40"/>
      <c r="AZ47" s="40"/>
      <c r="BA47" s="40"/>
      <c r="BB47" s="40"/>
      <c r="BC47" s="40"/>
      <c r="BD47" s="68"/>
    </row>
    <row r="48" spans="2:56" s="1" customFormat="1" ht="10.9" customHeight="1">
      <c r="B48" s="39"/>
      <c r="AR48" s="39"/>
      <c r="AS48" s="251"/>
      <c r="AT48" s="252"/>
      <c r="AU48" s="40"/>
      <c r="AV48" s="40"/>
      <c r="AW48" s="40"/>
      <c r="AX48" s="40"/>
      <c r="AY48" s="40"/>
      <c r="AZ48" s="40"/>
      <c r="BA48" s="40"/>
      <c r="BB48" s="40"/>
      <c r="BC48" s="40"/>
      <c r="BD48" s="68"/>
    </row>
    <row r="49" spans="1:91" s="1" customFormat="1" ht="29.25" customHeight="1">
      <c r="B49" s="39"/>
      <c r="C49" s="234" t="s">
        <v>58</v>
      </c>
      <c r="D49" s="235"/>
      <c r="E49" s="235"/>
      <c r="F49" s="235"/>
      <c r="G49" s="235"/>
      <c r="H49" s="69"/>
      <c r="I49" s="236" t="s">
        <v>59</v>
      </c>
      <c r="J49" s="235"/>
      <c r="K49" s="235"/>
      <c r="L49" s="235"/>
      <c r="M49" s="235"/>
      <c r="N49" s="235"/>
      <c r="O49" s="235"/>
      <c r="P49" s="235"/>
      <c r="Q49" s="235"/>
      <c r="R49" s="235"/>
      <c r="S49" s="235"/>
      <c r="T49" s="235"/>
      <c r="U49" s="235"/>
      <c r="V49" s="235"/>
      <c r="W49" s="235"/>
      <c r="X49" s="235"/>
      <c r="Y49" s="235"/>
      <c r="Z49" s="235"/>
      <c r="AA49" s="235"/>
      <c r="AB49" s="235"/>
      <c r="AC49" s="235"/>
      <c r="AD49" s="235"/>
      <c r="AE49" s="235"/>
      <c r="AF49" s="235"/>
      <c r="AG49" s="237" t="s">
        <v>60</v>
      </c>
      <c r="AH49" s="235"/>
      <c r="AI49" s="235"/>
      <c r="AJ49" s="235"/>
      <c r="AK49" s="235"/>
      <c r="AL49" s="235"/>
      <c r="AM49" s="235"/>
      <c r="AN49" s="236" t="s">
        <v>61</v>
      </c>
      <c r="AO49" s="235"/>
      <c r="AP49" s="235"/>
      <c r="AQ49" s="70" t="s">
        <v>62</v>
      </c>
      <c r="AR49" s="39"/>
      <c r="AS49" s="71" t="s">
        <v>63</v>
      </c>
      <c r="AT49" s="72" t="s">
        <v>64</v>
      </c>
      <c r="AU49" s="72" t="s">
        <v>65</v>
      </c>
      <c r="AV49" s="72" t="s">
        <v>66</v>
      </c>
      <c r="AW49" s="72" t="s">
        <v>67</v>
      </c>
      <c r="AX49" s="72" t="s">
        <v>68</v>
      </c>
      <c r="AY49" s="72" t="s">
        <v>69</v>
      </c>
      <c r="AZ49" s="72" t="s">
        <v>70</v>
      </c>
      <c r="BA49" s="72" t="s">
        <v>71</v>
      </c>
      <c r="BB49" s="72" t="s">
        <v>72</v>
      </c>
      <c r="BC49" s="72" t="s">
        <v>73</v>
      </c>
      <c r="BD49" s="73" t="s">
        <v>74</v>
      </c>
    </row>
    <row r="50" spans="1:91" s="1" customFormat="1" ht="10.9" customHeight="1">
      <c r="B50" s="39"/>
      <c r="AR50" s="39"/>
      <c r="AS50" s="74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7"/>
    </row>
    <row r="51" spans="1:91" s="4" customFormat="1" ht="32.450000000000003" customHeight="1">
      <c r="B51" s="62"/>
      <c r="C51" s="75" t="s">
        <v>75</v>
      </c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223">
        <f>AG52+AG55+AG61+AG64+AG71+AG84</f>
        <v>0</v>
      </c>
      <c r="AH51" s="223"/>
      <c r="AI51" s="223"/>
      <c r="AJ51" s="223"/>
      <c r="AK51" s="223"/>
      <c r="AL51" s="223"/>
      <c r="AM51" s="223"/>
      <c r="AN51" s="224">
        <f>AN52+AN55+AN61+AN64+AN71+AN84</f>
        <v>0</v>
      </c>
      <c r="AO51" s="224"/>
      <c r="AP51" s="224"/>
      <c r="AQ51" s="77" t="s">
        <v>5</v>
      </c>
      <c r="AR51" s="216"/>
      <c r="AS51" s="78" t="e">
        <f>ROUND(AS52+AS55+AS61+AS64+AS71+AS84,0)</f>
        <v>#REF!</v>
      </c>
      <c r="AT51" s="79" t="e">
        <f t="shared" ref="AT51:AT84" si="0">ROUND(SUM(AV51:AW51),0)</f>
        <v>#REF!</v>
      </c>
      <c r="AU51" s="80" t="e">
        <f>ROUND(AU52+AU55+AU61+AU64+AU71+AU84,5)</f>
        <v>#REF!</v>
      </c>
      <c r="AV51" s="79" t="e">
        <f>ROUND(AZ51*L26,0)</f>
        <v>#REF!</v>
      </c>
      <c r="AW51" s="79" t="e">
        <f>ROUND(BA51*L27,0)</f>
        <v>#REF!</v>
      </c>
      <c r="AX51" s="79" t="e">
        <f>ROUND(BB51*L26,0)</f>
        <v>#REF!</v>
      </c>
      <c r="AY51" s="79" t="e">
        <f>ROUND(BC51*L27,0)</f>
        <v>#REF!</v>
      </c>
      <c r="AZ51" s="79" t="e">
        <f>ROUND(AZ52+AZ55+AZ61+AZ64+AZ71+AZ84,0)</f>
        <v>#REF!</v>
      </c>
      <c r="BA51" s="79" t="e">
        <f>ROUND(BA52+BA55+BA61+BA64+BA71+BA84,0)</f>
        <v>#REF!</v>
      </c>
      <c r="BB51" s="79" t="e">
        <f>ROUND(BB52+BB55+BB61+BB64+BB71+BB84,0)</f>
        <v>#REF!</v>
      </c>
      <c r="BC51" s="79" t="e">
        <f>ROUND(BC52+BC55+BC61+BC64+BC71+BC84,0)</f>
        <v>#REF!</v>
      </c>
      <c r="BD51" s="81" t="e">
        <f>ROUND(BD52+BD55+BD61+BD64+BD71+BD84,0)</f>
        <v>#REF!</v>
      </c>
      <c r="BE51" s="217"/>
      <c r="BS51" s="63" t="s">
        <v>76</v>
      </c>
      <c r="BT51" s="63" t="s">
        <v>77</v>
      </c>
      <c r="BU51" s="82" t="s">
        <v>78</v>
      </c>
      <c r="BV51" s="63" t="s">
        <v>79</v>
      </c>
      <c r="BW51" s="63" t="s">
        <v>7</v>
      </c>
      <c r="BX51" s="63" t="s">
        <v>80</v>
      </c>
      <c r="CL51" s="63" t="s">
        <v>21</v>
      </c>
    </row>
    <row r="52" spans="1:91" s="5" customFormat="1" ht="16.5" customHeight="1">
      <c r="B52" s="83"/>
      <c r="C52" s="84"/>
      <c r="D52" s="222" t="s">
        <v>81</v>
      </c>
      <c r="E52" s="222"/>
      <c r="F52" s="222"/>
      <c r="G52" s="222"/>
      <c r="H52" s="222"/>
      <c r="I52" s="85"/>
      <c r="J52" s="222" t="s">
        <v>82</v>
      </c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33">
        <f>AG53+AG54</f>
        <v>0</v>
      </c>
      <c r="AH52" s="221"/>
      <c r="AI52" s="221"/>
      <c r="AJ52" s="221"/>
      <c r="AK52" s="221"/>
      <c r="AL52" s="221"/>
      <c r="AM52" s="221"/>
      <c r="AN52" s="220">
        <f>AG52/100*121</f>
        <v>0</v>
      </c>
      <c r="AO52" s="221"/>
      <c r="AP52" s="221"/>
      <c r="AQ52" s="86" t="s">
        <v>83</v>
      </c>
      <c r="AR52" s="83"/>
      <c r="AS52" s="87">
        <f>ROUND(SUM(AS53:AS54),0)</f>
        <v>0</v>
      </c>
      <c r="AT52" s="88">
        <f t="shared" si="0"/>
        <v>0</v>
      </c>
      <c r="AU52" s="89">
        <f>ROUND(SUM(AU53:AU54),5)</f>
        <v>253.23355000000001</v>
      </c>
      <c r="AV52" s="88">
        <f>ROUND(AZ52*L26,0)</f>
        <v>0</v>
      </c>
      <c r="AW52" s="88">
        <f>ROUND(BA52*L27,0)</f>
        <v>0</v>
      </c>
      <c r="AX52" s="88">
        <f>ROUND(BB52*L26,0)</f>
        <v>0</v>
      </c>
      <c r="AY52" s="88">
        <f>ROUND(BC52*L27,0)</f>
        <v>0</v>
      </c>
      <c r="AZ52" s="88">
        <f>ROUND(SUM(AZ53:AZ54),0)</f>
        <v>0</v>
      </c>
      <c r="BA52" s="88">
        <f>ROUND(SUM(BA53:BA54),0)</f>
        <v>0</v>
      </c>
      <c r="BB52" s="88">
        <f>ROUND(SUM(BB53:BB54),0)</f>
        <v>0</v>
      </c>
      <c r="BC52" s="88">
        <f>ROUND(SUM(BC53:BC54),0)</f>
        <v>0</v>
      </c>
      <c r="BD52" s="90">
        <f>ROUND(SUM(BD53:BD54),0)</f>
        <v>0</v>
      </c>
      <c r="BS52" s="91" t="s">
        <v>76</v>
      </c>
      <c r="BT52" s="91" t="s">
        <v>28</v>
      </c>
      <c r="BU52" s="91" t="s">
        <v>78</v>
      </c>
      <c r="BV52" s="91" t="s">
        <v>79</v>
      </c>
      <c r="BW52" s="91" t="s">
        <v>84</v>
      </c>
      <c r="BX52" s="91" t="s">
        <v>7</v>
      </c>
      <c r="CL52" s="91" t="s">
        <v>85</v>
      </c>
      <c r="CM52" s="91" t="s">
        <v>86</v>
      </c>
    </row>
    <row r="53" spans="1:91" s="6" customFormat="1" ht="16.5" customHeight="1">
      <c r="A53" s="92" t="s">
        <v>87</v>
      </c>
      <c r="B53" s="93"/>
      <c r="C53" s="9"/>
      <c r="D53" s="9"/>
      <c r="E53" s="229" t="s">
        <v>88</v>
      </c>
      <c r="F53" s="229"/>
      <c r="G53" s="229"/>
      <c r="H53" s="229"/>
      <c r="I53" s="229"/>
      <c r="J53" s="9"/>
      <c r="K53" s="229" t="s">
        <v>89</v>
      </c>
      <c r="L53" s="229"/>
      <c r="M53" s="229"/>
      <c r="N53" s="229"/>
      <c r="O53" s="229"/>
      <c r="P53" s="229"/>
      <c r="Q53" s="229"/>
      <c r="R53" s="229"/>
      <c r="S53" s="229"/>
      <c r="T53" s="229"/>
      <c r="U53" s="229"/>
      <c r="V53" s="229"/>
      <c r="W53" s="229"/>
      <c r="X53" s="229"/>
      <c r="Y53" s="229"/>
      <c r="Z53" s="229"/>
      <c r="AA53" s="229"/>
      <c r="AB53" s="229"/>
      <c r="AC53" s="229"/>
      <c r="AD53" s="229"/>
      <c r="AE53" s="229"/>
      <c r="AF53" s="229"/>
      <c r="AG53" s="227">
        <f>'SO 15.a - Demolice '!J29*1.2</f>
        <v>0</v>
      </c>
      <c r="AH53" s="228"/>
      <c r="AI53" s="228"/>
      <c r="AJ53" s="228"/>
      <c r="AK53" s="228"/>
      <c r="AL53" s="228"/>
      <c r="AM53" s="228"/>
      <c r="AN53" s="225">
        <f t="shared" ref="AN53:AN84" si="1">AG53/100*121</f>
        <v>0</v>
      </c>
      <c r="AO53" s="226"/>
      <c r="AP53" s="226"/>
      <c r="AQ53" s="94" t="s">
        <v>90</v>
      </c>
      <c r="AR53" s="93"/>
      <c r="AS53" s="95">
        <v>0</v>
      </c>
      <c r="AT53" s="96">
        <f t="shared" si="0"/>
        <v>0</v>
      </c>
      <c r="AU53" s="97">
        <f>'SO 15.a - Demolice '!P92</f>
        <v>246.38546300000002</v>
      </c>
      <c r="AV53" s="96">
        <f>'SO 15.a - Demolice '!J32</f>
        <v>0</v>
      </c>
      <c r="AW53" s="96">
        <f>'SO 15.a - Demolice '!J33</f>
        <v>0</v>
      </c>
      <c r="AX53" s="96">
        <f>'SO 15.a - Demolice '!J34</f>
        <v>0</v>
      </c>
      <c r="AY53" s="96">
        <f>'SO 15.a - Demolice '!J35</f>
        <v>0</v>
      </c>
      <c r="AZ53" s="96">
        <f>'SO 15.a - Demolice '!F32</f>
        <v>0</v>
      </c>
      <c r="BA53" s="96">
        <f>'SO 15.a - Demolice '!F33</f>
        <v>0</v>
      </c>
      <c r="BB53" s="96">
        <f>'SO 15.a - Demolice '!F34</f>
        <v>0</v>
      </c>
      <c r="BC53" s="96">
        <f>'SO 15.a - Demolice '!F35</f>
        <v>0</v>
      </c>
      <c r="BD53" s="98">
        <f>'SO 15.a - Demolice '!F36</f>
        <v>0</v>
      </c>
      <c r="BT53" s="99" t="s">
        <v>86</v>
      </c>
      <c r="BV53" s="99" t="s">
        <v>79</v>
      </c>
      <c r="BW53" s="99" t="s">
        <v>91</v>
      </c>
      <c r="BX53" s="99" t="s">
        <v>84</v>
      </c>
      <c r="CL53" s="99" t="s">
        <v>85</v>
      </c>
    </row>
    <row r="54" spans="1:91" s="6" customFormat="1" ht="16.5" customHeight="1">
      <c r="A54" s="92" t="s">
        <v>87</v>
      </c>
      <c r="B54" s="93"/>
      <c r="C54" s="9"/>
      <c r="D54" s="9"/>
      <c r="E54" s="229" t="s">
        <v>92</v>
      </c>
      <c r="F54" s="229"/>
      <c r="G54" s="229"/>
      <c r="H54" s="229"/>
      <c r="I54" s="229"/>
      <c r="J54" s="9"/>
      <c r="K54" s="229" t="s">
        <v>93</v>
      </c>
      <c r="L54" s="229"/>
      <c r="M54" s="229"/>
      <c r="N54" s="229"/>
      <c r="O54" s="229"/>
      <c r="P54" s="229"/>
      <c r="Q54" s="229"/>
      <c r="R54" s="229"/>
      <c r="S54" s="229"/>
      <c r="T54" s="229"/>
      <c r="U54" s="229"/>
      <c r="V54" s="229"/>
      <c r="W54" s="229"/>
      <c r="X54" s="229"/>
      <c r="Y54" s="229"/>
      <c r="Z54" s="229"/>
      <c r="AA54" s="229"/>
      <c r="AB54" s="229"/>
      <c r="AC54" s="229"/>
      <c r="AD54" s="229"/>
      <c r="AE54" s="229"/>
      <c r="AF54" s="229"/>
      <c r="AG54" s="227">
        <f>'SO 15.b - HTÚ - hrubé ter...'!J29*1.2</f>
        <v>0</v>
      </c>
      <c r="AH54" s="228"/>
      <c r="AI54" s="228"/>
      <c r="AJ54" s="228"/>
      <c r="AK54" s="228"/>
      <c r="AL54" s="228"/>
      <c r="AM54" s="228"/>
      <c r="AN54" s="225">
        <f t="shared" si="1"/>
        <v>0</v>
      </c>
      <c r="AO54" s="226"/>
      <c r="AP54" s="226"/>
      <c r="AQ54" s="94" t="s">
        <v>90</v>
      </c>
      <c r="AR54" s="93"/>
      <c r="AS54" s="95">
        <v>0</v>
      </c>
      <c r="AT54" s="96">
        <f t="shared" si="0"/>
        <v>0</v>
      </c>
      <c r="AU54" s="97">
        <f>'SO 15.b - HTÚ - hrubé ter...'!P86</f>
        <v>6.8480899999999991</v>
      </c>
      <c r="AV54" s="96">
        <f>'SO 15.b - HTÚ - hrubé ter...'!J32</f>
        <v>0</v>
      </c>
      <c r="AW54" s="96">
        <f>'SO 15.b - HTÚ - hrubé ter...'!J33</f>
        <v>0</v>
      </c>
      <c r="AX54" s="96">
        <f>'SO 15.b - HTÚ - hrubé ter...'!J34</f>
        <v>0</v>
      </c>
      <c r="AY54" s="96">
        <f>'SO 15.b - HTÚ - hrubé ter...'!J35</f>
        <v>0</v>
      </c>
      <c r="AZ54" s="96">
        <f>'SO 15.b - HTÚ - hrubé ter...'!F32</f>
        <v>0</v>
      </c>
      <c r="BA54" s="96">
        <f>'SO 15.b - HTÚ - hrubé ter...'!F33</f>
        <v>0</v>
      </c>
      <c r="BB54" s="96">
        <f>'SO 15.b - HTÚ - hrubé ter...'!F34</f>
        <v>0</v>
      </c>
      <c r="BC54" s="96">
        <f>'SO 15.b - HTÚ - hrubé ter...'!F35</f>
        <v>0</v>
      </c>
      <c r="BD54" s="98">
        <f>'SO 15.b - HTÚ - hrubé ter...'!F36</f>
        <v>0</v>
      </c>
      <c r="BT54" s="99" t="s">
        <v>86</v>
      </c>
      <c r="BV54" s="99" t="s">
        <v>79</v>
      </c>
      <c r="BW54" s="99" t="s">
        <v>94</v>
      </c>
      <c r="BX54" s="99" t="s">
        <v>84</v>
      </c>
      <c r="CL54" s="99" t="s">
        <v>85</v>
      </c>
    </row>
    <row r="55" spans="1:91" s="5" customFormat="1" ht="16.5" customHeight="1">
      <c r="B55" s="83"/>
      <c r="C55" s="84"/>
      <c r="D55" s="222" t="s">
        <v>95</v>
      </c>
      <c r="E55" s="222"/>
      <c r="F55" s="222"/>
      <c r="G55" s="222"/>
      <c r="H55" s="222"/>
      <c r="I55" s="85"/>
      <c r="J55" s="222" t="s">
        <v>96</v>
      </c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33">
        <f>AG56+AG57+AG58+AG59+AG60</f>
        <v>0</v>
      </c>
      <c r="AH55" s="221"/>
      <c r="AI55" s="221"/>
      <c r="AJ55" s="221"/>
      <c r="AK55" s="221"/>
      <c r="AL55" s="221"/>
      <c r="AM55" s="221"/>
      <c r="AN55" s="220">
        <f t="shared" si="1"/>
        <v>0</v>
      </c>
      <c r="AO55" s="221"/>
      <c r="AP55" s="221"/>
      <c r="AQ55" s="86" t="s">
        <v>83</v>
      </c>
      <c r="AR55" s="83"/>
      <c r="AS55" s="87">
        <f>ROUND(SUM(AS56:AS60),0)</f>
        <v>0</v>
      </c>
      <c r="AT55" s="88">
        <f t="shared" si="0"/>
        <v>0</v>
      </c>
      <c r="AU55" s="89">
        <f>ROUND(SUM(AU56:AU60),5)</f>
        <v>827.73761000000002</v>
      </c>
      <c r="AV55" s="88">
        <f>ROUND(AZ55*L26,0)</f>
        <v>0</v>
      </c>
      <c r="AW55" s="88">
        <f>ROUND(BA55*L27,0)</f>
        <v>0</v>
      </c>
      <c r="AX55" s="88">
        <f>ROUND(BB55*L26,0)</f>
        <v>0</v>
      </c>
      <c r="AY55" s="88">
        <f>ROUND(BC55*L27,0)</f>
        <v>0</v>
      </c>
      <c r="AZ55" s="88">
        <f>ROUND(SUM(AZ56:AZ60),0)</f>
        <v>0</v>
      </c>
      <c r="BA55" s="88">
        <f>ROUND(SUM(BA56:BA60),0)</f>
        <v>0</v>
      </c>
      <c r="BB55" s="88">
        <f>ROUND(SUM(BB56:BB60),0)</f>
        <v>0</v>
      </c>
      <c r="BC55" s="88">
        <f>ROUND(SUM(BC56:BC60),0)</f>
        <v>0</v>
      </c>
      <c r="BD55" s="90">
        <f>ROUND(SUM(BD56:BD60),0)</f>
        <v>0</v>
      </c>
      <c r="BS55" s="91" t="s">
        <v>76</v>
      </c>
      <c r="BT55" s="91" t="s">
        <v>28</v>
      </c>
      <c r="BU55" s="91" t="s">
        <v>78</v>
      </c>
      <c r="BV55" s="91" t="s">
        <v>79</v>
      </c>
      <c r="BW55" s="91" t="s">
        <v>97</v>
      </c>
      <c r="BX55" s="91" t="s">
        <v>7</v>
      </c>
      <c r="CL55" s="91" t="s">
        <v>98</v>
      </c>
      <c r="CM55" s="91" t="s">
        <v>86</v>
      </c>
    </row>
    <row r="56" spans="1:91" s="6" customFormat="1" ht="16.5" customHeight="1">
      <c r="A56" s="92" t="s">
        <v>87</v>
      </c>
      <c r="B56" s="93"/>
      <c r="C56" s="9"/>
      <c r="D56" s="9"/>
      <c r="E56" s="229" t="s">
        <v>99</v>
      </c>
      <c r="F56" s="229"/>
      <c r="G56" s="229"/>
      <c r="H56" s="229"/>
      <c r="I56" s="229"/>
      <c r="J56" s="9"/>
      <c r="K56" s="229" t="s">
        <v>100</v>
      </c>
      <c r="L56" s="229"/>
      <c r="M56" s="229"/>
      <c r="N56" s="229"/>
      <c r="O56" s="229"/>
      <c r="P56" s="229"/>
      <c r="Q56" s="229"/>
      <c r="R56" s="229"/>
      <c r="S56" s="229"/>
      <c r="T56" s="229"/>
      <c r="U56" s="229"/>
      <c r="V56" s="229"/>
      <c r="W56" s="229"/>
      <c r="X56" s="229"/>
      <c r="Y56" s="229"/>
      <c r="Z56" s="229"/>
      <c r="AA56" s="229"/>
      <c r="AB56" s="229"/>
      <c r="AC56" s="229"/>
      <c r="AD56" s="229"/>
      <c r="AE56" s="229"/>
      <c r="AF56" s="229"/>
      <c r="AG56" s="227">
        <f>'SO 16.1 - Trasa A - oprav...'!J29*1.2</f>
        <v>0</v>
      </c>
      <c r="AH56" s="228"/>
      <c r="AI56" s="228"/>
      <c r="AJ56" s="228"/>
      <c r="AK56" s="228"/>
      <c r="AL56" s="228"/>
      <c r="AM56" s="228"/>
      <c r="AN56" s="225">
        <f t="shared" si="1"/>
        <v>0</v>
      </c>
      <c r="AO56" s="226"/>
      <c r="AP56" s="226"/>
      <c r="AQ56" s="94" t="s">
        <v>90</v>
      </c>
      <c r="AR56" s="93"/>
      <c r="AS56" s="95">
        <v>0</v>
      </c>
      <c r="AT56" s="96">
        <f t="shared" si="0"/>
        <v>0</v>
      </c>
      <c r="AU56" s="97">
        <f>'SO 16.1 - Trasa A - oprav...'!P86</f>
        <v>161.51766499999999</v>
      </c>
      <c r="AV56" s="96">
        <f>'SO 16.1 - Trasa A - oprav...'!J32</f>
        <v>0</v>
      </c>
      <c r="AW56" s="96">
        <f>'SO 16.1 - Trasa A - oprav...'!J33</f>
        <v>0</v>
      </c>
      <c r="AX56" s="96">
        <f>'SO 16.1 - Trasa A - oprav...'!J34</f>
        <v>0</v>
      </c>
      <c r="AY56" s="96">
        <f>'SO 16.1 - Trasa A - oprav...'!J35</f>
        <v>0</v>
      </c>
      <c r="AZ56" s="96">
        <f>'SO 16.1 - Trasa A - oprav...'!F32</f>
        <v>0</v>
      </c>
      <c r="BA56" s="96">
        <f>'SO 16.1 - Trasa A - oprav...'!F33</f>
        <v>0</v>
      </c>
      <c r="BB56" s="96">
        <f>'SO 16.1 - Trasa A - oprav...'!F34</f>
        <v>0</v>
      </c>
      <c r="BC56" s="96">
        <f>'SO 16.1 - Trasa A - oprav...'!F35</f>
        <v>0</v>
      </c>
      <c r="BD56" s="98">
        <f>'SO 16.1 - Trasa A - oprav...'!F36</f>
        <v>0</v>
      </c>
      <c r="BT56" s="99" t="s">
        <v>86</v>
      </c>
      <c r="BV56" s="99" t="s">
        <v>79</v>
      </c>
      <c r="BW56" s="99" t="s">
        <v>101</v>
      </c>
      <c r="BX56" s="99" t="s">
        <v>97</v>
      </c>
      <c r="CL56" s="99" t="s">
        <v>98</v>
      </c>
    </row>
    <row r="57" spans="1:91" s="6" customFormat="1" ht="16.5" customHeight="1">
      <c r="A57" s="92" t="s">
        <v>87</v>
      </c>
      <c r="B57" s="93"/>
      <c r="C57" s="9"/>
      <c r="D57" s="9"/>
      <c r="E57" s="229" t="s">
        <v>102</v>
      </c>
      <c r="F57" s="229"/>
      <c r="G57" s="229"/>
      <c r="H57" s="229"/>
      <c r="I57" s="229"/>
      <c r="J57" s="9"/>
      <c r="K57" s="229" t="s">
        <v>103</v>
      </c>
      <c r="L57" s="229"/>
      <c r="M57" s="229"/>
      <c r="N57" s="229"/>
      <c r="O57" s="229"/>
      <c r="P57" s="229"/>
      <c r="Q57" s="229"/>
      <c r="R57" s="229"/>
      <c r="S57" s="229"/>
      <c r="T57" s="229"/>
      <c r="U57" s="229"/>
      <c r="V57" s="229"/>
      <c r="W57" s="229"/>
      <c r="X57" s="229"/>
      <c r="Y57" s="229"/>
      <c r="Z57" s="229"/>
      <c r="AA57" s="229"/>
      <c r="AB57" s="229"/>
      <c r="AC57" s="229"/>
      <c r="AD57" s="229"/>
      <c r="AE57" s="229"/>
      <c r="AF57" s="229"/>
      <c r="AG57" s="227">
        <f>'SO 16.2 - Trasa B - ke hř...'!J29*1.2</f>
        <v>0</v>
      </c>
      <c r="AH57" s="228"/>
      <c r="AI57" s="228"/>
      <c r="AJ57" s="228"/>
      <c r="AK57" s="228"/>
      <c r="AL57" s="228"/>
      <c r="AM57" s="228"/>
      <c r="AN57" s="225">
        <f t="shared" si="1"/>
        <v>0</v>
      </c>
      <c r="AO57" s="226"/>
      <c r="AP57" s="226"/>
      <c r="AQ57" s="94" t="s">
        <v>90</v>
      </c>
      <c r="AR57" s="93"/>
      <c r="AS57" s="95">
        <v>0</v>
      </c>
      <c r="AT57" s="96">
        <f t="shared" si="0"/>
        <v>0</v>
      </c>
      <c r="AU57" s="97">
        <f>'SO 16.2 - Trasa B - ke hř...'!P87</f>
        <v>154.67789500000001</v>
      </c>
      <c r="AV57" s="96">
        <f>'SO 16.2 - Trasa B - ke hř...'!J32</f>
        <v>0</v>
      </c>
      <c r="AW57" s="96">
        <f>'SO 16.2 - Trasa B - ke hř...'!J33</f>
        <v>0</v>
      </c>
      <c r="AX57" s="96">
        <f>'SO 16.2 - Trasa B - ke hř...'!J34</f>
        <v>0</v>
      </c>
      <c r="AY57" s="96">
        <f>'SO 16.2 - Trasa B - ke hř...'!J35</f>
        <v>0</v>
      </c>
      <c r="AZ57" s="96">
        <f>'SO 16.2 - Trasa B - ke hř...'!F32</f>
        <v>0</v>
      </c>
      <c r="BA57" s="96">
        <f>'SO 16.2 - Trasa B - ke hř...'!F33</f>
        <v>0</v>
      </c>
      <c r="BB57" s="96">
        <f>'SO 16.2 - Trasa B - ke hř...'!F34</f>
        <v>0</v>
      </c>
      <c r="BC57" s="96">
        <f>'SO 16.2 - Trasa B - ke hř...'!F35</f>
        <v>0</v>
      </c>
      <c r="BD57" s="98">
        <f>'SO 16.2 - Trasa B - ke hř...'!F36</f>
        <v>0</v>
      </c>
      <c r="BT57" s="99" t="s">
        <v>86</v>
      </c>
      <c r="BV57" s="99" t="s">
        <v>79</v>
      </c>
      <c r="BW57" s="99" t="s">
        <v>104</v>
      </c>
      <c r="BX57" s="99" t="s">
        <v>97</v>
      </c>
      <c r="CL57" s="99" t="s">
        <v>98</v>
      </c>
    </row>
    <row r="58" spans="1:91" s="6" customFormat="1" ht="16.5" customHeight="1">
      <c r="A58" s="92" t="s">
        <v>87</v>
      </c>
      <c r="B58" s="93"/>
      <c r="C58" s="9"/>
      <c r="D58" s="9"/>
      <c r="E58" s="229" t="s">
        <v>105</v>
      </c>
      <c r="F58" s="229"/>
      <c r="G58" s="229"/>
      <c r="H58" s="229"/>
      <c r="I58" s="229"/>
      <c r="J58" s="9"/>
      <c r="K58" s="229" t="s">
        <v>106</v>
      </c>
      <c r="L58" s="229"/>
      <c r="M58" s="229"/>
      <c r="N58" s="229"/>
      <c r="O58" s="229"/>
      <c r="P58" s="229"/>
      <c r="Q58" s="229"/>
      <c r="R58" s="229"/>
      <c r="S58" s="229"/>
      <c r="T58" s="229"/>
      <c r="U58" s="229"/>
      <c r="V58" s="229"/>
      <c r="W58" s="229"/>
      <c r="X58" s="229"/>
      <c r="Y58" s="229"/>
      <c r="Z58" s="229"/>
      <c r="AA58" s="229"/>
      <c r="AB58" s="229"/>
      <c r="AC58" s="229"/>
      <c r="AD58" s="229"/>
      <c r="AE58" s="229"/>
      <c r="AF58" s="229"/>
      <c r="AG58" s="227">
        <f>'SO 16.3 - Trasa C - šikmý...'!J29*1.2</f>
        <v>0</v>
      </c>
      <c r="AH58" s="228"/>
      <c r="AI58" s="228"/>
      <c r="AJ58" s="228"/>
      <c r="AK58" s="228"/>
      <c r="AL58" s="228"/>
      <c r="AM58" s="228"/>
      <c r="AN58" s="225">
        <f t="shared" si="1"/>
        <v>0</v>
      </c>
      <c r="AO58" s="226"/>
      <c r="AP58" s="226"/>
      <c r="AQ58" s="94" t="s">
        <v>90</v>
      </c>
      <c r="AR58" s="93"/>
      <c r="AS58" s="95">
        <v>0</v>
      </c>
      <c r="AT58" s="96">
        <f t="shared" si="0"/>
        <v>0</v>
      </c>
      <c r="AU58" s="97">
        <f>'SO 16.3 - Trasa C - šikmý...'!P88</f>
        <v>26.409098000000004</v>
      </c>
      <c r="AV58" s="96">
        <f>'SO 16.3 - Trasa C - šikmý...'!J32</f>
        <v>0</v>
      </c>
      <c r="AW58" s="96">
        <f>'SO 16.3 - Trasa C - šikmý...'!J33</f>
        <v>0</v>
      </c>
      <c r="AX58" s="96">
        <f>'SO 16.3 - Trasa C - šikmý...'!J34</f>
        <v>0</v>
      </c>
      <c r="AY58" s="96">
        <f>'SO 16.3 - Trasa C - šikmý...'!J35</f>
        <v>0</v>
      </c>
      <c r="AZ58" s="96">
        <f>'SO 16.3 - Trasa C - šikmý...'!F32</f>
        <v>0</v>
      </c>
      <c r="BA58" s="96">
        <f>'SO 16.3 - Trasa C - šikmý...'!F33</f>
        <v>0</v>
      </c>
      <c r="BB58" s="96">
        <f>'SO 16.3 - Trasa C - šikmý...'!F34</f>
        <v>0</v>
      </c>
      <c r="BC58" s="96">
        <f>'SO 16.3 - Trasa C - šikmý...'!F35</f>
        <v>0</v>
      </c>
      <c r="BD58" s="98">
        <f>'SO 16.3 - Trasa C - šikmý...'!F36</f>
        <v>0</v>
      </c>
      <c r="BT58" s="99" t="s">
        <v>86</v>
      </c>
      <c r="BV58" s="99" t="s">
        <v>79</v>
      </c>
      <c r="BW58" s="99" t="s">
        <v>107</v>
      </c>
      <c r="BX58" s="99" t="s">
        <v>97</v>
      </c>
      <c r="CL58" s="99" t="s">
        <v>98</v>
      </c>
    </row>
    <row r="59" spans="1:91" s="6" customFormat="1" ht="16.5" customHeight="1">
      <c r="A59" s="92" t="s">
        <v>87</v>
      </c>
      <c r="B59" s="93"/>
      <c r="C59" s="9"/>
      <c r="D59" s="9"/>
      <c r="E59" s="229" t="s">
        <v>108</v>
      </c>
      <c r="F59" s="229"/>
      <c r="G59" s="229"/>
      <c r="H59" s="229"/>
      <c r="I59" s="229"/>
      <c r="J59" s="9"/>
      <c r="K59" s="229" t="s">
        <v>109</v>
      </c>
      <c r="L59" s="229"/>
      <c r="M59" s="229"/>
      <c r="N59" s="229"/>
      <c r="O59" s="229"/>
      <c r="P59" s="229"/>
      <c r="Q59" s="229"/>
      <c r="R59" s="229"/>
      <c r="S59" s="229"/>
      <c r="T59" s="229"/>
      <c r="U59" s="229"/>
      <c r="V59" s="229"/>
      <c r="W59" s="229"/>
      <c r="X59" s="229"/>
      <c r="Y59" s="229"/>
      <c r="Z59" s="229"/>
      <c r="AA59" s="229"/>
      <c r="AB59" s="229"/>
      <c r="AC59" s="229"/>
      <c r="AD59" s="229"/>
      <c r="AE59" s="229"/>
      <c r="AF59" s="229"/>
      <c r="AG59" s="227">
        <f>'SO 16.4 - Technický trávn...'!J29*1.2</f>
        <v>0</v>
      </c>
      <c r="AH59" s="228"/>
      <c r="AI59" s="228"/>
      <c r="AJ59" s="228"/>
      <c r="AK59" s="228"/>
      <c r="AL59" s="228"/>
      <c r="AM59" s="228"/>
      <c r="AN59" s="225">
        <f t="shared" si="1"/>
        <v>0</v>
      </c>
      <c r="AO59" s="226"/>
      <c r="AP59" s="226"/>
      <c r="AQ59" s="94" t="s">
        <v>90</v>
      </c>
      <c r="AR59" s="93"/>
      <c r="AS59" s="95">
        <v>0</v>
      </c>
      <c r="AT59" s="96">
        <f t="shared" si="0"/>
        <v>0</v>
      </c>
      <c r="AU59" s="97">
        <f>'SO 16.4 - Technický trávn...'!P86</f>
        <v>373.65369200000004</v>
      </c>
      <c r="AV59" s="96">
        <f>'SO 16.4 - Technický trávn...'!J32</f>
        <v>0</v>
      </c>
      <c r="AW59" s="96">
        <f>'SO 16.4 - Technický trávn...'!J33</f>
        <v>0</v>
      </c>
      <c r="AX59" s="96">
        <f>'SO 16.4 - Technický trávn...'!J34</f>
        <v>0</v>
      </c>
      <c r="AY59" s="96">
        <f>'SO 16.4 - Technický trávn...'!J35</f>
        <v>0</v>
      </c>
      <c r="AZ59" s="96">
        <f>'SO 16.4 - Technický trávn...'!F32</f>
        <v>0</v>
      </c>
      <c r="BA59" s="96">
        <f>'SO 16.4 - Technický trávn...'!F33</f>
        <v>0</v>
      </c>
      <c r="BB59" s="96">
        <f>'SO 16.4 - Technický trávn...'!F34</f>
        <v>0</v>
      </c>
      <c r="BC59" s="96">
        <f>'SO 16.4 - Technický trávn...'!F35</f>
        <v>0</v>
      </c>
      <c r="BD59" s="98">
        <f>'SO 16.4 - Technický trávn...'!F36</f>
        <v>0</v>
      </c>
      <c r="BT59" s="99" t="s">
        <v>86</v>
      </c>
      <c r="BV59" s="99" t="s">
        <v>79</v>
      </c>
      <c r="BW59" s="99" t="s">
        <v>110</v>
      </c>
      <c r="BX59" s="99" t="s">
        <v>97</v>
      </c>
      <c r="CL59" s="99" t="s">
        <v>98</v>
      </c>
    </row>
    <row r="60" spans="1:91" s="6" customFormat="1" ht="16.5" customHeight="1">
      <c r="A60" s="92" t="s">
        <v>87</v>
      </c>
      <c r="B60" s="93"/>
      <c r="C60" s="9"/>
      <c r="D60" s="9"/>
      <c r="E60" s="229" t="s">
        <v>111</v>
      </c>
      <c r="F60" s="229"/>
      <c r="G60" s="229"/>
      <c r="H60" s="229"/>
      <c r="I60" s="229"/>
      <c r="J60" s="9"/>
      <c r="K60" s="229" t="s">
        <v>112</v>
      </c>
      <c r="L60" s="229"/>
      <c r="M60" s="229"/>
      <c r="N60" s="229"/>
      <c r="O60" s="229"/>
      <c r="P60" s="229"/>
      <c r="Q60" s="229"/>
      <c r="R60" s="229"/>
      <c r="S60" s="229"/>
      <c r="T60" s="229"/>
      <c r="U60" s="229"/>
      <c r="V60" s="229"/>
      <c r="W60" s="229"/>
      <c r="X60" s="229"/>
      <c r="Y60" s="229"/>
      <c r="Z60" s="229"/>
      <c r="AA60" s="229"/>
      <c r="AB60" s="229"/>
      <c r="AC60" s="229"/>
      <c r="AD60" s="229"/>
      <c r="AE60" s="229"/>
      <c r="AF60" s="229"/>
      <c r="AG60" s="227">
        <f>'SO 16.5 - MZK pod pergolo...'!J29*1.2</f>
        <v>0</v>
      </c>
      <c r="AH60" s="228"/>
      <c r="AI60" s="228"/>
      <c r="AJ60" s="228"/>
      <c r="AK60" s="228"/>
      <c r="AL60" s="228"/>
      <c r="AM60" s="228"/>
      <c r="AN60" s="225">
        <f t="shared" si="1"/>
        <v>0</v>
      </c>
      <c r="AO60" s="226"/>
      <c r="AP60" s="226"/>
      <c r="AQ60" s="94" t="s">
        <v>90</v>
      </c>
      <c r="AR60" s="93"/>
      <c r="AS60" s="95">
        <v>0</v>
      </c>
      <c r="AT60" s="96">
        <f t="shared" si="0"/>
        <v>0</v>
      </c>
      <c r="AU60" s="97">
        <f>'SO 16.5 - MZK pod pergolo...'!P87</f>
        <v>111.47926399999999</v>
      </c>
      <c r="AV60" s="96">
        <f>'SO 16.5 - MZK pod pergolo...'!J32</f>
        <v>0</v>
      </c>
      <c r="AW60" s="96">
        <f>'SO 16.5 - MZK pod pergolo...'!J33</f>
        <v>0</v>
      </c>
      <c r="AX60" s="96">
        <f>'SO 16.5 - MZK pod pergolo...'!J34</f>
        <v>0</v>
      </c>
      <c r="AY60" s="96">
        <f>'SO 16.5 - MZK pod pergolo...'!J35</f>
        <v>0</v>
      </c>
      <c r="AZ60" s="96">
        <f>'SO 16.5 - MZK pod pergolo...'!F32</f>
        <v>0</v>
      </c>
      <c r="BA60" s="96">
        <f>'SO 16.5 - MZK pod pergolo...'!F33</f>
        <v>0</v>
      </c>
      <c r="BB60" s="96">
        <f>'SO 16.5 - MZK pod pergolo...'!F34</f>
        <v>0</v>
      </c>
      <c r="BC60" s="96">
        <f>'SO 16.5 - MZK pod pergolo...'!F35</f>
        <v>0</v>
      </c>
      <c r="BD60" s="98">
        <f>'SO 16.5 - MZK pod pergolo...'!F36</f>
        <v>0</v>
      </c>
      <c r="BT60" s="99" t="s">
        <v>86</v>
      </c>
      <c r="BV60" s="99" t="s">
        <v>79</v>
      </c>
      <c r="BW60" s="99" t="s">
        <v>113</v>
      </c>
      <c r="BX60" s="99" t="s">
        <v>97</v>
      </c>
      <c r="CL60" s="99" t="s">
        <v>98</v>
      </c>
    </row>
    <row r="61" spans="1:91" s="5" customFormat="1" ht="16.5" customHeight="1">
      <c r="B61" s="83"/>
      <c r="C61" s="84"/>
      <c r="D61" s="222" t="s">
        <v>114</v>
      </c>
      <c r="E61" s="222"/>
      <c r="F61" s="222"/>
      <c r="G61" s="222"/>
      <c r="H61" s="222"/>
      <c r="I61" s="85"/>
      <c r="J61" s="222" t="s">
        <v>115</v>
      </c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33">
        <f>AG62+AG63</f>
        <v>0</v>
      </c>
      <c r="AH61" s="221"/>
      <c r="AI61" s="221"/>
      <c r="AJ61" s="221"/>
      <c r="AK61" s="221"/>
      <c r="AL61" s="221"/>
      <c r="AM61" s="221"/>
      <c r="AN61" s="220">
        <f t="shared" si="1"/>
        <v>0</v>
      </c>
      <c r="AO61" s="221"/>
      <c r="AP61" s="221"/>
      <c r="AQ61" s="86" t="s">
        <v>83</v>
      </c>
      <c r="AR61" s="83"/>
      <c r="AS61" s="87">
        <f>ROUND(SUM(AS62:AS63),0)</f>
        <v>0</v>
      </c>
      <c r="AT61" s="88">
        <f t="shared" si="0"/>
        <v>0</v>
      </c>
      <c r="AU61" s="89">
        <f>ROUND(SUM(AU62:AU63),5)</f>
        <v>855.89499999999998</v>
      </c>
      <c r="AV61" s="88">
        <f>ROUND(AZ61*L26,0)</f>
        <v>0</v>
      </c>
      <c r="AW61" s="88">
        <f>ROUND(BA61*L27,0)</f>
        <v>0</v>
      </c>
      <c r="AX61" s="88">
        <f>ROUND(BB61*L26,0)</f>
        <v>0</v>
      </c>
      <c r="AY61" s="88">
        <f>ROUND(BC61*L27,0)</f>
        <v>0</v>
      </c>
      <c r="AZ61" s="88">
        <f>ROUND(SUM(AZ62:AZ63),0)</f>
        <v>0</v>
      </c>
      <c r="BA61" s="88">
        <f>ROUND(SUM(BA62:BA63),0)</f>
        <v>0</v>
      </c>
      <c r="BB61" s="88">
        <f>ROUND(SUM(BB62:BB63),0)</f>
        <v>0</v>
      </c>
      <c r="BC61" s="88">
        <f>ROUND(SUM(BC62:BC63),0)</f>
        <v>0</v>
      </c>
      <c r="BD61" s="90">
        <f>ROUND(SUM(BD62:BD63),0)</f>
        <v>0</v>
      </c>
      <c r="BS61" s="91" t="s">
        <v>76</v>
      </c>
      <c r="BT61" s="91" t="s">
        <v>28</v>
      </c>
      <c r="BU61" s="91" t="s">
        <v>78</v>
      </c>
      <c r="BV61" s="91" t="s">
        <v>79</v>
      </c>
      <c r="BW61" s="91" t="s">
        <v>116</v>
      </c>
      <c r="BX61" s="91" t="s">
        <v>7</v>
      </c>
      <c r="CL61" s="91" t="s">
        <v>117</v>
      </c>
      <c r="CM61" s="91" t="s">
        <v>86</v>
      </c>
    </row>
    <row r="62" spans="1:91" s="6" customFormat="1" ht="16.5" customHeight="1">
      <c r="A62" s="92" t="s">
        <v>87</v>
      </c>
      <c r="B62" s="93"/>
      <c r="C62" s="9"/>
      <c r="D62" s="9"/>
      <c r="E62" s="229" t="s">
        <v>118</v>
      </c>
      <c r="F62" s="229"/>
      <c r="G62" s="229"/>
      <c r="H62" s="229"/>
      <c r="I62" s="229"/>
      <c r="J62" s="9"/>
      <c r="K62" s="229" t="s">
        <v>119</v>
      </c>
      <c r="L62" s="229"/>
      <c r="M62" s="229"/>
      <c r="N62" s="229"/>
      <c r="O62" s="229"/>
      <c r="P62" s="229"/>
      <c r="Q62" s="229"/>
      <c r="R62" s="229"/>
      <c r="S62" s="229"/>
      <c r="T62" s="229"/>
      <c r="U62" s="229"/>
      <c r="V62" s="229"/>
      <c r="W62" s="229"/>
      <c r="X62" s="229"/>
      <c r="Y62" s="229"/>
      <c r="Z62" s="229"/>
      <c r="AA62" s="229"/>
      <c r="AB62" s="229"/>
      <c r="AC62" s="229"/>
      <c r="AD62" s="229"/>
      <c r="AE62" s="229"/>
      <c r="AF62" s="229"/>
      <c r="AG62" s="227">
        <f>'SO 17.1 - Sportovní hřiště'!J29*1.2</f>
        <v>0</v>
      </c>
      <c r="AH62" s="228"/>
      <c r="AI62" s="228"/>
      <c r="AJ62" s="228"/>
      <c r="AK62" s="228"/>
      <c r="AL62" s="228"/>
      <c r="AM62" s="228"/>
      <c r="AN62" s="225">
        <f t="shared" si="1"/>
        <v>0</v>
      </c>
      <c r="AO62" s="226"/>
      <c r="AP62" s="226"/>
      <c r="AQ62" s="94" t="s">
        <v>90</v>
      </c>
      <c r="AR62" s="93"/>
      <c r="AS62" s="95">
        <v>0</v>
      </c>
      <c r="AT62" s="96">
        <f t="shared" si="0"/>
        <v>0</v>
      </c>
      <c r="AU62" s="97">
        <f>'SO 17.1 - Sportovní hřiště'!P91</f>
        <v>566.21220400000004</v>
      </c>
      <c r="AV62" s="96">
        <f>'SO 17.1 - Sportovní hřiště'!J32</f>
        <v>0</v>
      </c>
      <c r="AW62" s="96">
        <f>'SO 17.1 - Sportovní hřiště'!J33</f>
        <v>0</v>
      </c>
      <c r="AX62" s="96">
        <f>'SO 17.1 - Sportovní hřiště'!J34</f>
        <v>0</v>
      </c>
      <c r="AY62" s="96">
        <f>'SO 17.1 - Sportovní hřiště'!J35</f>
        <v>0</v>
      </c>
      <c r="AZ62" s="96">
        <f>'SO 17.1 - Sportovní hřiště'!F32</f>
        <v>0</v>
      </c>
      <c r="BA62" s="96">
        <f>'SO 17.1 - Sportovní hřiště'!F33</f>
        <v>0</v>
      </c>
      <c r="BB62" s="96">
        <f>'SO 17.1 - Sportovní hřiště'!F34</f>
        <v>0</v>
      </c>
      <c r="BC62" s="96">
        <f>'SO 17.1 - Sportovní hřiště'!F35</f>
        <v>0</v>
      </c>
      <c r="BD62" s="98">
        <f>'SO 17.1 - Sportovní hřiště'!F36</f>
        <v>0</v>
      </c>
      <c r="BT62" s="99" t="s">
        <v>86</v>
      </c>
      <c r="BV62" s="99" t="s">
        <v>79</v>
      </c>
      <c r="BW62" s="99" t="s">
        <v>120</v>
      </c>
      <c r="BX62" s="99" t="s">
        <v>116</v>
      </c>
      <c r="CL62" s="99" t="s">
        <v>117</v>
      </c>
    </row>
    <row r="63" spans="1:91" s="6" customFormat="1" ht="16.5" customHeight="1">
      <c r="A63" s="92" t="s">
        <v>87</v>
      </c>
      <c r="B63" s="93"/>
      <c r="C63" s="9"/>
      <c r="D63" s="9"/>
      <c r="E63" s="229" t="s">
        <v>121</v>
      </c>
      <c r="F63" s="229"/>
      <c r="G63" s="229"/>
      <c r="H63" s="229"/>
      <c r="I63" s="229"/>
      <c r="J63" s="9"/>
      <c r="K63" s="229" t="s">
        <v>122</v>
      </c>
      <c r="L63" s="229"/>
      <c r="M63" s="229"/>
      <c r="N63" s="229"/>
      <c r="O63" s="229"/>
      <c r="P63" s="229"/>
      <c r="Q63" s="229"/>
      <c r="R63" s="229"/>
      <c r="S63" s="229"/>
      <c r="T63" s="229"/>
      <c r="U63" s="229"/>
      <c r="V63" s="229"/>
      <c r="W63" s="229"/>
      <c r="X63" s="229"/>
      <c r="Y63" s="229"/>
      <c r="Z63" s="229"/>
      <c r="AA63" s="229"/>
      <c r="AB63" s="229"/>
      <c r="AC63" s="229"/>
      <c r="AD63" s="229"/>
      <c r="AE63" s="229"/>
      <c r="AF63" s="229"/>
      <c r="AG63" s="227">
        <f>'SO 17.2 - Dětské hřiště'!J29*1.2</f>
        <v>0</v>
      </c>
      <c r="AH63" s="228"/>
      <c r="AI63" s="228"/>
      <c r="AJ63" s="228"/>
      <c r="AK63" s="228"/>
      <c r="AL63" s="228"/>
      <c r="AM63" s="228"/>
      <c r="AN63" s="225">
        <f t="shared" si="1"/>
        <v>0</v>
      </c>
      <c r="AO63" s="226"/>
      <c r="AP63" s="226"/>
      <c r="AQ63" s="94" t="s">
        <v>90</v>
      </c>
      <c r="AR63" s="93"/>
      <c r="AS63" s="95">
        <v>0</v>
      </c>
      <c r="AT63" s="96">
        <f t="shared" si="0"/>
        <v>0</v>
      </c>
      <c r="AU63" s="97">
        <f>'SO 17.2 - Dětské hřiště'!P91</f>
        <v>289.68279600000005</v>
      </c>
      <c r="AV63" s="96">
        <f>'SO 17.2 - Dětské hřiště'!J32</f>
        <v>0</v>
      </c>
      <c r="AW63" s="96">
        <f>'SO 17.2 - Dětské hřiště'!J33</f>
        <v>0</v>
      </c>
      <c r="AX63" s="96">
        <f>'SO 17.2 - Dětské hřiště'!J34</f>
        <v>0</v>
      </c>
      <c r="AY63" s="96">
        <f>'SO 17.2 - Dětské hřiště'!J35</f>
        <v>0</v>
      </c>
      <c r="AZ63" s="96">
        <f>'SO 17.2 - Dětské hřiště'!F32</f>
        <v>0</v>
      </c>
      <c r="BA63" s="96">
        <f>'SO 17.2 - Dětské hřiště'!F33</f>
        <v>0</v>
      </c>
      <c r="BB63" s="96">
        <f>'SO 17.2 - Dětské hřiště'!F34</f>
        <v>0</v>
      </c>
      <c r="BC63" s="96">
        <f>'SO 17.2 - Dětské hřiště'!F35</f>
        <v>0</v>
      </c>
      <c r="BD63" s="98">
        <f>'SO 17.2 - Dětské hřiště'!F36</f>
        <v>0</v>
      </c>
      <c r="BT63" s="99" t="s">
        <v>86</v>
      </c>
      <c r="BV63" s="99" t="s">
        <v>79</v>
      </c>
      <c r="BW63" s="99" t="s">
        <v>123</v>
      </c>
      <c r="BX63" s="99" t="s">
        <v>116</v>
      </c>
      <c r="CL63" s="99" t="s">
        <v>117</v>
      </c>
    </row>
    <row r="64" spans="1:91" s="5" customFormat="1" ht="16.5" customHeight="1">
      <c r="B64" s="83"/>
      <c r="C64" s="84"/>
      <c r="D64" s="222" t="s">
        <v>124</v>
      </c>
      <c r="E64" s="222"/>
      <c r="F64" s="222"/>
      <c r="G64" s="222"/>
      <c r="H64" s="222"/>
      <c r="I64" s="85"/>
      <c r="J64" s="222" t="s">
        <v>125</v>
      </c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33">
        <f>AG65+AG66+AG67+AG68+AG69+AG70</f>
        <v>0</v>
      </c>
      <c r="AH64" s="221"/>
      <c r="AI64" s="221"/>
      <c r="AJ64" s="221"/>
      <c r="AK64" s="221"/>
      <c r="AL64" s="221"/>
      <c r="AM64" s="221"/>
      <c r="AN64" s="220">
        <f t="shared" si="1"/>
        <v>0</v>
      </c>
      <c r="AO64" s="221"/>
      <c r="AP64" s="221"/>
      <c r="AQ64" s="86" t="s">
        <v>83</v>
      </c>
      <c r="AR64" s="83"/>
      <c r="AS64" s="87">
        <f>ROUND(SUM(AS65:AS70),0)</f>
        <v>0</v>
      </c>
      <c r="AT64" s="88">
        <f t="shared" si="0"/>
        <v>0</v>
      </c>
      <c r="AU64" s="89">
        <f>ROUND(SUM(AU65:AU70),5)</f>
        <v>163.69040000000001</v>
      </c>
      <c r="AV64" s="88">
        <f>ROUND(AZ64*L26,0)</f>
        <v>0</v>
      </c>
      <c r="AW64" s="88">
        <f>ROUND(BA64*L27,0)</f>
        <v>0</v>
      </c>
      <c r="AX64" s="88">
        <f>ROUND(BB64*L26,0)</f>
        <v>0</v>
      </c>
      <c r="AY64" s="88">
        <f>ROUND(BC64*L27,0)</f>
        <v>0</v>
      </c>
      <c r="AZ64" s="88">
        <f>ROUND(SUM(AZ65:AZ70),0)</f>
        <v>0</v>
      </c>
      <c r="BA64" s="88">
        <f>ROUND(SUM(BA65:BA70),0)</f>
        <v>0</v>
      </c>
      <c r="BB64" s="88">
        <f>ROUND(SUM(BB65:BB70),0)</f>
        <v>0</v>
      </c>
      <c r="BC64" s="88">
        <f>ROUND(SUM(BC65:BC70),0)</f>
        <v>0</v>
      </c>
      <c r="BD64" s="90">
        <f>ROUND(SUM(BD65:BD70),0)</f>
        <v>0</v>
      </c>
      <c r="BS64" s="91" t="s">
        <v>76</v>
      </c>
      <c r="BT64" s="91" t="s">
        <v>28</v>
      </c>
      <c r="BU64" s="91" t="s">
        <v>78</v>
      </c>
      <c r="BV64" s="91" t="s">
        <v>79</v>
      </c>
      <c r="BW64" s="91" t="s">
        <v>126</v>
      </c>
      <c r="BX64" s="91" t="s">
        <v>7</v>
      </c>
      <c r="CL64" s="91" t="s">
        <v>21</v>
      </c>
      <c r="CM64" s="91" t="s">
        <v>86</v>
      </c>
    </row>
    <row r="65" spans="1:91" s="6" customFormat="1" ht="16.5" customHeight="1">
      <c r="A65" s="92" t="s">
        <v>87</v>
      </c>
      <c r="B65" s="93"/>
      <c r="C65" s="9"/>
      <c r="D65" s="9"/>
      <c r="E65" s="229" t="s">
        <v>127</v>
      </c>
      <c r="F65" s="229"/>
      <c r="G65" s="229"/>
      <c r="H65" s="229"/>
      <c r="I65" s="229"/>
      <c r="J65" s="9"/>
      <c r="K65" s="229" t="s">
        <v>128</v>
      </c>
      <c r="L65" s="229"/>
      <c r="M65" s="229"/>
      <c r="N65" s="229"/>
      <c r="O65" s="229"/>
      <c r="P65" s="229"/>
      <c r="Q65" s="229"/>
      <c r="R65" s="229"/>
      <c r="S65" s="229"/>
      <c r="T65" s="229"/>
      <c r="U65" s="229"/>
      <c r="V65" s="229"/>
      <c r="W65" s="229"/>
      <c r="X65" s="229"/>
      <c r="Y65" s="229"/>
      <c r="Z65" s="229"/>
      <c r="AA65" s="229"/>
      <c r="AB65" s="229"/>
      <c r="AC65" s="229"/>
      <c r="AD65" s="229"/>
      <c r="AE65" s="229"/>
      <c r="AF65" s="229"/>
      <c r="AG65" s="227">
        <f>'SO 18.1 - Pergola'!J29*1.2</f>
        <v>0</v>
      </c>
      <c r="AH65" s="228"/>
      <c r="AI65" s="228"/>
      <c r="AJ65" s="228"/>
      <c r="AK65" s="228"/>
      <c r="AL65" s="228"/>
      <c r="AM65" s="228"/>
      <c r="AN65" s="225">
        <f t="shared" si="1"/>
        <v>0</v>
      </c>
      <c r="AO65" s="226"/>
      <c r="AP65" s="226"/>
      <c r="AQ65" s="94" t="s">
        <v>90</v>
      </c>
      <c r="AR65" s="93"/>
      <c r="AS65" s="95">
        <v>0</v>
      </c>
      <c r="AT65" s="96">
        <f t="shared" si="0"/>
        <v>0</v>
      </c>
      <c r="AU65" s="97">
        <f>'SO 18.1 - Pergola'!P87</f>
        <v>38.766150000000003</v>
      </c>
      <c r="AV65" s="96">
        <f>'SO 18.1 - Pergola'!J32</f>
        <v>0</v>
      </c>
      <c r="AW65" s="96">
        <f>'SO 18.1 - Pergola'!J33</f>
        <v>0</v>
      </c>
      <c r="AX65" s="96">
        <f>'SO 18.1 - Pergola'!J34</f>
        <v>0</v>
      </c>
      <c r="AY65" s="96">
        <f>'SO 18.1 - Pergola'!J35</f>
        <v>0</v>
      </c>
      <c r="AZ65" s="96">
        <f>'SO 18.1 - Pergola'!F32</f>
        <v>0</v>
      </c>
      <c r="BA65" s="96">
        <f>'SO 18.1 - Pergola'!F33</f>
        <v>0</v>
      </c>
      <c r="BB65" s="96">
        <f>'SO 18.1 - Pergola'!F34</f>
        <v>0</v>
      </c>
      <c r="BC65" s="96">
        <f>'SO 18.1 - Pergola'!F35</f>
        <v>0</v>
      </c>
      <c r="BD65" s="98">
        <f>'SO 18.1 - Pergola'!F36</f>
        <v>0</v>
      </c>
      <c r="BT65" s="99" t="s">
        <v>86</v>
      </c>
      <c r="BV65" s="99" t="s">
        <v>79</v>
      </c>
      <c r="BW65" s="99" t="s">
        <v>129</v>
      </c>
      <c r="BX65" s="99" t="s">
        <v>126</v>
      </c>
      <c r="CL65" s="99" t="s">
        <v>21</v>
      </c>
    </row>
    <row r="66" spans="1:91" s="6" customFormat="1" ht="16.5" customHeight="1">
      <c r="A66" s="92" t="s">
        <v>87</v>
      </c>
      <c r="B66" s="93"/>
      <c r="C66" s="9"/>
      <c r="D66" s="9"/>
      <c r="E66" s="229" t="s">
        <v>130</v>
      </c>
      <c r="F66" s="229"/>
      <c r="G66" s="229"/>
      <c r="H66" s="229"/>
      <c r="I66" s="229"/>
      <c r="J66" s="9"/>
      <c r="K66" s="229" t="s">
        <v>131</v>
      </c>
      <c r="L66" s="229"/>
      <c r="M66" s="229"/>
      <c r="N66" s="229"/>
      <c r="O66" s="229"/>
      <c r="P66" s="229"/>
      <c r="Q66" s="229"/>
      <c r="R66" s="229"/>
      <c r="S66" s="229"/>
      <c r="T66" s="229"/>
      <c r="U66" s="229"/>
      <c r="V66" s="229"/>
      <c r="W66" s="229"/>
      <c r="X66" s="229"/>
      <c r="Y66" s="229"/>
      <c r="Z66" s="229"/>
      <c r="AA66" s="229"/>
      <c r="AB66" s="229"/>
      <c r="AC66" s="229"/>
      <c r="AD66" s="229"/>
      <c r="AE66" s="229"/>
      <c r="AF66" s="229"/>
      <c r="AG66" s="227">
        <f>'SO 18.2 - Lavice a koše'!J29*1.2</f>
        <v>0</v>
      </c>
      <c r="AH66" s="228"/>
      <c r="AI66" s="228"/>
      <c r="AJ66" s="228"/>
      <c r="AK66" s="228"/>
      <c r="AL66" s="228"/>
      <c r="AM66" s="228"/>
      <c r="AN66" s="225">
        <f t="shared" si="1"/>
        <v>0</v>
      </c>
      <c r="AO66" s="226"/>
      <c r="AP66" s="226"/>
      <c r="AQ66" s="94" t="s">
        <v>90</v>
      </c>
      <c r="AR66" s="93"/>
      <c r="AS66" s="95">
        <v>0</v>
      </c>
      <c r="AT66" s="96">
        <f t="shared" si="0"/>
        <v>0</v>
      </c>
      <c r="AU66" s="97">
        <f>'SO 18.2 - Lavice a koše'!P85</f>
        <v>8.3037799999999997</v>
      </c>
      <c r="AV66" s="96">
        <f>'SO 18.2 - Lavice a koše'!J32</f>
        <v>0</v>
      </c>
      <c r="AW66" s="96">
        <f>'SO 18.2 - Lavice a koše'!J33</f>
        <v>0</v>
      </c>
      <c r="AX66" s="96">
        <f>'SO 18.2 - Lavice a koše'!J34</f>
        <v>0</v>
      </c>
      <c r="AY66" s="96">
        <f>'SO 18.2 - Lavice a koše'!J35</f>
        <v>0</v>
      </c>
      <c r="AZ66" s="96">
        <f>'SO 18.2 - Lavice a koše'!F32</f>
        <v>0</v>
      </c>
      <c r="BA66" s="96">
        <f>'SO 18.2 - Lavice a koše'!F33</f>
        <v>0</v>
      </c>
      <c r="BB66" s="96">
        <f>'SO 18.2 - Lavice a koše'!F34</f>
        <v>0</v>
      </c>
      <c r="BC66" s="96">
        <f>'SO 18.2 - Lavice a koše'!F35</f>
        <v>0</v>
      </c>
      <c r="BD66" s="98">
        <f>'SO 18.2 - Lavice a koše'!F36</f>
        <v>0</v>
      </c>
      <c r="BT66" s="99" t="s">
        <v>86</v>
      </c>
      <c r="BV66" s="99" t="s">
        <v>79</v>
      </c>
      <c r="BW66" s="99" t="s">
        <v>132</v>
      </c>
      <c r="BX66" s="99" t="s">
        <v>126</v>
      </c>
      <c r="CL66" s="99" t="s">
        <v>21</v>
      </c>
    </row>
    <row r="67" spans="1:91" s="6" customFormat="1" ht="16.5" customHeight="1">
      <c r="A67" s="92" t="s">
        <v>87</v>
      </c>
      <c r="B67" s="93"/>
      <c r="C67" s="9"/>
      <c r="D67" s="9"/>
      <c r="E67" s="229" t="s">
        <v>133</v>
      </c>
      <c r="F67" s="229"/>
      <c r="G67" s="229"/>
      <c r="H67" s="229"/>
      <c r="I67" s="229"/>
      <c r="J67" s="9"/>
      <c r="K67" s="229" t="s">
        <v>134</v>
      </c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7">
        <f>'SO 18.3 - Oplocení dětské...'!J29*1.2</f>
        <v>0</v>
      </c>
      <c r="AH67" s="228"/>
      <c r="AI67" s="228"/>
      <c r="AJ67" s="228"/>
      <c r="AK67" s="228"/>
      <c r="AL67" s="228"/>
      <c r="AM67" s="228"/>
      <c r="AN67" s="225">
        <f t="shared" si="1"/>
        <v>0</v>
      </c>
      <c r="AO67" s="226"/>
      <c r="AP67" s="226"/>
      <c r="AQ67" s="94" t="s">
        <v>90</v>
      </c>
      <c r="AR67" s="93"/>
      <c r="AS67" s="95">
        <v>0</v>
      </c>
      <c r="AT67" s="96">
        <f t="shared" si="0"/>
        <v>0</v>
      </c>
      <c r="AU67" s="97">
        <f>'SO 18.3 - Oplocení dětské...'!P86</f>
        <v>40.385417000000004</v>
      </c>
      <c r="AV67" s="96">
        <f>'SO 18.3 - Oplocení dětské...'!J32</f>
        <v>0</v>
      </c>
      <c r="AW67" s="96">
        <f>'SO 18.3 - Oplocení dětské...'!J33</f>
        <v>0</v>
      </c>
      <c r="AX67" s="96">
        <f>'SO 18.3 - Oplocení dětské...'!J34</f>
        <v>0</v>
      </c>
      <c r="AY67" s="96">
        <f>'SO 18.3 - Oplocení dětské...'!J35</f>
        <v>0</v>
      </c>
      <c r="AZ67" s="96">
        <f>'SO 18.3 - Oplocení dětské...'!F32</f>
        <v>0</v>
      </c>
      <c r="BA67" s="96">
        <f>'SO 18.3 - Oplocení dětské...'!F33</f>
        <v>0</v>
      </c>
      <c r="BB67" s="96">
        <f>'SO 18.3 - Oplocení dětské...'!F34</f>
        <v>0</v>
      </c>
      <c r="BC67" s="96">
        <f>'SO 18.3 - Oplocení dětské...'!F35</f>
        <v>0</v>
      </c>
      <c r="BD67" s="98">
        <f>'SO 18.3 - Oplocení dětské...'!F36</f>
        <v>0</v>
      </c>
      <c r="BT67" s="99" t="s">
        <v>86</v>
      </c>
      <c r="BV67" s="99" t="s">
        <v>79</v>
      </c>
      <c r="BW67" s="99" t="s">
        <v>135</v>
      </c>
      <c r="BX67" s="99" t="s">
        <v>126</v>
      </c>
      <c r="CL67" s="99" t="s">
        <v>21</v>
      </c>
    </row>
    <row r="68" spans="1:91" s="6" customFormat="1" ht="16.5" customHeight="1">
      <c r="A68" s="92" t="s">
        <v>87</v>
      </c>
      <c r="B68" s="93"/>
      <c r="C68" s="9"/>
      <c r="D68" s="9"/>
      <c r="E68" s="229" t="s">
        <v>136</v>
      </c>
      <c r="F68" s="229"/>
      <c r="G68" s="229"/>
      <c r="H68" s="229"/>
      <c r="I68" s="229"/>
      <c r="J68" s="9"/>
      <c r="K68" s="229" t="s">
        <v>137</v>
      </c>
      <c r="L68" s="229"/>
      <c r="M68" s="229"/>
      <c r="N68" s="229"/>
      <c r="O68" s="229"/>
      <c r="P68" s="229"/>
      <c r="Q68" s="229"/>
      <c r="R68" s="229"/>
      <c r="S68" s="229"/>
      <c r="T68" s="229"/>
      <c r="U68" s="229"/>
      <c r="V68" s="229"/>
      <c r="W68" s="229"/>
      <c r="X68" s="229"/>
      <c r="Y68" s="229"/>
      <c r="Z68" s="229"/>
      <c r="AA68" s="229"/>
      <c r="AB68" s="229"/>
      <c r="AC68" s="229"/>
      <c r="AD68" s="229"/>
      <c r="AE68" s="229"/>
      <c r="AF68" s="229"/>
      <c r="AG68" s="227">
        <f>'SO 18.4 - Oplocení areál ...'!J29*1.2</f>
        <v>0</v>
      </c>
      <c r="AH68" s="228"/>
      <c r="AI68" s="228"/>
      <c r="AJ68" s="228"/>
      <c r="AK68" s="228"/>
      <c r="AL68" s="228"/>
      <c r="AM68" s="228"/>
      <c r="AN68" s="225">
        <f t="shared" si="1"/>
        <v>0</v>
      </c>
      <c r="AO68" s="226"/>
      <c r="AP68" s="226"/>
      <c r="AQ68" s="94" t="s">
        <v>90</v>
      </c>
      <c r="AR68" s="93"/>
      <c r="AS68" s="95">
        <v>0</v>
      </c>
      <c r="AT68" s="96">
        <f t="shared" si="0"/>
        <v>0</v>
      </c>
      <c r="AU68" s="97">
        <f>'SO 18.4 - Oplocení areál ...'!P87</f>
        <v>18.765466</v>
      </c>
      <c r="AV68" s="96">
        <f>'SO 18.4 - Oplocení areál ...'!J32</f>
        <v>0</v>
      </c>
      <c r="AW68" s="96">
        <f>'SO 18.4 - Oplocení areál ...'!J33</f>
        <v>0</v>
      </c>
      <c r="AX68" s="96">
        <f>'SO 18.4 - Oplocení areál ...'!J34</f>
        <v>0</v>
      </c>
      <c r="AY68" s="96">
        <f>'SO 18.4 - Oplocení areál ...'!J35</f>
        <v>0</v>
      </c>
      <c r="AZ68" s="96">
        <f>'SO 18.4 - Oplocení areál ...'!F32</f>
        <v>0</v>
      </c>
      <c r="BA68" s="96">
        <f>'SO 18.4 - Oplocení areál ...'!F33</f>
        <v>0</v>
      </c>
      <c r="BB68" s="96">
        <f>'SO 18.4 - Oplocení areál ...'!F34</f>
        <v>0</v>
      </c>
      <c r="BC68" s="96">
        <f>'SO 18.4 - Oplocení areál ...'!F35</f>
        <v>0</v>
      </c>
      <c r="BD68" s="98">
        <f>'SO 18.4 - Oplocení areál ...'!F36</f>
        <v>0</v>
      </c>
      <c r="BT68" s="99" t="s">
        <v>86</v>
      </c>
      <c r="BV68" s="99" t="s">
        <v>79</v>
      </c>
      <c r="BW68" s="99" t="s">
        <v>138</v>
      </c>
      <c r="BX68" s="99" t="s">
        <v>126</v>
      </c>
      <c r="CL68" s="99" t="s">
        <v>21</v>
      </c>
    </row>
    <row r="69" spans="1:91" s="6" customFormat="1" ht="16.5" customHeight="1">
      <c r="A69" s="92" t="s">
        <v>87</v>
      </c>
      <c r="B69" s="93"/>
      <c r="C69" s="9"/>
      <c r="D69" s="9"/>
      <c r="E69" s="229" t="s">
        <v>139</v>
      </c>
      <c r="F69" s="229"/>
      <c r="G69" s="229"/>
      <c r="H69" s="229"/>
      <c r="I69" s="229"/>
      <c r="J69" s="9"/>
      <c r="K69" s="229" t="s">
        <v>140</v>
      </c>
      <c r="L69" s="229"/>
      <c r="M69" s="229"/>
      <c r="N69" s="229"/>
      <c r="O69" s="229"/>
      <c r="P69" s="229"/>
      <c r="Q69" s="229"/>
      <c r="R69" s="229"/>
      <c r="S69" s="229"/>
      <c r="T69" s="229"/>
      <c r="U69" s="229"/>
      <c r="V69" s="229"/>
      <c r="W69" s="229"/>
      <c r="X69" s="229"/>
      <c r="Y69" s="229"/>
      <c r="Z69" s="229"/>
      <c r="AA69" s="229"/>
      <c r="AB69" s="229"/>
      <c r="AC69" s="229"/>
      <c r="AD69" s="229"/>
      <c r="AE69" s="229"/>
      <c r="AF69" s="229"/>
      <c r="AG69" s="227">
        <f>'SO 18.5 - Oplocení areál ...'!J29*1.2</f>
        <v>0</v>
      </c>
      <c r="AH69" s="228"/>
      <c r="AI69" s="228"/>
      <c r="AJ69" s="228"/>
      <c r="AK69" s="228"/>
      <c r="AL69" s="228"/>
      <c r="AM69" s="228"/>
      <c r="AN69" s="225">
        <f t="shared" si="1"/>
        <v>0</v>
      </c>
      <c r="AO69" s="226"/>
      <c r="AP69" s="226"/>
      <c r="AQ69" s="94" t="s">
        <v>90</v>
      </c>
      <c r="AR69" s="93"/>
      <c r="AS69" s="95">
        <v>0</v>
      </c>
      <c r="AT69" s="96">
        <f t="shared" si="0"/>
        <v>0</v>
      </c>
      <c r="AU69" s="97">
        <f>'SO 18.5 - Oplocení areál ...'!P87</f>
        <v>53.418536000000003</v>
      </c>
      <c r="AV69" s="96">
        <f>'SO 18.5 - Oplocení areál ...'!J32</f>
        <v>0</v>
      </c>
      <c r="AW69" s="96">
        <f>'SO 18.5 - Oplocení areál ...'!J33</f>
        <v>0</v>
      </c>
      <c r="AX69" s="96">
        <f>'SO 18.5 - Oplocení areál ...'!J34</f>
        <v>0</v>
      </c>
      <c r="AY69" s="96">
        <f>'SO 18.5 - Oplocení areál ...'!J35</f>
        <v>0</v>
      </c>
      <c r="AZ69" s="96">
        <f>'SO 18.5 - Oplocení areál ...'!F32</f>
        <v>0</v>
      </c>
      <c r="BA69" s="96">
        <f>'SO 18.5 - Oplocení areál ...'!F33</f>
        <v>0</v>
      </c>
      <c r="BB69" s="96">
        <f>'SO 18.5 - Oplocení areál ...'!F34</f>
        <v>0</v>
      </c>
      <c r="BC69" s="96">
        <f>'SO 18.5 - Oplocení areál ...'!F35</f>
        <v>0</v>
      </c>
      <c r="BD69" s="98">
        <f>'SO 18.5 - Oplocení areál ...'!F36</f>
        <v>0</v>
      </c>
      <c r="BT69" s="99" t="s">
        <v>86</v>
      </c>
      <c r="BV69" s="99" t="s">
        <v>79</v>
      </c>
      <c r="BW69" s="99" t="s">
        <v>141</v>
      </c>
      <c r="BX69" s="99" t="s">
        <v>126</v>
      </c>
      <c r="CL69" s="99" t="s">
        <v>21</v>
      </c>
    </row>
    <row r="70" spans="1:91" s="6" customFormat="1" ht="16.5" customHeight="1">
      <c r="A70" s="92" t="s">
        <v>87</v>
      </c>
      <c r="B70" s="93"/>
      <c r="C70" s="9"/>
      <c r="D70" s="9"/>
      <c r="E70" s="229" t="s">
        <v>142</v>
      </c>
      <c r="F70" s="229"/>
      <c r="G70" s="229"/>
      <c r="H70" s="229"/>
      <c r="I70" s="229"/>
      <c r="J70" s="9"/>
      <c r="K70" s="229" t="s">
        <v>143</v>
      </c>
      <c r="L70" s="229"/>
      <c r="M70" s="229"/>
      <c r="N70" s="229"/>
      <c r="O70" s="229"/>
      <c r="P70" s="229"/>
      <c r="Q70" s="229"/>
      <c r="R70" s="229"/>
      <c r="S70" s="229"/>
      <c r="T70" s="229"/>
      <c r="U70" s="229"/>
      <c r="V70" s="229"/>
      <c r="W70" s="229"/>
      <c r="X70" s="229"/>
      <c r="Y70" s="229"/>
      <c r="Z70" s="229"/>
      <c r="AA70" s="229"/>
      <c r="AB70" s="229"/>
      <c r="AC70" s="229"/>
      <c r="AD70" s="229"/>
      <c r="AE70" s="229"/>
      <c r="AF70" s="229"/>
      <c r="AG70" s="227">
        <f>'SO 18.6 - Oplocení areál ...'!J29*1.2</f>
        <v>0</v>
      </c>
      <c r="AH70" s="228"/>
      <c r="AI70" s="228"/>
      <c r="AJ70" s="228"/>
      <c r="AK70" s="228"/>
      <c r="AL70" s="228"/>
      <c r="AM70" s="228"/>
      <c r="AN70" s="225">
        <f t="shared" si="1"/>
        <v>0</v>
      </c>
      <c r="AO70" s="226"/>
      <c r="AP70" s="226"/>
      <c r="AQ70" s="94" t="s">
        <v>90</v>
      </c>
      <c r="AR70" s="93"/>
      <c r="AS70" s="95">
        <v>0</v>
      </c>
      <c r="AT70" s="96">
        <f t="shared" si="0"/>
        <v>0</v>
      </c>
      <c r="AU70" s="97">
        <f>'SO 18.6 - Oplocení areál ...'!P86</f>
        <v>4.0510539999999997</v>
      </c>
      <c r="AV70" s="96">
        <f>'SO 18.6 - Oplocení areál ...'!J32</f>
        <v>0</v>
      </c>
      <c r="AW70" s="96">
        <f>'SO 18.6 - Oplocení areál ...'!J33</f>
        <v>0</v>
      </c>
      <c r="AX70" s="96">
        <f>'SO 18.6 - Oplocení areál ...'!J34</f>
        <v>0</v>
      </c>
      <c r="AY70" s="96">
        <f>'SO 18.6 - Oplocení areál ...'!J35</f>
        <v>0</v>
      </c>
      <c r="AZ70" s="96">
        <f>'SO 18.6 - Oplocení areál ...'!F32</f>
        <v>0</v>
      </c>
      <c r="BA70" s="96">
        <f>'SO 18.6 - Oplocení areál ...'!F33</f>
        <v>0</v>
      </c>
      <c r="BB70" s="96">
        <f>'SO 18.6 - Oplocení areál ...'!F34</f>
        <v>0</v>
      </c>
      <c r="BC70" s="96">
        <f>'SO 18.6 - Oplocení areál ...'!F35</f>
        <v>0</v>
      </c>
      <c r="BD70" s="98">
        <f>'SO 18.6 - Oplocení areál ...'!F36</f>
        <v>0</v>
      </c>
      <c r="BT70" s="99" t="s">
        <v>86</v>
      </c>
      <c r="BV70" s="99" t="s">
        <v>79</v>
      </c>
      <c r="BW70" s="99" t="s">
        <v>144</v>
      </c>
      <c r="BX70" s="99" t="s">
        <v>126</v>
      </c>
      <c r="CL70" s="99" t="s">
        <v>21</v>
      </c>
    </row>
    <row r="71" spans="1:91" s="5" customFormat="1" ht="16.5" customHeight="1">
      <c r="B71" s="83"/>
      <c r="C71" s="84"/>
      <c r="D71" s="222" t="s">
        <v>145</v>
      </c>
      <c r="E71" s="222"/>
      <c r="F71" s="222"/>
      <c r="G71" s="222"/>
      <c r="H71" s="222"/>
      <c r="I71" s="85"/>
      <c r="J71" s="222" t="s">
        <v>146</v>
      </c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33">
        <f>AG72+AG78</f>
        <v>0</v>
      </c>
      <c r="AH71" s="221"/>
      <c r="AI71" s="221"/>
      <c r="AJ71" s="221"/>
      <c r="AK71" s="221"/>
      <c r="AL71" s="221"/>
      <c r="AM71" s="221"/>
      <c r="AN71" s="220">
        <f t="shared" si="1"/>
        <v>0</v>
      </c>
      <c r="AO71" s="221"/>
      <c r="AP71" s="221"/>
      <c r="AQ71" s="86" t="s">
        <v>83</v>
      </c>
      <c r="AR71" s="83"/>
      <c r="AS71" s="87" t="e">
        <f>ROUND(AS72+AS78+#REF!,0)</f>
        <v>#REF!</v>
      </c>
      <c r="AT71" s="88" t="e">
        <f t="shared" si="0"/>
        <v>#REF!</v>
      </c>
      <c r="AU71" s="89" t="e">
        <f>ROUND(AU72+AU78+#REF!,5)</f>
        <v>#REF!</v>
      </c>
      <c r="AV71" s="88" t="e">
        <f>ROUND(AZ71*L26,0)</f>
        <v>#REF!</v>
      </c>
      <c r="AW71" s="88" t="e">
        <f>ROUND(BA71*L27,0)</f>
        <v>#REF!</v>
      </c>
      <c r="AX71" s="88" t="e">
        <f>ROUND(BB71*L26,0)</f>
        <v>#REF!</v>
      </c>
      <c r="AY71" s="88" t="e">
        <f>ROUND(BC71*L27,0)</f>
        <v>#REF!</v>
      </c>
      <c r="AZ71" s="88" t="e">
        <f>ROUND(AZ72+AZ78+#REF!,0)</f>
        <v>#REF!</v>
      </c>
      <c r="BA71" s="88" t="e">
        <f>ROUND(BA72+BA78+#REF!,0)</f>
        <v>#REF!</v>
      </c>
      <c r="BB71" s="88" t="e">
        <f>ROUND(BB72+BB78+#REF!,0)</f>
        <v>#REF!</v>
      </c>
      <c r="BC71" s="88" t="e">
        <f>ROUND(BC72+BC78+#REF!,0)</f>
        <v>#REF!</v>
      </c>
      <c r="BD71" s="90" t="e">
        <f>ROUND(BD72+BD78+#REF!,0)</f>
        <v>#REF!</v>
      </c>
      <c r="BS71" s="91" t="s">
        <v>76</v>
      </c>
      <c r="BT71" s="91" t="s">
        <v>28</v>
      </c>
      <c r="BU71" s="91" t="s">
        <v>78</v>
      </c>
      <c r="BV71" s="91" t="s">
        <v>79</v>
      </c>
      <c r="BW71" s="91" t="s">
        <v>147</v>
      </c>
      <c r="BX71" s="91" t="s">
        <v>7</v>
      </c>
      <c r="CL71" s="91" t="s">
        <v>21</v>
      </c>
      <c r="CM71" s="91" t="s">
        <v>86</v>
      </c>
    </row>
    <row r="72" spans="1:91" s="6" customFormat="1" ht="16.5" customHeight="1">
      <c r="B72" s="93"/>
      <c r="C72" s="9"/>
      <c r="D72" s="9"/>
      <c r="E72" s="229" t="s">
        <v>145</v>
      </c>
      <c r="F72" s="229"/>
      <c r="G72" s="229"/>
      <c r="H72" s="229"/>
      <c r="I72" s="229"/>
      <c r="J72" s="9"/>
      <c r="K72" s="229" t="s">
        <v>148</v>
      </c>
      <c r="L72" s="229"/>
      <c r="M72" s="229"/>
      <c r="N72" s="229"/>
      <c r="O72" s="229"/>
      <c r="P72" s="229"/>
      <c r="Q72" s="229"/>
      <c r="R72" s="229"/>
      <c r="S72" s="229"/>
      <c r="T72" s="229"/>
      <c r="U72" s="229"/>
      <c r="V72" s="229"/>
      <c r="W72" s="229"/>
      <c r="X72" s="229"/>
      <c r="Y72" s="229"/>
      <c r="Z72" s="229"/>
      <c r="AA72" s="229"/>
      <c r="AB72" s="229"/>
      <c r="AC72" s="229"/>
      <c r="AD72" s="229"/>
      <c r="AE72" s="229"/>
      <c r="AF72" s="229"/>
      <c r="AG72" s="232">
        <f>AG73+AG74+AG75+AG76+AG77</f>
        <v>0</v>
      </c>
      <c r="AH72" s="231"/>
      <c r="AI72" s="231"/>
      <c r="AJ72" s="231"/>
      <c r="AK72" s="231"/>
      <c r="AL72" s="231"/>
      <c r="AM72" s="231"/>
      <c r="AN72" s="230">
        <f t="shared" si="1"/>
        <v>0</v>
      </c>
      <c r="AO72" s="231"/>
      <c r="AP72" s="231"/>
      <c r="AQ72" s="94" t="s">
        <v>90</v>
      </c>
      <c r="AR72" s="93"/>
      <c r="AS72" s="95">
        <f>ROUND(SUM(AS73:AS77),0)</f>
        <v>0</v>
      </c>
      <c r="AT72" s="96">
        <f t="shared" si="0"/>
        <v>0</v>
      </c>
      <c r="AU72" s="97">
        <f>ROUND(SUM(AU73:AU77),5)</f>
        <v>924.84801000000004</v>
      </c>
      <c r="AV72" s="96">
        <f>ROUND(AZ72*L26,0)</f>
        <v>0</v>
      </c>
      <c r="AW72" s="96">
        <f>ROUND(BA72*L27,0)</f>
        <v>0</v>
      </c>
      <c r="AX72" s="96">
        <f>ROUND(BB72*L26,0)</f>
        <v>0</v>
      </c>
      <c r="AY72" s="96">
        <f>ROUND(BC72*L27,0)</f>
        <v>0</v>
      </c>
      <c r="AZ72" s="96">
        <f>ROUND(SUM(AZ73:AZ77),0)</f>
        <v>0</v>
      </c>
      <c r="BA72" s="96">
        <f>ROUND(SUM(BA73:BA77),0)</f>
        <v>0</v>
      </c>
      <c r="BB72" s="96">
        <f>ROUND(SUM(BB73:BB77),0)</f>
        <v>0</v>
      </c>
      <c r="BC72" s="96">
        <f>ROUND(SUM(BC73:BC77),0)</f>
        <v>0</v>
      </c>
      <c r="BD72" s="98">
        <f>ROUND(SUM(BD73:BD77),0)</f>
        <v>0</v>
      </c>
      <c r="BS72" s="99" t="s">
        <v>76</v>
      </c>
      <c r="BT72" s="99" t="s">
        <v>86</v>
      </c>
      <c r="BU72" s="99" t="s">
        <v>78</v>
      </c>
      <c r="BV72" s="99" t="s">
        <v>79</v>
      </c>
      <c r="BW72" s="99" t="s">
        <v>149</v>
      </c>
      <c r="BX72" s="99" t="s">
        <v>147</v>
      </c>
      <c r="CL72" s="99" t="s">
        <v>21</v>
      </c>
    </row>
    <row r="73" spans="1:91" s="6" customFormat="1" ht="16.5" customHeight="1">
      <c r="A73" s="92" t="s">
        <v>87</v>
      </c>
      <c r="B73" s="93"/>
      <c r="C73" s="9"/>
      <c r="D73" s="9"/>
      <c r="E73" s="9"/>
      <c r="F73" s="229" t="s">
        <v>150</v>
      </c>
      <c r="G73" s="229"/>
      <c r="H73" s="229"/>
      <c r="I73" s="229"/>
      <c r="J73" s="229"/>
      <c r="K73" s="9"/>
      <c r="L73" s="229" t="s">
        <v>151</v>
      </c>
      <c r="M73" s="229"/>
      <c r="N73" s="229"/>
      <c r="O73" s="229"/>
      <c r="P73" s="229"/>
      <c r="Q73" s="229"/>
      <c r="R73" s="229"/>
      <c r="S73" s="229"/>
      <c r="T73" s="229"/>
      <c r="U73" s="229"/>
      <c r="V73" s="229"/>
      <c r="W73" s="229"/>
      <c r="X73" s="229"/>
      <c r="Y73" s="229"/>
      <c r="Z73" s="229"/>
      <c r="AA73" s="229"/>
      <c r="AB73" s="229"/>
      <c r="AC73" s="229"/>
      <c r="AD73" s="229"/>
      <c r="AE73" s="229"/>
      <c r="AF73" s="229"/>
      <c r="AG73" s="227">
        <f>'SO 19.1 - STROMY - výsadba'!J31*1.2</f>
        <v>0</v>
      </c>
      <c r="AH73" s="228"/>
      <c r="AI73" s="228"/>
      <c r="AJ73" s="228"/>
      <c r="AK73" s="228"/>
      <c r="AL73" s="228"/>
      <c r="AM73" s="228"/>
      <c r="AN73" s="225">
        <f t="shared" si="1"/>
        <v>0</v>
      </c>
      <c r="AO73" s="226"/>
      <c r="AP73" s="226"/>
      <c r="AQ73" s="94" t="s">
        <v>90</v>
      </c>
      <c r="AR73" s="93"/>
      <c r="AS73" s="95">
        <v>0</v>
      </c>
      <c r="AT73" s="96">
        <f t="shared" si="0"/>
        <v>0</v>
      </c>
      <c r="AU73" s="97">
        <f>'SO 19.1 - STROMY - výsadba'!P92</f>
        <v>528.46677999999986</v>
      </c>
      <c r="AV73" s="96">
        <f>'SO 19.1 - STROMY - výsadba'!J34</f>
        <v>0</v>
      </c>
      <c r="AW73" s="96">
        <f>'SO 19.1 - STROMY - výsadba'!J35</f>
        <v>0</v>
      </c>
      <c r="AX73" s="96">
        <f>'SO 19.1 - STROMY - výsadba'!J36</f>
        <v>0</v>
      </c>
      <c r="AY73" s="96">
        <f>'SO 19.1 - STROMY - výsadba'!J37</f>
        <v>0</v>
      </c>
      <c r="AZ73" s="96">
        <f>'SO 19.1 - STROMY - výsadba'!F34</f>
        <v>0</v>
      </c>
      <c r="BA73" s="96">
        <f>'SO 19.1 - STROMY - výsadba'!F35</f>
        <v>0</v>
      </c>
      <c r="BB73" s="96">
        <f>'SO 19.1 - STROMY - výsadba'!F36</f>
        <v>0</v>
      </c>
      <c r="BC73" s="96">
        <f>'SO 19.1 - STROMY - výsadba'!F37</f>
        <v>0</v>
      </c>
      <c r="BD73" s="98">
        <f>'SO 19.1 - STROMY - výsadba'!F38</f>
        <v>0</v>
      </c>
      <c r="BT73" s="99" t="s">
        <v>152</v>
      </c>
      <c r="BV73" s="99" t="s">
        <v>79</v>
      </c>
      <c r="BW73" s="99" t="s">
        <v>153</v>
      </c>
      <c r="BX73" s="99" t="s">
        <v>149</v>
      </c>
      <c r="CL73" s="99" t="s">
        <v>21</v>
      </c>
    </row>
    <row r="74" spans="1:91" s="6" customFormat="1" ht="16.5" customHeight="1">
      <c r="A74" s="92" t="s">
        <v>87</v>
      </c>
      <c r="B74" s="93"/>
      <c r="C74" s="9"/>
      <c r="D74" s="9"/>
      <c r="E74" s="9"/>
      <c r="F74" s="229" t="s">
        <v>154</v>
      </c>
      <c r="G74" s="229"/>
      <c r="H74" s="229"/>
      <c r="I74" s="229"/>
      <c r="J74" s="229"/>
      <c r="K74" s="9"/>
      <c r="L74" s="229" t="s">
        <v>155</v>
      </c>
      <c r="M74" s="229"/>
      <c r="N74" s="229"/>
      <c r="O74" s="229"/>
      <c r="P74" s="229"/>
      <c r="Q74" s="229"/>
      <c r="R74" s="229"/>
      <c r="S74" s="229"/>
      <c r="T74" s="229"/>
      <c r="U74" s="229"/>
      <c r="V74" s="229"/>
      <c r="W74" s="229"/>
      <c r="X74" s="229"/>
      <c r="Y74" s="229"/>
      <c r="Z74" s="229"/>
      <c r="AA74" s="229"/>
      <c r="AB74" s="229"/>
      <c r="AC74" s="229"/>
      <c r="AD74" s="229"/>
      <c r="AE74" s="229"/>
      <c r="AF74" s="229"/>
      <c r="AG74" s="227">
        <f>'SO 19.2 - PNOUCÍ ROSTLINY...'!J31*1.2</f>
        <v>0</v>
      </c>
      <c r="AH74" s="228"/>
      <c r="AI74" s="228"/>
      <c r="AJ74" s="228"/>
      <c r="AK74" s="228"/>
      <c r="AL74" s="228"/>
      <c r="AM74" s="228"/>
      <c r="AN74" s="225">
        <f t="shared" si="1"/>
        <v>0</v>
      </c>
      <c r="AO74" s="226"/>
      <c r="AP74" s="226"/>
      <c r="AQ74" s="94" t="s">
        <v>90</v>
      </c>
      <c r="AR74" s="93"/>
      <c r="AS74" s="95">
        <v>0</v>
      </c>
      <c r="AT74" s="96">
        <f t="shared" si="0"/>
        <v>0</v>
      </c>
      <c r="AU74" s="97">
        <f>'SO 19.2 - PNOUCÍ ROSTLINY...'!P91</f>
        <v>157.446347</v>
      </c>
      <c r="AV74" s="96">
        <f>'SO 19.2 - PNOUCÍ ROSTLINY...'!J34</f>
        <v>0</v>
      </c>
      <c r="AW74" s="96">
        <f>'SO 19.2 - PNOUCÍ ROSTLINY...'!J35</f>
        <v>0</v>
      </c>
      <c r="AX74" s="96">
        <f>'SO 19.2 - PNOUCÍ ROSTLINY...'!J36</f>
        <v>0</v>
      </c>
      <c r="AY74" s="96">
        <f>'SO 19.2 - PNOUCÍ ROSTLINY...'!J37</f>
        <v>0</v>
      </c>
      <c r="AZ74" s="96">
        <f>'SO 19.2 - PNOUCÍ ROSTLINY...'!F34</f>
        <v>0</v>
      </c>
      <c r="BA74" s="96">
        <f>'SO 19.2 - PNOUCÍ ROSTLINY...'!F35</f>
        <v>0</v>
      </c>
      <c r="BB74" s="96">
        <f>'SO 19.2 - PNOUCÍ ROSTLINY...'!F36</f>
        <v>0</v>
      </c>
      <c r="BC74" s="96">
        <f>'SO 19.2 - PNOUCÍ ROSTLINY...'!F37</f>
        <v>0</v>
      </c>
      <c r="BD74" s="98">
        <f>'SO 19.2 - PNOUCÍ ROSTLINY...'!F38</f>
        <v>0</v>
      </c>
      <c r="BT74" s="99" t="s">
        <v>152</v>
      </c>
      <c r="BV74" s="99" t="s">
        <v>79</v>
      </c>
      <c r="BW74" s="99" t="s">
        <v>156</v>
      </c>
      <c r="BX74" s="99" t="s">
        <v>149</v>
      </c>
      <c r="CL74" s="99" t="s">
        <v>21</v>
      </c>
    </row>
    <row r="75" spans="1:91" s="6" customFormat="1" ht="16.5" customHeight="1">
      <c r="A75" s="92" t="s">
        <v>87</v>
      </c>
      <c r="B75" s="93"/>
      <c r="C75" s="9"/>
      <c r="D75" s="9"/>
      <c r="E75" s="9"/>
      <c r="F75" s="229" t="s">
        <v>157</v>
      </c>
      <c r="G75" s="229"/>
      <c r="H75" s="229"/>
      <c r="I75" s="229"/>
      <c r="J75" s="229"/>
      <c r="K75" s="9"/>
      <c r="L75" s="229" t="s">
        <v>158</v>
      </c>
      <c r="M75" s="229"/>
      <c r="N75" s="229"/>
      <c r="O75" s="229"/>
      <c r="P75" s="229"/>
      <c r="Q75" s="229"/>
      <c r="R75" s="229"/>
      <c r="S75" s="229"/>
      <c r="T75" s="229"/>
      <c r="U75" s="229"/>
      <c r="V75" s="229"/>
      <c r="W75" s="229"/>
      <c r="X75" s="229"/>
      <c r="Y75" s="229"/>
      <c r="Z75" s="229"/>
      <c r="AA75" s="229"/>
      <c r="AB75" s="229"/>
      <c r="AC75" s="229"/>
      <c r="AD75" s="229"/>
      <c r="AE75" s="229"/>
      <c r="AF75" s="229"/>
      <c r="AG75" s="227">
        <f>'SO 19.3 - PŮDOKRYVNÉ  ROS...'!J31*1.2</f>
        <v>0</v>
      </c>
      <c r="AH75" s="228"/>
      <c r="AI75" s="228"/>
      <c r="AJ75" s="228"/>
      <c r="AK75" s="228"/>
      <c r="AL75" s="228"/>
      <c r="AM75" s="228"/>
      <c r="AN75" s="225">
        <f t="shared" si="1"/>
        <v>0</v>
      </c>
      <c r="AO75" s="226"/>
      <c r="AP75" s="226"/>
      <c r="AQ75" s="94" t="s">
        <v>90</v>
      </c>
      <c r="AR75" s="93"/>
      <c r="AS75" s="95">
        <v>0</v>
      </c>
      <c r="AT75" s="96">
        <f t="shared" si="0"/>
        <v>0</v>
      </c>
      <c r="AU75" s="97">
        <f>'SO 19.3 - PŮDOKRYVNÉ  ROS...'!P91</f>
        <v>94.664842000000021</v>
      </c>
      <c r="AV75" s="96">
        <f>'SO 19.3 - PŮDOKRYVNÉ  ROS...'!J34</f>
        <v>0</v>
      </c>
      <c r="AW75" s="96">
        <f>'SO 19.3 - PŮDOKRYVNÉ  ROS...'!J35</f>
        <v>0</v>
      </c>
      <c r="AX75" s="96">
        <f>'SO 19.3 - PŮDOKRYVNÉ  ROS...'!J36</f>
        <v>0</v>
      </c>
      <c r="AY75" s="96">
        <f>'SO 19.3 - PŮDOKRYVNÉ  ROS...'!J37</f>
        <v>0</v>
      </c>
      <c r="AZ75" s="96">
        <f>'SO 19.3 - PŮDOKRYVNÉ  ROS...'!F34</f>
        <v>0</v>
      </c>
      <c r="BA75" s="96">
        <f>'SO 19.3 - PŮDOKRYVNÉ  ROS...'!F35</f>
        <v>0</v>
      </c>
      <c r="BB75" s="96">
        <f>'SO 19.3 - PŮDOKRYVNÉ  ROS...'!F36</f>
        <v>0</v>
      </c>
      <c r="BC75" s="96">
        <f>'SO 19.3 - PŮDOKRYVNÉ  ROS...'!F37</f>
        <v>0</v>
      </c>
      <c r="BD75" s="98">
        <f>'SO 19.3 - PŮDOKRYVNÉ  ROS...'!F38</f>
        <v>0</v>
      </c>
      <c r="BT75" s="99" t="s">
        <v>152</v>
      </c>
      <c r="BV75" s="99" t="s">
        <v>79</v>
      </c>
      <c r="BW75" s="99" t="s">
        <v>159</v>
      </c>
      <c r="BX75" s="99" t="s">
        <v>149</v>
      </c>
      <c r="CL75" s="99" t="s">
        <v>21</v>
      </c>
    </row>
    <row r="76" spans="1:91" s="6" customFormat="1" ht="28.5" customHeight="1">
      <c r="A76" s="92" t="s">
        <v>87</v>
      </c>
      <c r="B76" s="93"/>
      <c r="C76" s="9"/>
      <c r="D76" s="9"/>
      <c r="E76" s="9"/>
      <c r="F76" s="229" t="s">
        <v>160</v>
      </c>
      <c r="G76" s="229"/>
      <c r="H76" s="229"/>
      <c r="I76" s="229"/>
      <c r="J76" s="229"/>
      <c r="K76" s="9"/>
      <c r="L76" s="229" t="s">
        <v>161</v>
      </c>
      <c r="M76" s="229"/>
      <c r="N76" s="229"/>
      <c r="O76" s="229"/>
      <c r="P76" s="229"/>
      <c r="Q76" s="229"/>
      <c r="R76" s="229"/>
      <c r="S76" s="229"/>
      <c r="T76" s="229"/>
      <c r="U76" s="229"/>
      <c r="V76" s="229"/>
      <c r="W76" s="229"/>
      <c r="X76" s="229"/>
      <c r="Y76" s="229"/>
      <c r="Z76" s="229"/>
      <c r="AA76" s="229"/>
      <c r="AB76" s="229"/>
      <c r="AC76" s="229"/>
      <c r="AD76" s="229"/>
      <c r="AE76" s="229"/>
      <c r="AF76" s="229"/>
      <c r="AG76" s="227">
        <f>'SO 19.4 - TRÁVNÍK - založ...'!J31*1.2</f>
        <v>0</v>
      </c>
      <c r="AH76" s="228"/>
      <c r="AI76" s="228"/>
      <c r="AJ76" s="228"/>
      <c r="AK76" s="228"/>
      <c r="AL76" s="228"/>
      <c r="AM76" s="228"/>
      <c r="AN76" s="225">
        <f t="shared" si="1"/>
        <v>0</v>
      </c>
      <c r="AO76" s="226"/>
      <c r="AP76" s="226"/>
      <c r="AQ76" s="94" t="s">
        <v>90</v>
      </c>
      <c r="AR76" s="93"/>
      <c r="AS76" s="95">
        <v>0</v>
      </c>
      <c r="AT76" s="96">
        <f t="shared" si="0"/>
        <v>0</v>
      </c>
      <c r="AU76" s="97">
        <f>'SO 19.4 - TRÁVNÍK - založ...'!P91</f>
        <v>69.213619999999992</v>
      </c>
      <c r="AV76" s="96">
        <f>'SO 19.4 - TRÁVNÍK - založ...'!J34</f>
        <v>0</v>
      </c>
      <c r="AW76" s="96">
        <f>'SO 19.4 - TRÁVNÍK - založ...'!J35</f>
        <v>0</v>
      </c>
      <c r="AX76" s="96">
        <f>'SO 19.4 - TRÁVNÍK - založ...'!J36</f>
        <v>0</v>
      </c>
      <c r="AY76" s="96">
        <f>'SO 19.4 - TRÁVNÍK - založ...'!J37</f>
        <v>0</v>
      </c>
      <c r="AZ76" s="96">
        <f>'SO 19.4 - TRÁVNÍK - založ...'!F34</f>
        <v>0</v>
      </c>
      <c r="BA76" s="96">
        <f>'SO 19.4 - TRÁVNÍK - založ...'!F35</f>
        <v>0</v>
      </c>
      <c r="BB76" s="96">
        <f>'SO 19.4 - TRÁVNÍK - založ...'!F36</f>
        <v>0</v>
      </c>
      <c r="BC76" s="96">
        <f>'SO 19.4 - TRÁVNÍK - založ...'!F37</f>
        <v>0</v>
      </c>
      <c r="BD76" s="98">
        <f>'SO 19.4 - TRÁVNÍK - založ...'!F38</f>
        <v>0</v>
      </c>
      <c r="BT76" s="99" t="s">
        <v>152</v>
      </c>
      <c r="BV76" s="99" t="s">
        <v>79</v>
      </c>
      <c r="BW76" s="99" t="s">
        <v>162</v>
      </c>
      <c r="BX76" s="99" t="s">
        <v>149</v>
      </c>
      <c r="CL76" s="99" t="s">
        <v>21</v>
      </c>
    </row>
    <row r="77" spans="1:91" s="6" customFormat="1" ht="16.5" customHeight="1">
      <c r="A77" s="92" t="s">
        <v>87</v>
      </c>
      <c r="B77" s="93"/>
      <c r="C77" s="9"/>
      <c r="D77" s="9"/>
      <c r="E77" s="9"/>
      <c r="F77" s="229" t="s">
        <v>163</v>
      </c>
      <c r="G77" s="229"/>
      <c r="H77" s="229"/>
      <c r="I77" s="229"/>
      <c r="J77" s="229"/>
      <c r="K77" s="9"/>
      <c r="L77" s="229" t="s">
        <v>164</v>
      </c>
      <c r="M77" s="229"/>
      <c r="N77" s="229"/>
      <c r="O77" s="229"/>
      <c r="P77" s="229"/>
      <c r="Q77" s="229"/>
      <c r="R77" s="229"/>
      <c r="S77" s="229"/>
      <c r="T77" s="229"/>
      <c r="U77" s="229"/>
      <c r="V77" s="229"/>
      <c r="W77" s="229"/>
      <c r="X77" s="229"/>
      <c r="Y77" s="229"/>
      <c r="Z77" s="229"/>
      <c r="AA77" s="229"/>
      <c r="AB77" s="229"/>
      <c r="AC77" s="229"/>
      <c r="AD77" s="229"/>
      <c r="AE77" s="229"/>
      <c r="AF77" s="229"/>
      <c r="AG77" s="227">
        <f>'SO 19.5 - TRÁVNÍK TECHNIC...'!J31*1.2</f>
        <v>0</v>
      </c>
      <c r="AH77" s="228"/>
      <c r="AI77" s="228"/>
      <c r="AJ77" s="228"/>
      <c r="AK77" s="228"/>
      <c r="AL77" s="228"/>
      <c r="AM77" s="228"/>
      <c r="AN77" s="225">
        <f t="shared" si="1"/>
        <v>0</v>
      </c>
      <c r="AO77" s="226"/>
      <c r="AP77" s="226"/>
      <c r="AQ77" s="94" t="s">
        <v>90</v>
      </c>
      <c r="AR77" s="93"/>
      <c r="AS77" s="95">
        <v>0</v>
      </c>
      <c r="AT77" s="96">
        <f t="shared" si="0"/>
        <v>0</v>
      </c>
      <c r="AU77" s="97">
        <f>'SO 19.5 - TRÁVNÍK TECHNIC...'!P91</f>
        <v>75.056421999999998</v>
      </c>
      <c r="AV77" s="96">
        <f>'SO 19.5 - TRÁVNÍK TECHNIC...'!J34</f>
        <v>0</v>
      </c>
      <c r="AW77" s="96">
        <f>'SO 19.5 - TRÁVNÍK TECHNIC...'!J35</f>
        <v>0</v>
      </c>
      <c r="AX77" s="96">
        <f>'SO 19.5 - TRÁVNÍK TECHNIC...'!J36</f>
        <v>0</v>
      </c>
      <c r="AY77" s="96">
        <f>'SO 19.5 - TRÁVNÍK TECHNIC...'!J37</f>
        <v>0</v>
      </c>
      <c r="AZ77" s="96">
        <f>'SO 19.5 - TRÁVNÍK TECHNIC...'!F34</f>
        <v>0</v>
      </c>
      <c r="BA77" s="96">
        <f>'SO 19.5 - TRÁVNÍK TECHNIC...'!F35</f>
        <v>0</v>
      </c>
      <c r="BB77" s="96">
        <f>'SO 19.5 - TRÁVNÍK TECHNIC...'!F36</f>
        <v>0</v>
      </c>
      <c r="BC77" s="96">
        <f>'SO 19.5 - TRÁVNÍK TECHNIC...'!F37</f>
        <v>0</v>
      </c>
      <c r="BD77" s="98">
        <f>'SO 19.5 - TRÁVNÍK TECHNIC...'!F38</f>
        <v>0</v>
      </c>
      <c r="BT77" s="99" t="s">
        <v>152</v>
      </c>
      <c r="BV77" s="99" t="s">
        <v>79</v>
      </c>
      <c r="BW77" s="99" t="s">
        <v>165</v>
      </c>
      <c r="BX77" s="99" t="s">
        <v>149</v>
      </c>
      <c r="CL77" s="99" t="s">
        <v>21</v>
      </c>
    </row>
    <row r="78" spans="1:91" s="6" customFormat="1" ht="16.5" customHeight="1">
      <c r="B78" s="93"/>
      <c r="C78" s="9"/>
      <c r="D78" s="9"/>
      <c r="E78" s="229" t="s">
        <v>166</v>
      </c>
      <c r="F78" s="229"/>
      <c r="G78" s="229"/>
      <c r="H78" s="229"/>
      <c r="I78" s="229"/>
      <c r="J78" s="9"/>
      <c r="K78" s="229" t="s">
        <v>167</v>
      </c>
      <c r="L78" s="229"/>
      <c r="M78" s="229"/>
      <c r="N78" s="229"/>
      <c r="O78" s="229"/>
      <c r="P78" s="229"/>
      <c r="Q78" s="229"/>
      <c r="R78" s="229"/>
      <c r="S78" s="229"/>
      <c r="T78" s="229"/>
      <c r="U78" s="229"/>
      <c r="V78" s="229"/>
      <c r="W78" s="229"/>
      <c r="X78" s="229"/>
      <c r="Y78" s="229"/>
      <c r="Z78" s="229"/>
      <c r="AA78" s="229"/>
      <c r="AB78" s="229"/>
      <c r="AC78" s="229"/>
      <c r="AD78" s="229"/>
      <c r="AE78" s="229"/>
      <c r="AF78" s="229"/>
      <c r="AG78" s="232">
        <f>AG79+AG80+AG81+AG82+AG83</f>
        <v>0</v>
      </c>
      <c r="AH78" s="231"/>
      <c r="AI78" s="231"/>
      <c r="AJ78" s="231"/>
      <c r="AK78" s="231"/>
      <c r="AL78" s="231"/>
      <c r="AM78" s="231"/>
      <c r="AN78" s="230">
        <f t="shared" si="1"/>
        <v>0</v>
      </c>
      <c r="AO78" s="231"/>
      <c r="AP78" s="231"/>
      <c r="AQ78" s="94" t="s">
        <v>90</v>
      </c>
      <c r="AR78" s="93"/>
      <c r="AS78" s="95">
        <f>ROUND(SUM(AS79:AS83),0)</f>
        <v>0</v>
      </c>
      <c r="AT78" s="96">
        <f t="shared" si="0"/>
        <v>0</v>
      </c>
      <c r="AU78" s="97">
        <f>ROUND(SUM(AU79:AU83),5)</f>
        <v>121.11048</v>
      </c>
      <c r="AV78" s="96">
        <f>ROUND(AZ78*L26,0)</f>
        <v>0</v>
      </c>
      <c r="AW78" s="96">
        <f>ROUND(BA78*L27,0)</f>
        <v>0</v>
      </c>
      <c r="AX78" s="96">
        <f>ROUND(BB78*L26,0)</f>
        <v>0</v>
      </c>
      <c r="AY78" s="96">
        <f>ROUND(BC78*L27,0)</f>
        <v>0</v>
      </c>
      <c r="AZ78" s="96">
        <f>ROUND(SUM(AZ79:AZ83),0)</f>
        <v>0</v>
      </c>
      <c r="BA78" s="96">
        <f>ROUND(SUM(BA79:BA83),0)</f>
        <v>0</v>
      </c>
      <c r="BB78" s="96">
        <f>ROUND(SUM(BB79:BB83),0)</f>
        <v>0</v>
      </c>
      <c r="BC78" s="96">
        <f>ROUND(SUM(BC79:BC83),0)</f>
        <v>0</v>
      </c>
      <c r="BD78" s="98">
        <f>ROUND(SUM(BD79:BD83),0)</f>
        <v>0</v>
      </c>
      <c r="BS78" s="99" t="s">
        <v>76</v>
      </c>
      <c r="BT78" s="99" t="s">
        <v>86</v>
      </c>
      <c r="BU78" s="99" t="s">
        <v>78</v>
      </c>
      <c r="BV78" s="99" t="s">
        <v>79</v>
      </c>
      <c r="BW78" s="99" t="s">
        <v>168</v>
      </c>
      <c r="BX78" s="99" t="s">
        <v>147</v>
      </c>
      <c r="CL78" s="99" t="s">
        <v>21</v>
      </c>
    </row>
    <row r="79" spans="1:91" s="6" customFormat="1" ht="28.5" customHeight="1">
      <c r="A79" s="92" t="s">
        <v>87</v>
      </c>
      <c r="B79" s="93"/>
      <c r="C79" s="9"/>
      <c r="D79" s="9"/>
      <c r="E79" s="9"/>
      <c r="F79" s="229" t="s">
        <v>169</v>
      </c>
      <c r="G79" s="229"/>
      <c r="H79" s="229"/>
      <c r="I79" s="229"/>
      <c r="J79" s="229"/>
      <c r="K79" s="9"/>
      <c r="L79" s="229" t="s">
        <v>170</v>
      </c>
      <c r="M79" s="229"/>
      <c r="N79" s="229"/>
      <c r="O79" s="229"/>
      <c r="P79" s="229"/>
      <c r="Q79" s="229"/>
      <c r="R79" s="229"/>
      <c r="S79" s="229"/>
      <c r="T79" s="229"/>
      <c r="U79" s="229"/>
      <c r="V79" s="229"/>
      <c r="W79" s="229"/>
      <c r="X79" s="229"/>
      <c r="Y79" s="229"/>
      <c r="Z79" s="229"/>
      <c r="AA79" s="229"/>
      <c r="AB79" s="229"/>
      <c r="AC79" s="229"/>
      <c r="AD79" s="229"/>
      <c r="AE79" s="229"/>
      <c r="AF79" s="229"/>
      <c r="AG79" s="227">
        <f>'SO 19.1a - STROMY - rozvo...'!J31*1.2</f>
        <v>0</v>
      </c>
      <c r="AH79" s="228"/>
      <c r="AI79" s="228"/>
      <c r="AJ79" s="228"/>
      <c r="AK79" s="228"/>
      <c r="AL79" s="228"/>
      <c r="AM79" s="228"/>
      <c r="AN79" s="225">
        <f t="shared" si="1"/>
        <v>0</v>
      </c>
      <c r="AO79" s="226"/>
      <c r="AP79" s="226"/>
      <c r="AQ79" s="94" t="s">
        <v>90</v>
      </c>
      <c r="AR79" s="93"/>
      <c r="AS79" s="95">
        <v>0</v>
      </c>
      <c r="AT79" s="96">
        <f t="shared" si="0"/>
        <v>0</v>
      </c>
      <c r="AU79" s="97">
        <f>'SO 19.1a - STROMY - rozvo...'!P91</f>
        <v>36.414881999999992</v>
      </c>
      <c r="AV79" s="96">
        <f>'SO 19.1a - STROMY - rozvo...'!J34</f>
        <v>0</v>
      </c>
      <c r="AW79" s="96">
        <f>'SO 19.1a - STROMY - rozvo...'!J35</f>
        <v>0</v>
      </c>
      <c r="AX79" s="96">
        <f>'SO 19.1a - STROMY - rozvo...'!J36</f>
        <v>0</v>
      </c>
      <c r="AY79" s="96">
        <f>'SO 19.1a - STROMY - rozvo...'!J37</f>
        <v>0</v>
      </c>
      <c r="AZ79" s="96">
        <f>'SO 19.1a - STROMY - rozvo...'!F34</f>
        <v>0</v>
      </c>
      <c r="BA79" s="96">
        <f>'SO 19.1a - STROMY - rozvo...'!F35</f>
        <v>0</v>
      </c>
      <c r="BB79" s="96">
        <f>'SO 19.1a - STROMY - rozvo...'!F36</f>
        <v>0</v>
      </c>
      <c r="BC79" s="96">
        <f>'SO 19.1a - STROMY - rozvo...'!F37</f>
        <v>0</v>
      </c>
      <c r="BD79" s="98">
        <f>'SO 19.1a - STROMY - rozvo...'!F38</f>
        <v>0</v>
      </c>
      <c r="BT79" s="99" t="s">
        <v>152</v>
      </c>
      <c r="BV79" s="99" t="s">
        <v>79</v>
      </c>
      <c r="BW79" s="99" t="s">
        <v>171</v>
      </c>
      <c r="BX79" s="99" t="s">
        <v>168</v>
      </c>
      <c r="CL79" s="99" t="s">
        <v>21</v>
      </c>
    </row>
    <row r="80" spans="1:91" s="6" customFormat="1" ht="28.5" customHeight="1">
      <c r="A80" s="92" t="s">
        <v>87</v>
      </c>
      <c r="B80" s="93"/>
      <c r="C80" s="9"/>
      <c r="D80" s="9"/>
      <c r="E80" s="9"/>
      <c r="F80" s="229" t="s">
        <v>172</v>
      </c>
      <c r="G80" s="229"/>
      <c r="H80" s="229"/>
      <c r="I80" s="229"/>
      <c r="J80" s="229"/>
      <c r="K80" s="9"/>
      <c r="L80" s="229" t="s">
        <v>173</v>
      </c>
      <c r="M80" s="229"/>
      <c r="N80" s="229"/>
      <c r="O80" s="229"/>
      <c r="P80" s="229"/>
      <c r="Q80" s="229"/>
      <c r="R80" s="229"/>
      <c r="S80" s="229"/>
      <c r="T80" s="229"/>
      <c r="U80" s="229"/>
      <c r="V80" s="229"/>
      <c r="W80" s="229"/>
      <c r="X80" s="229"/>
      <c r="Y80" s="229"/>
      <c r="Z80" s="229"/>
      <c r="AA80" s="229"/>
      <c r="AB80" s="229"/>
      <c r="AC80" s="229"/>
      <c r="AD80" s="229"/>
      <c r="AE80" s="229"/>
      <c r="AF80" s="229"/>
      <c r="AG80" s="227">
        <f>'SO 19.2a - PNOUCÍ ROSTLIN...'!J31*1.2</f>
        <v>0</v>
      </c>
      <c r="AH80" s="228"/>
      <c r="AI80" s="228"/>
      <c r="AJ80" s="228"/>
      <c r="AK80" s="228"/>
      <c r="AL80" s="228"/>
      <c r="AM80" s="228"/>
      <c r="AN80" s="225">
        <f t="shared" si="1"/>
        <v>0</v>
      </c>
      <c r="AO80" s="226"/>
      <c r="AP80" s="226"/>
      <c r="AQ80" s="94" t="s">
        <v>90</v>
      </c>
      <c r="AR80" s="93"/>
      <c r="AS80" s="95">
        <v>0</v>
      </c>
      <c r="AT80" s="96">
        <f t="shared" si="0"/>
        <v>0</v>
      </c>
      <c r="AU80" s="97">
        <f>'SO 19.2a - PNOUCÍ ROSTLIN...'!P90</f>
        <v>38.384059999999998</v>
      </c>
      <c r="AV80" s="96">
        <f>'SO 19.2a - PNOUCÍ ROSTLIN...'!J34</f>
        <v>0</v>
      </c>
      <c r="AW80" s="96">
        <f>'SO 19.2a - PNOUCÍ ROSTLIN...'!J35</f>
        <v>0</v>
      </c>
      <c r="AX80" s="96">
        <f>'SO 19.2a - PNOUCÍ ROSTLIN...'!J36</f>
        <v>0</v>
      </c>
      <c r="AY80" s="96">
        <f>'SO 19.2a - PNOUCÍ ROSTLIN...'!J37</f>
        <v>0</v>
      </c>
      <c r="AZ80" s="96">
        <f>'SO 19.2a - PNOUCÍ ROSTLIN...'!F34</f>
        <v>0</v>
      </c>
      <c r="BA80" s="96">
        <f>'SO 19.2a - PNOUCÍ ROSTLIN...'!F35</f>
        <v>0</v>
      </c>
      <c r="BB80" s="96">
        <f>'SO 19.2a - PNOUCÍ ROSTLIN...'!F36</f>
        <v>0</v>
      </c>
      <c r="BC80" s="96">
        <f>'SO 19.2a - PNOUCÍ ROSTLIN...'!F37</f>
        <v>0</v>
      </c>
      <c r="BD80" s="98">
        <f>'SO 19.2a - PNOUCÍ ROSTLIN...'!F38</f>
        <v>0</v>
      </c>
      <c r="BT80" s="99" t="s">
        <v>152</v>
      </c>
      <c r="BV80" s="99" t="s">
        <v>79</v>
      </c>
      <c r="BW80" s="99" t="s">
        <v>174</v>
      </c>
      <c r="BX80" s="99" t="s">
        <v>168</v>
      </c>
      <c r="CL80" s="99" t="s">
        <v>21</v>
      </c>
    </row>
    <row r="81" spans="1:91" s="6" customFormat="1" ht="28.5" customHeight="1">
      <c r="A81" s="92" t="s">
        <v>87</v>
      </c>
      <c r="B81" s="93"/>
      <c r="C81" s="9"/>
      <c r="D81" s="9"/>
      <c r="E81" s="9"/>
      <c r="F81" s="229" t="s">
        <v>175</v>
      </c>
      <c r="G81" s="229"/>
      <c r="H81" s="229"/>
      <c r="I81" s="229"/>
      <c r="J81" s="229"/>
      <c r="K81" s="9"/>
      <c r="L81" s="229" t="s">
        <v>176</v>
      </c>
      <c r="M81" s="229"/>
      <c r="N81" s="229"/>
      <c r="O81" s="229"/>
      <c r="P81" s="229"/>
      <c r="Q81" s="229"/>
      <c r="R81" s="229"/>
      <c r="S81" s="229"/>
      <c r="T81" s="229"/>
      <c r="U81" s="229"/>
      <c r="V81" s="229"/>
      <c r="W81" s="229"/>
      <c r="X81" s="229"/>
      <c r="Y81" s="229"/>
      <c r="Z81" s="229"/>
      <c r="AA81" s="229"/>
      <c r="AB81" s="229"/>
      <c r="AC81" s="229"/>
      <c r="AD81" s="229"/>
      <c r="AE81" s="229"/>
      <c r="AF81" s="229"/>
      <c r="AG81" s="227">
        <f>'SO 19.3a - PŮDOKRYVNÉ ROS...'!J31*1.2</f>
        <v>0</v>
      </c>
      <c r="AH81" s="228"/>
      <c r="AI81" s="228"/>
      <c r="AJ81" s="228"/>
      <c r="AK81" s="228"/>
      <c r="AL81" s="228"/>
      <c r="AM81" s="228"/>
      <c r="AN81" s="225">
        <f t="shared" si="1"/>
        <v>0</v>
      </c>
      <c r="AO81" s="226"/>
      <c r="AP81" s="226"/>
      <c r="AQ81" s="94" t="s">
        <v>90</v>
      </c>
      <c r="AR81" s="93"/>
      <c r="AS81" s="95">
        <v>0</v>
      </c>
      <c r="AT81" s="96">
        <f t="shared" si="0"/>
        <v>0</v>
      </c>
      <c r="AU81" s="97">
        <f>'SO 19.3a - PŮDOKRYVNÉ ROS...'!P90</f>
        <v>10.272695999999998</v>
      </c>
      <c r="AV81" s="96">
        <f>'SO 19.3a - PŮDOKRYVNÉ ROS...'!J34</f>
        <v>0</v>
      </c>
      <c r="AW81" s="96">
        <f>'SO 19.3a - PŮDOKRYVNÉ ROS...'!J35</f>
        <v>0</v>
      </c>
      <c r="AX81" s="96">
        <f>'SO 19.3a - PŮDOKRYVNÉ ROS...'!J36</f>
        <v>0</v>
      </c>
      <c r="AY81" s="96">
        <f>'SO 19.3a - PŮDOKRYVNÉ ROS...'!J37</f>
        <v>0</v>
      </c>
      <c r="AZ81" s="96">
        <f>'SO 19.3a - PŮDOKRYVNÉ ROS...'!F34</f>
        <v>0</v>
      </c>
      <c r="BA81" s="96">
        <f>'SO 19.3a - PŮDOKRYVNÉ ROS...'!F35</f>
        <v>0</v>
      </c>
      <c r="BB81" s="96">
        <f>'SO 19.3a - PŮDOKRYVNÉ ROS...'!F36</f>
        <v>0</v>
      </c>
      <c r="BC81" s="96">
        <f>'SO 19.3a - PŮDOKRYVNÉ ROS...'!F37</f>
        <v>0</v>
      </c>
      <c r="BD81" s="98">
        <f>'SO 19.3a - PŮDOKRYVNÉ ROS...'!F38</f>
        <v>0</v>
      </c>
      <c r="BT81" s="99" t="s">
        <v>152</v>
      </c>
      <c r="BV81" s="99" t="s">
        <v>79</v>
      </c>
      <c r="BW81" s="99" t="s">
        <v>177</v>
      </c>
      <c r="BX81" s="99" t="s">
        <v>168</v>
      </c>
      <c r="CL81" s="99" t="s">
        <v>21</v>
      </c>
    </row>
    <row r="82" spans="1:91" s="6" customFormat="1" ht="28.5" customHeight="1">
      <c r="A82" s="92" t="s">
        <v>87</v>
      </c>
      <c r="B82" s="93"/>
      <c r="C82" s="9"/>
      <c r="D82" s="9"/>
      <c r="E82" s="9"/>
      <c r="F82" s="229" t="s">
        <v>178</v>
      </c>
      <c r="G82" s="229"/>
      <c r="H82" s="229"/>
      <c r="I82" s="229"/>
      <c r="J82" s="229"/>
      <c r="K82" s="9"/>
      <c r="L82" s="229" t="s">
        <v>179</v>
      </c>
      <c r="M82" s="229"/>
      <c r="N82" s="229"/>
      <c r="O82" s="229"/>
      <c r="P82" s="229"/>
      <c r="Q82" s="229"/>
      <c r="R82" s="229"/>
      <c r="S82" s="229"/>
      <c r="T82" s="229"/>
      <c r="U82" s="229"/>
      <c r="V82" s="229"/>
      <c r="W82" s="229"/>
      <c r="X82" s="229"/>
      <c r="Y82" s="229"/>
      <c r="Z82" s="229"/>
      <c r="AA82" s="229"/>
      <c r="AB82" s="229"/>
      <c r="AC82" s="229"/>
      <c r="AD82" s="229"/>
      <c r="AE82" s="229"/>
      <c r="AF82" s="229"/>
      <c r="AG82" s="227">
        <f>'SO 19.4a - TRÁVNÍK - rozv...'!J31*1.2</f>
        <v>0</v>
      </c>
      <c r="AH82" s="228"/>
      <c r="AI82" s="228"/>
      <c r="AJ82" s="228"/>
      <c r="AK82" s="228"/>
      <c r="AL82" s="228"/>
      <c r="AM82" s="228"/>
      <c r="AN82" s="225">
        <f t="shared" si="1"/>
        <v>0</v>
      </c>
      <c r="AO82" s="226"/>
      <c r="AP82" s="226"/>
      <c r="AQ82" s="94" t="s">
        <v>90</v>
      </c>
      <c r="AR82" s="93"/>
      <c r="AS82" s="95">
        <v>0</v>
      </c>
      <c r="AT82" s="96">
        <f t="shared" si="0"/>
        <v>0</v>
      </c>
      <c r="AU82" s="97">
        <f>'SO 19.4a - TRÁVNÍK - rozv...'!P90</f>
        <v>7.8555300000000008</v>
      </c>
      <c r="AV82" s="96">
        <f>'SO 19.4a - TRÁVNÍK - rozv...'!J34</f>
        <v>0</v>
      </c>
      <c r="AW82" s="96">
        <f>'SO 19.4a - TRÁVNÍK - rozv...'!J35</f>
        <v>0</v>
      </c>
      <c r="AX82" s="96">
        <f>'SO 19.4a - TRÁVNÍK - rozv...'!J36</f>
        <v>0</v>
      </c>
      <c r="AY82" s="96">
        <f>'SO 19.4a - TRÁVNÍK - rozv...'!J37</f>
        <v>0</v>
      </c>
      <c r="AZ82" s="96">
        <f>'SO 19.4a - TRÁVNÍK - rozv...'!F34</f>
        <v>0</v>
      </c>
      <c r="BA82" s="96">
        <f>'SO 19.4a - TRÁVNÍK - rozv...'!F35</f>
        <v>0</v>
      </c>
      <c r="BB82" s="96">
        <f>'SO 19.4a - TRÁVNÍK - rozv...'!F36</f>
        <v>0</v>
      </c>
      <c r="BC82" s="96">
        <f>'SO 19.4a - TRÁVNÍK - rozv...'!F37</f>
        <v>0</v>
      </c>
      <c r="BD82" s="98">
        <f>'SO 19.4a - TRÁVNÍK - rozv...'!F38</f>
        <v>0</v>
      </c>
      <c r="BT82" s="99" t="s">
        <v>152</v>
      </c>
      <c r="BV82" s="99" t="s">
        <v>79</v>
      </c>
      <c r="BW82" s="99" t="s">
        <v>180</v>
      </c>
      <c r="BX82" s="99" t="s">
        <v>168</v>
      </c>
      <c r="CL82" s="99" t="s">
        <v>21</v>
      </c>
    </row>
    <row r="83" spans="1:91" s="6" customFormat="1" ht="28.5" customHeight="1">
      <c r="A83" s="92" t="s">
        <v>87</v>
      </c>
      <c r="B83" s="93"/>
      <c r="C83" s="9"/>
      <c r="D83" s="9"/>
      <c r="E83" s="9"/>
      <c r="F83" s="229" t="s">
        <v>181</v>
      </c>
      <c r="G83" s="229"/>
      <c r="H83" s="229"/>
      <c r="I83" s="229"/>
      <c r="J83" s="229"/>
      <c r="K83" s="9"/>
      <c r="L83" s="229" t="s">
        <v>182</v>
      </c>
      <c r="M83" s="229"/>
      <c r="N83" s="229"/>
      <c r="O83" s="229"/>
      <c r="P83" s="229"/>
      <c r="Q83" s="229"/>
      <c r="R83" s="229"/>
      <c r="S83" s="229"/>
      <c r="T83" s="229"/>
      <c r="U83" s="229"/>
      <c r="V83" s="229"/>
      <c r="W83" s="229"/>
      <c r="X83" s="229"/>
      <c r="Y83" s="229"/>
      <c r="Z83" s="229"/>
      <c r="AA83" s="229"/>
      <c r="AB83" s="229"/>
      <c r="AC83" s="229"/>
      <c r="AD83" s="229"/>
      <c r="AE83" s="229"/>
      <c r="AF83" s="229"/>
      <c r="AG83" s="227">
        <f>'SO 19.5a - TRÁVNÍKU  TECH...'!J31*1.2</f>
        <v>0</v>
      </c>
      <c r="AH83" s="228"/>
      <c r="AI83" s="228"/>
      <c r="AJ83" s="228"/>
      <c r="AK83" s="228"/>
      <c r="AL83" s="228"/>
      <c r="AM83" s="228"/>
      <c r="AN83" s="225">
        <f t="shared" si="1"/>
        <v>0</v>
      </c>
      <c r="AO83" s="226"/>
      <c r="AP83" s="226"/>
      <c r="AQ83" s="94" t="s">
        <v>90</v>
      </c>
      <c r="AR83" s="93"/>
      <c r="AS83" s="95">
        <v>0</v>
      </c>
      <c r="AT83" s="96">
        <f t="shared" si="0"/>
        <v>0</v>
      </c>
      <c r="AU83" s="97">
        <f>'SO 19.5a - TRÁVNÍKU  TECH...'!P90</f>
        <v>28.183308</v>
      </c>
      <c r="AV83" s="96">
        <f>'SO 19.5a - TRÁVNÍKU  TECH...'!J34</f>
        <v>0</v>
      </c>
      <c r="AW83" s="96">
        <f>'SO 19.5a - TRÁVNÍKU  TECH...'!J35</f>
        <v>0</v>
      </c>
      <c r="AX83" s="96">
        <f>'SO 19.5a - TRÁVNÍKU  TECH...'!J36</f>
        <v>0</v>
      </c>
      <c r="AY83" s="96">
        <f>'SO 19.5a - TRÁVNÍKU  TECH...'!J37</f>
        <v>0</v>
      </c>
      <c r="AZ83" s="96">
        <f>'SO 19.5a - TRÁVNÍKU  TECH...'!F34</f>
        <v>0</v>
      </c>
      <c r="BA83" s="96">
        <f>'SO 19.5a - TRÁVNÍKU  TECH...'!F35</f>
        <v>0</v>
      </c>
      <c r="BB83" s="96">
        <f>'SO 19.5a - TRÁVNÍKU  TECH...'!F36</f>
        <v>0</v>
      </c>
      <c r="BC83" s="96">
        <f>'SO 19.5a - TRÁVNÍKU  TECH...'!F37</f>
        <v>0</v>
      </c>
      <c r="BD83" s="98">
        <f>'SO 19.5a - TRÁVNÍKU  TECH...'!F38</f>
        <v>0</v>
      </c>
      <c r="BT83" s="99" t="s">
        <v>152</v>
      </c>
      <c r="BV83" s="99" t="s">
        <v>79</v>
      </c>
      <c r="BW83" s="99" t="s">
        <v>183</v>
      </c>
      <c r="BX83" s="99" t="s">
        <v>168</v>
      </c>
      <c r="CL83" s="99" t="s">
        <v>21</v>
      </c>
    </row>
    <row r="84" spans="1:91" s="5" customFormat="1" ht="16.5" customHeight="1">
      <c r="A84" s="92" t="s">
        <v>87</v>
      </c>
      <c r="B84" s="83"/>
      <c r="C84" s="84"/>
      <c r="D84" s="222" t="s">
        <v>184</v>
      </c>
      <c r="E84" s="222"/>
      <c r="F84" s="222"/>
      <c r="G84" s="222"/>
      <c r="H84" s="222"/>
      <c r="I84" s="85"/>
      <c r="J84" s="222" t="s">
        <v>185</v>
      </c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0">
        <f>'99 - VEDLEJŠÍ A OSTATNÍ N...'!J27*1.2</f>
        <v>0</v>
      </c>
      <c r="AH84" s="221"/>
      <c r="AI84" s="221"/>
      <c r="AJ84" s="221"/>
      <c r="AK84" s="221"/>
      <c r="AL84" s="221"/>
      <c r="AM84" s="221"/>
      <c r="AN84" s="220">
        <f t="shared" si="1"/>
        <v>0</v>
      </c>
      <c r="AO84" s="221"/>
      <c r="AP84" s="221"/>
      <c r="AQ84" s="86" t="s">
        <v>186</v>
      </c>
      <c r="AR84" s="83"/>
      <c r="AS84" s="100">
        <v>0</v>
      </c>
      <c r="AT84" s="101">
        <f t="shared" si="0"/>
        <v>0</v>
      </c>
      <c r="AU84" s="102">
        <f>'99 - VEDLEJŠÍ A OSTATNÍ N...'!P77</f>
        <v>0</v>
      </c>
      <c r="AV84" s="101">
        <f>'99 - VEDLEJŠÍ A OSTATNÍ N...'!J30</f>
        <v>0</v>
      </c>
      <c r="AW84" s="101">
        <f>'99 - VEDLEJŠÍ A OSTATNÍ N...'!J31</f>
        <v>0</v>
      </c>
      <c r="AX84" s="101">
        <f>'99 - VEDLEJŠÍ A OSTATNÍ N...'!J32</f>
        <v>0</v>
      </c>
      <c r="AY84" s="101">
        <f>'99 - VEDLEJŠÍ A OSTATNÍ N...'!J33</f>
        <v>0</v>
      </c>
      <c r="AZ84" s="101">
        <f>'99 - VEDLEJŠÍ A OSTATNÍ N...'!F30</f>
        <v>0</v>
      </c>
      <c r="BA84" s="101">
        <f>'99 - VEDLEJŠÍ A OSTATNÍ N...'!F31</f>
        <v>0</v>
      </c>
      <c r="BB84" s="101">
        <f>'99 - VEDLEJŠÍ A OSTATNÍ N...'!F32</f>
        <v>0</v>
      </c>
      <c r="BC84" s="101">
        <f>'99 - VEDLEJŠÍ A OSTATNÍ N...'!F33</f>
        <v>0</v>
      </c>
      <c r="BD84" s="103">
        <f>'99 - VEDLEJŠÍ A OSTATNÍ N...'!F34</f>
        <v>0</v>
      </c>
      <c r="BT84" s="91" t="s">
        <v>28</v>
      </c>
      <c r="BV84" s="91" t="s">
        <v>79</v>
      </c>
      <c r="BW84" s="91" t="s">
        <v>187</v>
      </c>
      <c r="BX84" s="91" t="s">
        <v>7</v>
      </c>
      <c r="CL84" s="91" t="s">
        <v>188</v>
      </c>
      <c r="CM84" s="91" t="s">
        <v>86</v>
      </c>
    </row>
    <row r="85" spans="1:91" s="1" customFormat="1" ht="30" customHeight="1">
      <c r="B85" s="39"/>
      <c r="AR85" s="39"/>
    </row>
    <row r="86" spans="1:91" s="1" customFormat="1" ht="6.95" customHeight="1">
      <c r="B86" s="54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39"/>
    </row>
  </sheetData>
  <mergeCells count="167">
    <mergeCell ref="K5:AO5"/>
    <mergeCell ref="K6:AO6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AN54:AP54"/>
    <mergeCell ref="AG54:AM54"/>
    <mergeCell ref="E54:I54"/>
    <mergeCell ref="K54:AF54"/>
    <mergeCell ref="AN55:AP55"/>
    <mergeCell ref="AG55:AM55"/>
    <mergeCell ref="D55:H55"/>
    <mergeCell ref="J55:AF55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N53:AP53"/>
    <mergeCell ref="AG53:AM53"/>
    <mergeCell ref="E53:I53"/>
    <mergeCell ref="K53:AF53"/>
    <mergeCell ref="AN56:AP56"/>
    <mergeCell ref="AG56:AM56"/>
    <mergeCell ref="E56:I56"/>
    <mergeCell ref="K56:AF56"/>
    <mergeCell ref="AN57:AP57"/>
    <mergeCell ref="AG57:AM57"/>
    <mergeCell ref="E57:I57"/>
    <mergeCell ref="K57:AF57"/>
    <mergeCell ref="AN58:AP58"/>
    <mergeCell ref="AG58:AM58"/>
    <mergeCell ref="E58:I58"/>
    <mergeCell ref="K58:AF58"/>
    <mergeCell ref="AN59:AP59"/>
    <mergeCell ref="AG59:AM59"/>
    <mergeCell ref="E59:I59"/>
    <mergeCell ref="K59:AF59"/>
    <mergeCell ref="AN60:AP60"/>
    <mergeCell ref="AG60:AM60"/>
    <mergeCell ref="E60:I60"/>
    <mergeCell ref="K60:AF60"/>
    <mergeCell ref="AN61:AP61"/>
    <mergeCell ref="AG61:AM61"/>
    <mergeCell ref="D61:H61"/>
    <mergeCell ref="J61:AF61"/>
    <mergeCell ref="AN62:AP62"/>
    <mergeCell ref="AG62:AM62"/>
    <mergeCell ref="E62:I62"/>
    <mergeCell ref="K62:AF62"/>
    <mergeCell ref="AN63:AP63"/>
    <mergeCell ref="AG63:AM63"/>
    <mergeCell ref="E63:I63"/>
    <mergeCell ref="K63:AF63"/>
    <mergeCell ref="AN64:AP64"/>
    <mergeCell ref="AG64:AM64"/>
    <mergeCell ref="D64:H64"/>
    <mergeCell ref="J64:AF64"/>
    <mergeCell ref="AN65:AP65"/>
    <mergeCell ref="AG65:AM65"/>
    <mergeCell ref="E65:I65"/>
    <mergeCell ref="K65:AF65"/>
    <mergeCell ref="AN66:AP66"/>
    <mergeCell ref="AG66:AM66"/>
    <mergeCell ref="E66:I66"/>
    <mergeCell ref="K66:AF66"/>
    <mergeCell ref="AN67:AP67"/>
    <mergeCell ref="AG67:AM67"/>
    <mergeCell ref="E67:I67"/>
    <mergeCell ref="K67:AF67"/>
    <mergeCell ref="AN68:AP68"/>
    <mergeCell ref="AG68:AM68"/>
    <mergeCell ref="E68:I68"/>
    <mergeCell ref="K68:AF68"/>
    <mergeCell ref="AN69:AP69"/>
    <mergeCell ref="AG69:AM69"/>
    <mergeCell ref="E69:I69"/>
    <mergeCell ref="K69:AF69"/>
    <mergeCell ref="AN70:AP70"/>
    <mergeCell ref="AG70:AM70"/>
    <mergeCell ref="E70:I70"/>
    <mergeCell ref="K70:AF70"/>
    <mergeCell ref="AN71:AP71"/>
    <mergeCell ref="AG71:AM71"/>
    <mergeCell ref="D71:H71"/>
    <mergeCell ref="J71:AF71"/>
    <mergeCell ref="AN72:AP72"/>
    <mergeCell ref="AG72:AM72"/>
    <mergeCell ref="E72:I72"/>
    <mergeCell ref="K72:AF72"/>
    <mergeCell ref="AN73:AP73"/>
    <mergeCell ref="AG73:AM73"/>
    <mergeCell ref="F73:J73"/>
    <mergeCell ref="L73:AF73"/>
    <mergeCell ref="AN74:AP74"/>
    <mergeCell ref="AG74:AM74"/>
    <mergeCell ref="F74:J74"/>
    <mergeCell ref="L74:AF74"/>
    <mergeCell ref="AN75:AP75"/>
    <mergeCell ref="AG75:AM75"/>
    <mergeCell ref="F75:J75"/>
    <mergeCell ref="L75:AF75"/>
    <mergeCell ref="AN76:AP76"/>
    <mergeCell ref="AG76:AM76"/>
    <mergeCell ref="F76:J76"/>
    <mergeCell ref="L76:AF76"/>
    <mergeCell ref="AG77:AM77"/>
    <mergeCell ref="F77:J77"/>
    <mergeCell ref="L77:AF77"/>
    <mergeCell ref="AN78:AP78"/>
    <mergeCell ref="AG78:AM78"/>
    <mergeCell ref="E78:I78"/>
    <mergeCell ref="K78:AF78"/>
    <mergeCell ref="AN79:AP79"/>
    <mergeCell ref="AG79:AM79"/>
    <mergeCell ref="F79:J79"/>
    <mergeCell ref="L79:AF79"/>
    <mergeCell ref="AR2:BE2"/>
    <mergeCell ref="AN84:AP84"/>
    <mergeCell ref="AG84:AM84"/>
    <mergeCell ref="D84:H84"/>
    <mergeCell ref="J84:AF84"/>
    <mergeCell ref="AG51:AM51"/>
    <mergeCell ref="AN51:AP51"/>
    <mergeCell ref="AN83:AP83"/>
    <mergeCell ref="AG83:AM83"/>
    <mergeCell ref="F83:J83"/>
    <mergeCell ref="L83:AF83"/>
    <mergeCell ref="AN80:AP80"/>
    <mergeCell ref="AG80:AM80"/>
    <mergeCell ref="F80:J80"/>
    <mergeCell ref="L80:AF80"/>
    <mergeCell ref="AN81:AP81"/>
    <mergeCell ref="AG81:AM81"/>
    <mergeCell ref="F81:J81"/>
    <mergeCell ref="L81:AF81"/>
    <mergeCell ref="AN82:AP82"/>
    <mergeCell ref="AG82:AM82"/>
    <mergeCell ref="F82:J82"/>
    <mergeCell ref="L82:AF82"/>
    <mergeCell ref="AN77:AP77"/>
  </mergeCells>
  <hyperlinks>
    <hyperlink ref="K1:S1" location="C2" display="1) Rekapitulace stavby" xr:uid="{00000000-0004-0000-0000-000000000000}"/>
    <hyperlink ref="W1:AI1" location="C51" display="2) Rekapitulace objektů stavby a soupisů prací" xr:uid="{00000000-0004-0000-0000-000001000000}"/>
    <hyperlink ref="A53" location="'SO 15.a - Demolice '!C2" display="/" xr:uid="{00000000-0004-0000-0000-000002000000}"/>
    <hyperlink ref="A54" location="'SO 15.b - HTÚ - hrubé ter...'!C2" display="/" xr:uid="{00000000-0004-0000-0000-000003000000}"/>
    <hyperlink ref="A56" location="'SO 16.1 - Trasa A - oprav...'!C2" display="/" xr:uid="{00000000-0004-0000-0000-000005000000}"/>
    <hyperlink ref="A57" location="'SO 16.2 - Trasa B - ke hř...'!C2" display="/" xr:uid="{00000000-0004-0000-0000-000006000000}"/>
    <hyperlink ref="A58" location="'SO 16.3 - Trasa C - šikmý...'!C2" display="/" xr:uid="{00000000-0004-0000-0000-000007000000}"/>
    <hyperlink ref="A59" location="'SO 16.4 - Technický trávn...'!C2" display="/" xr:uid="{00000000-0004-0000-0000-000008000000}"/>
    <hyperlink ref="A60" location="'SO 16.5 - MZK pod pergolo...'!C2" display="/" xr:uid="{00000000-0004-0000-0000-000009000000}"/>
    <hyperlink ref="A62" location="'SO 17.1 - Sportovní hřiště'!C2" display="/" xr:uid="{00000000-0004-0000-0000-00000A000000}"/>
    <hyperlink ref="A63" location="'SO 17.2 - Dětské hřiště'!C2" display="/" xr:uid="{00000000-0004-0000-0000-00000B000000}"/>
    <hyperlink ref="A65" location="'SO 18.1 - Pergola'!C2" display="/" xr:uid="{00000000-0004-0000-0000-00000C000000}"/>
    <hyperlink ref="A66" location="'SO 18.2 - Lavice a koše'!C2" display="/" xr:uid="{00000000-0004-0000-0000-00000D000000}"/>
    <hyperlink ref="A67" location="'SO 18.3 - Oplocení dětské...'!C2" display="/" xr:uid="{00000000-0004-0000-0000-00000E000000}"/>
    <hyperlink ref="A68" location="'SO 18.4 - Oplocení areál ...'!C2" display="/" xr:uid="{00000000-0004-0000-0000-00000F000000}"/>
    <hyperlink ref="A69" location="'SO 18.5 - Oplocení areál ...'!C2" display="/" xr:uid="{00000000-0004-0000-0000-000010000000}"/>
    <hyperlink ref="A70" location="'SO 18.6 - Oplocení areál ...'!C2" display="/" xr:uid="{00000000-0004-0000-0000-000011000000}"/>
    <hyperlink ref="A73" location="'SO 19.1 - STROMY - výsadba'!C2" display="/" xr:uid="{00000000-0004-0000-0000-000012000000}"/>
    <hyperlink ref="A74" location="'SO 19.2 - PNOUCÍ ROSTLINY...'!C2" display="/" xr:uid="{00000000-0004-0000-0000-000013000000}"/>
    <hyperlink ref="A75" location="'SO 19.3 - PŮDOKRYVNÉ  ROS...'!C2" display="/" xr:uid="{00000000-0004-0000-0000-000014000000}"/>
    <hyperlink ref="A76" location="'SO 19.4 - TRÁVNÍK - založ...'!C2" display="/" xr:uid="{00000000-0004-0000-0000-000015000000}"/>
    <hyperlink ref="A77" location="'SO 19.5 - TRÁVNÍK TECHNIC...'!C2" display="/" xr:uid="{00000000-0004-0000-0000-000016000000}"/>
    <hyperlink ref="A79" location="'SO 19.1a - STROMY - rozvo...'!C2" display="/" xr:uid="{00000000-0004-0000-0000-000017000000}"/>
    <hyperlink ref="A80" location="'SO 19.2a - PNOUCÍ ROSTLIN...'!C2" display="/" xr:uid="{00000000-0004-0000-0000-000018000000}"/>
    <hyperlink ref="A81" location="'SO 19.3a - PŮDOKRYVNÉ ROS...'!C2" display="/" xr:uid="{00000000-0004-0000-0000-000019000000}"/>
    <hyperlink ref="A82" location="'SO 19.4a - TRÁVNÍK - rozv...'!C2" display="/" xr:uid="{00000000-0004-0000-0000-00001A000000}"/>
    <hyperlink ref="A83" location="'SO 19.5a - TRÁVNÍKU  TECH...'!C2" display="/" xr:uid="{00000000-0004-0000-0000-00001B000000}"/>
    <hyperlink ref="A84" location="'99 - VEDLEJŠÍ A OSTATNÍ N...'!C2" display="/" xr:uid="{00000000-0004-0000-0000-000021000000}"/>
  </hyperlinks>
  <pageMargins left="0.59055118110236227" right="0.59055118110236227" top="0.59055118110236227" bottom="0.59055118110236227" header="0" footer="0"/>
  <pageSetup paperSize="9" fitToHeight="100" orientation="landscape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R419"/>
  <sheetViews>
    <sheetView showGridLines="0" zoomScale="64" zoomScaleNormal="64" workbookViewId="0">
      <pane ySplit="1" topLeftCell="A370" activePane="bottomLeft" state="frozen"/>
      <selection activeCell="A2" sqref="A2"/>
      <selection pane="bottomLeft" activeCell="I95" sqref="I95:I417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9" max="19" width="8.1640625" customWidth="1"/>
    <col min="20" max="20" width="29.6640625" customWidth="1"/>
    <col min="21" max="21" width="16.33203125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04"/>
      <c r="B1" s="17"/>
      <c r="C1" s="17"/>
      <c r="D1" s="18" t="s">
        <v>1</v>
      </c>
      <c r="E1" s="17"/>
      <c r="F1" s="105" t="s">
        <v>189</v>
      </c>
      <c r="G1" s="262" t="s">
        <v>190</v>
      </c>
      <c r="H1" s="262"/>
      <c r="I1" s="17"/>
      <c r="J1" s="105" t="s">
        <v>191</v>
      </c>
      <c r="K1" s="18" t="s">
        <v>192</v>
      </c>
      <c r="L1" s="105" t="s">
        <v>193</v>
      </c>
      <c r="M1" s="105"/>
      <c r="N1" s="105"/>
      <c r="O1" s="105"/>
      <c r="P1" s="105"/>
      <c r="Q1" s="105"/>
      <c r="R1" s="105"/>
      <c r="S1" s="105"/>
      <c r="T1" s="105"/>
      <c r="U1" s="106"/>
      <c r="V1" s="106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24" t="s">
        <v>91</v>
      </c>
      <c r="AZ2" s="107" t="s">
        <v>194</v>
      </c>
      <c r="BA2" s="107" t="s">
        <v>5</v>
      </c>
      <c r="BB2" s="107" t="s">
        <v>5</v>
      </c>
      <c r="BC2" s="107" t="s">
        <v>195</v>
      </c>
      <c r="BD2" s="107" t="s">
        <v>86</v>
      </c>
    </row>
    <row r="3" spans="1:70" ht="6.95" customHeight="1">
      <c r="B3" s="25"/>
      <c r="C3" s="26"/>
      <c r="D3" s="26"/>
      <c r="E3" s="26"/>
      <c r="F3" s="26"/>
      <c r="G3" s="26"/>
      <c r="H3" s="26"/>
      <c r="I3" s="26"/>
      <c r="J3" s="26"/>
      <c r="K3" s="27"/>
      <c r="AT3" s="24" t="s">
        <v>86</v>
      </c>
      <c r="AZ3" s="107" t="s">
        <v>196</v>
      </c>
      <c r="BA3" s="107" t="s">
        <v>5</v>
      </c>
      <c r="BB3" s="107" t="s">
        <v>5</v>
      </c>
      <c r="BC3" s="107" t="s">
        <v>197</v>
      </c>
      <c r="BD3" s="107" t="s">
        <v>86</v>
      </c>
    </row>
    <row r="4" spans="1:70" ht="36.950000000000003" customHeight="1">
      <c r="B4" s="28"/>
      <c r="C4" s="29"/>
      <c r="D4" s="30" t="s">
        <v>198</v>
      </c>
      <c r="E4" s="29"/>
      <c r="F4" s="29"/>
      <c r="G4" s="29"/>
      <c r="H4" s="29"/>
      <c r="I4" s="29"/>
      <c r="J4" s="29"/>
      <c r="K4" s="31"/>
      <c r="M4" s="32" t="s">
        <v>13</v>
      </c>
      <c r="AT4" s="24" t="s">
        <v>6</v>
      </c>
      <c r="AZ4" s="107" t="s">
        <v>199</v>
      </c>
      <c r="BA4" s="107" t="s">
        <v>5</v>
      </c>
      <c r="BB4" s="107" t="s">
        <v>5</v>
      </c>
      <c r="BC4" s="107" t="s">
        <v>195</v>
      </c>
      <c r="BD4" s="107" t="s">
        <v>86</v>
      </c>
    </row>
    <row r="5" spans="1:70" ht="6.95" customHeight="1">
      <c r="B5" s="28"/>
      <c r="C5" s="29"/>
      <c r="D5" s="29"/>
      <c r="E5" s="29"/>
      <c r="F5" s="29"/>
      <c r="G5" s="29"/>
      <c r="H5" s="29"/>
      <c r="I5" s="29"/>
      <c r="J5" s="29"/>
      <c r="K5" s="31"/>
      <c r="AZ5" s="107" t="s">
        <v>200</v>
      </c>
      <c r="BA5" s="107" t="s">
        <v>5</v>
      </c>
      <c r="BB5" s="107" t="s">
        <v>5</v>
      </c>
      <c r="BC5" s="107" t="s">
        <v>201</v>
      </c>
      <c r="BD5" s="107" t="s">
        <v>86</v>
      </c>
    </row>
    <row r="6" spans="1:70" ht="15">
      <c r="B6" s="28"/>
      <c r="C6" s="29"/>
      <c r="D6" s="36" t="s">
        <v>17</v>
      </c>
      <c r="E6" s="29"/>
      <c r="F6" s="29"/>
      <c r="G6" s="29"/>
      <c r="H6" s="29"/>
      <c r="I6" s="29"/>
      <c r="J6" s="29"/>
      <c r="K6" s="31"/>
      <c r="AZ6" s="107" t="s">
        <v>202</v>
      </c>
      <c r="BA6" s="107" t="s">
        <v>5</v>
      </c>
      <c r="BB6" s="107" t="s">
        <v>5</v>
      </c>
      <c r="BC6" s="107" t="s">
        <v>203</v>
      </c>
      <c r="BD6" s="107" t="s">
        <v>86</v>
      </c>
    </row>
    <row r="7" spans="1:70" ht="16.5" customHeight="1">
      <c r="B7" s="28"/>
      <c r="C7" s="29"/>
      <c r="D7" s="29"/>
      <c r="E7" s="263" t="str">
        <f>'Rekapitulace stavby'!K6</f>
        <v>ÚPRAVA VEŘEJNÉHO PROSTORU MEZI UL. VÝSTAVNÍ-VELETRŽNÍ PŘI MENDLOVĚ NÁM.ČÁST 2 - VNITROBLOK</v>
      </c>
      <c r="F7" s="269"/>
      <c r="G7" s="269"/>
      <c r="H7" s="269"/>
      <c r="I7" s="29"/>
      <c r="J7" s="29"/>
      <c r="K7" s="31"/>
      <c r="AZ7" s="107" t="s">
        <v>204</v>
      </c>
      <c r="BA7" s="107" t="s">
        <v>5</v>
      </c>
      <c r="BB7" s="107" t="s">
        <v>5</v>
      </c>
      <c r="BC7" s="107" t="s">
        <v>205</v>
      </c>
      <c r="BD7" s="107" t="s">
        <v>86</v>
      </c>
    </row>
    <row r="8" spans="1:70" ht="15">
      <c r="B8" s="28"/>
      <c r="C8" s="29"/>
      <c r="D8" s="36" t="s">
        <v>206</v>
      </c>
      <c r="E8" s="29"/>
      <c r="F8" s="29"/>
      <c r="G8" s="29"/>
      <c r="H8" s="29"/>
      <c r="I8" s="29"/>
      <c r="J8" s="29"/>
      <c r="K8" s="31"/>
      <c r="AZ8" s="107" t="s">
        <v>207</v>
      </c>
      <c r="BA8" s="107" t="s">
        <v>5</v>
      </c>
      <c r="BB8" s="107" t="s">
        <v>5</v>
      </c>
      <c r="BC8" s="107" t="s">
        <v>208</v>
      </c>
      <c r="BD8" s="107" t="s">
        <v>86</v>
      </c>
    </row>
    <row r="9" spans="1:70" s="1" customFormat="1" ht="16.5" customHeight="1">
      <c r="B9" s="39"/>
      <c r="C9" s="40"/>
      <c r="D9" s="40"/>
      <c r="E9" s="263" t="s">
        <v>209</v>
      </c>
      <c r="F9" s="264"/>
      <c r="G9" s="264"/>
      <c r="H9" s="264"/>
      <c r="I9" s="40"/>
      <c r="J9" s="40"/>
      <c r="K9" s="43"/>
      <c r="AZ9" s="107" t="s">
        <v>210</v>
      </c>
      <c r="BA9" s="107" t="s">
        <v>5</v>
      </c>
      <c r="BB9" s="107" t="s">
        <v>5</v>
      </c>
      <c r="BC9" s="107" t="s">
        <v>211</v>
      </c>
      <c r="BD9" s="107" t="s">
        <v>86</v>
      </c>
    </row>
    <row r="10" spans="1:70" s="1" customFormat="1" ht="15">
      <c r="B10" s="39"/>
      <c r="C10" s="40"/>
      <c r="D10" s="36" t="s">
        <v>212</v>
      </c>
      <c r="E10" s="40"/>
      <c r="F10" s="40"/>
      <c r="G10" s="40"/>
      <c r="H10" s="40"/>
      <c r="I10" s="40"/>
      <c r="J10" s="40"/>
      <c r="K10" s="43"/>
      <c r="AZ10" s="107" t="s">
        <v>213</v>
      </c>
      <c r="BA10" s="107" t="s">
        <v>5</v>
      </c>
      <c r="BB10" s="107" t="s">
        <v>5</v>
      </c>
      <c r="BC10" s="107" t="s">
        <v>214</v>
      </c>
      <c r="BD10" s="107" t="s">
        <v>86</v>
      </c>
    </row>
    <row r="11" spans="1:70" s="1" customFormat="1" ht="36.950000000000003" customHeight="1">
      <c r="B11" s="39"/>
      <c r="C11" s="40"/>
      <c r="D11" s="40"/>
      <c r="E11" s="265" t="s">
        <v>215</v>
      </c>
      <c r="F11" s="264"/>
      <c r="G11" s="264"/>
      <c r="H11" s="264"/>
      <c r="I11" s="40"/>
      <c r="J11" s="40"/>
      <c r="K11" s="43"/>
      <c r="AZ11" s="107" t="s">
        <v>216</v>
      </c>
      <c r="BA11" s="107" t="s">
        <v>5</v>
      </c>
      <c r="BB11" s="107" t="s">
        <v>5</v>
      </c>
      <c r="BC11" s="107" t="s">
        <v>217</v>
      </c>
      <c r="BD11" s="107" t="s">
        <v>86</v>
      </c>
    </row>
    <row r="12" spans="1:70" s="1" customFormat="1">
      <c r="B12" s="39"/>
      <c r="C12" s="40"/>
      <c r="D12" s="40"/>
      <c r="E12" s="40"/>
      <c r="F12" s="40"/>
      <c r="G12" s="40"/>
      <c r="H12" s="40"/>
      <c r="I12" s="40"/>
      <c r="J12" s="40"/>
      <c r="K12" s="43"/>
      <c r="AZ12" s="107" t="s">
        <v>218</v>
      </c>
      <c r="BA12" s="107" t="s">
        <v>5</v>
      </c>
      <c r="BB12" s="107" t="s">
        <v>5</v>
      </c>
      <c r="BC12" s="107" t="s">
        <v>219</v>
      </c>
      <c r="BD12" s="107" t="s">
        <v>86</v>
      </c>
    </row>
    <row r="13" spans="1:70" s="1" customFormat="1" ht="14.45" customHeight="1">
      <c r="B13" s="39"/>
      <c r="C13" s="40"/>
      <c r="D13" s="36" t="s">
        <v>20</v>
      </c>
      <c r="E13" s="40"/>
      <c r="F13" s="34" t="s">
        <v>85</v>
      </c>
      <c r="G13" s="40"/>
      <c r="H13" s="40"/>
      <c r="I13" s="36" t="s">
        <v>22</v>
      </c>
      <c r="J13" s="34" t="s">
        <v>23</v>
      </c>
      <c r="K13" s="43"/>
      <c r="AZ13" s="107" t="s">
        <v>220</v>
      </c>
      <c r="BA13" s="107" t="s">
        <v>5</v>
      </c>
      <c r="BB13" s="107" t="s">
        <v>5</v>
      </c>
      <c r="BC13" s="107" t="s">
        <v>221</v>
      </c>
      <c r="BD13" s="107" t="s">
        <v>86</v>
      </c>
    </row>
    <row r="14" spans="1:70" s="1" customFormat="1" ht="14.45" customHeight="1">
      <c r="B14" s="39"/>
      <c r="C14" s="40"/>
      <c r="D14" s="36" t="s">
        <v>24</v>
      </c>
      <c r="E14" s="40"/>
      <c r="F14" s="34" t="s">
        <v>25</v>
      </c>
      <c r="G14" s="40"/>
      <c r="H14" s="40"/>
      <c r="I14" s="36" t="s">
        <v>26</v>
      </c>
      <c r="J14" s="108" t="str">
        <f>'Rekapitulace stavby'!AN8</f>
        <v>18.09.2017</v>
      </c>
      <c r="K14" s="43"/>
      <c r="AZ14" s="107" t="s">
        <v>222</v>
      </c>
      <c r="BA14" s="107" t="s">
        <v>5</v>
      </c>
      <c r="BB14" s="107" t="s">
        <v>5</v>
      </c>
      <c r="BC14" s="107" t="s">
        <v>223</v>
      </c>
      <c r="BD14" s="107" t="s">
        <v>86</v>
      </c>
    </row>
    <row r="15" spans="1:70" s="1" customFormat="1" ht="21.75" customHeight="1">
      <c r="B15" s="39"/>
      <c r="C15" s="40"/>
      <c r="D15" s="33" t="s">
        <v>29</v>
      </c>
      <c r="E15" s="40"/>
      <c r="F15" s="37" t="s">
        <v>30</v>
      </c>
      <c r="G15" s="40"/>
      <c r="H15" s="40"/>
      <c r="I15" s="33" t="s">
        <v>31</v>
      </c>
      <c r="J15" s="37" t="s">
        <v>32</v>
      </c>
      <c r="K15" s="43"/>
      <c r="AZ15" s="107" t="s">
        <v>224</v>
      </c>
      <c r="BA15" s="107" t="s">
        <v>5</v>
      </c>
      <c r="BB15" s="107" t="s">
        <v>5</v>
      </c>
      <c r="BC15" s="107" t="s">
        <v>225</v>
      </c>
      <c r="BD15" s="107" t="s">
        <v>86</v>
      </c>
    </row>
    <row r="16" spans="1:70" s="1" customFormat="1" ht="14.45" customHeight="1">
      <c r="B16" s="39"/>
      <c r="C16" s="40"/>
      <c r="D16" s="36" t="s">
        <v>33</v>
      </c>
      <c r="E16" s="40"/>
      <c r="F16" s="40"/>
      <c r="G16" s="40"/>
      <c r="H16" s="40"/>
      <c r="I16" s="36" t="s">
        <v>34</v>
      </c>
      <c r="J16" s="34" t="s">
        <v>5</v>
      </c>
      <c r="K16" s="43"/>
      <c r="AZ16" s="107" t="s">
        <v>226</v>
      </c>
      <c r="BA16" s="107" t="s">
        <v>5</v>
      </c>
      <c r="BB16" s="107" t="s">
        <v>5</v>
      </c>
      <c r="BC16" s="107" t="s">
        <v>227</v>
      </c>
      <c r="BD16" s="107" t="s">
        <v>86</v>
      </c>
    </row>
    <row r="17" spans="2:11" s="1" customFormat="1" ht="18" customHeight="1">
      <c r="B17" s="39"/>
      <c r="C17" s="40"/>
      <c r="D17" s="40"/>
      <c r="E17" s="34" t="s">
        <v>35</v>
      </c>
      <c r="F17" s="40"/>
      <c r="G17" s="40"/>
      <c r="H17" s="40"/>
      <c r="I17" s="36" t="s">
        <v>36</v>
      </c>
      <c r="J17" s="34" t="s">
        <v>5</v>
      </c>
      <c r="K17" s="43"/>
    </row>
    <row r="18" spans="2:11" s="1" customFormat="1" ht="6.95" customHeight="1">
      <c r="B18" s="39"/>
      <c r="C18" s="40"/>
      <c r="D18" s="40"/>
      <c r="E18" s="40"/>
      <c r="F18" s="40"/>
      <c r="G18" s="40"/>
      <c r="H18" s="40"/>
      <c r="I18" s="40"/>
      <c r="J18" s="40"/>
      <c r="K18" s="43"/>
    </row>
    <row r="19" spans="2:11" s="1" customFormat="1" ht="14.45" customHeight="1">
      <c r="B19" s="39"/>
      <c r="C19" s="40"/>
      <c r="D19" s="36" t="s">
        <v>37</v>
      </c>
      <c r="E19" s="40"/>
      <c r="F19" s="40"/>
      <c r="G19" s="40"/>
      <c r="H19" s="40"/>
      <c r="I19" s="36" t="s">
        <v>34</v>
      </c>
      <c r="J19" s="34" t="str">
        <f>IF('Rekapitulace stavby'!AN13="Vyplň údaj","",IF('Rekapitulace stavby'!AN13="","",'Rekapitulace stavby'!AN13))</f>
        <v/>
      </c>
      <c r="K19" s="43"/>
    </row>
    <row r="20" spans="2:11" s="1" customFormat="1" ht="18" customHeight="1">
      <c r="B20" s="39"/>
      <c r="C20" s="40"/>
      <c r="D20" s="40"/>
      <c r="E20" s="34" t="str">
        <f>IF('Rekapitulace stavby'!E14="Vyplň údaj","",IF('Rekapitulace stavby'!E14="","",'Rekapitulace stavby'!E14))</f>
        <v xml:space="preserve"> </v>
      </c>
      <c r="F20" s="40"/>
      <c r="G20" s="40"/>
      <c r="H20" s="40"/>
      <c r="I20" s="36" t="s">
        <v>36</v>
      </c>
      <c r="J20" s="34" t="str">
        <f>IF('Rekapitulace stavby'!AN14="Vyplň údaj","",IF('Rekapitulace stavby'!AN14="","",'Rekapitulace stavby'!AN14))</f>
        <v/>
      </c>
      <c r="K20" s="43"/>
    </row>
    <row r="21" spans="2:11" s="1" customFormat="1" ht="6.95" customHeight="1">
      <c r="B21" s="39"/>
      <c r="C21" s="40"/>
      <c r="D21" s="40"/>
      <c r="E21" s="40"/>
      <c r="F21" s="40"/>
      <c r="G21" s="40"/>
      <c r="H21" s="40"/>
      <c r="I21" s="40"/>
      <c r="J21" s="40"/>
      <c r="K21" s="43"/>
    </row>
    <row r="22" spans="2:11" s="1" customFormat="1" ht="14.45" customHeight="1">
      <c r="B22" s="39"/>
      <c r="C22" s="40"/>
      <c r="D22" s="36" t="s">
        <v>39</v>
      </c>
      <c r="E22" s="40"/>
      <c r="F22" s="40"/>
      <c r="G22" s="40"/>
      <c r="H22" s="40"/>
      <c r="I22" s="36" t="s">
        <v>34</v>
      </c>
      <c r="J22" s="34" t="s">
        <v>5</v>
      </c>
      <c r="K22" s="43"/>
    </row>
    <row r="23" spans="2:11" s="1" customFormat="1" ht="18" customHeight="1">
      <c r="B23" s="39"/>
      <c r="C23" s="40"/>
      <c r="D23" s="40"/>
      <c r="E23" s="34" t="s">
        <v>40</v>
      </c>
      <c r="F23" s="40"/>
      <c r="G23" s="40"/>
      <c r="H23" s="40"/>
      <c r="I23" s="36" t="s">
        <v>36</v>
      </c>
      <c r="J23" s="34" t="s">
        <v>5</v>
      </c>
      <c r="K23" s="43"/>
    </row>
    <row r="24" spans="2:11" s="1" customFormat="1" ht="6.95" customHeight="1">
      <c r="B24" s="39"/>
      <c r="C24" s="40"/>
      <c r="D24" s="40"/>
      <c r="E24" s="40"/>
      <c r="F24" s="40"/>
      <c r="G24" s="40"/>
      <c r="H24" s="40"/>
      <c r="I24" s="40"/>
      <c r="J24" s="40"/>
      <c r="K24" s="43"/>
    </row>
    <row r="25" spans="2:11" s="1" customFormat="1" ht="14.45" customHeight="1">
      <c r="B25" s="39"/>
      <c r="C25" s="40"/>
      <c r="D25" s="36" t="s">
        <v>42</v>
      </c>
      <c r="E25" s="40"/>
      <c r="F25" s="40"/>
      <c r="G25" s="40"/>
      <c r="H25" s="40"/>
      <c r="I25" s="40"/>
      <c r="J25" s="40"/>
      <c r="K25" s="43"/>
    </row>
    <row r="26" spans="2:11" s="7" customFormat="1" ht="16.5" customHeight="1">
      <c r="B26" s="109"/>
      <c r="C26" s="110"/>
      <c r="D26" s="110"/>
      <c r="E26" s="257" t="s">
        <v>5</v>
      </c>
      <c r="F26" s="257"/>
      <c r="G26" s="257"/>
      <c r="H26" s="257"/>
      <c r="I26" s="110"/>
      <c r="J26" s="110"/>
      <c r="K26" s="111"/>
    </row>
    <row r="27" spans="2:11" s="1" customFormat="1" ht="6.95" customHeight="1">
      <c r="B27" s="39"/>
      <c r="C27" s="40"/>
      <c r="D27" s="40"/>
      <c r="E27" s="40"/>
      <c r="F27" s="40"/>
      <c r="G27" s="40"/>
      <c r="H27" s="40"/>
      <c r="I27" s="40"/>
      <c r="J27" s="40"/>
      <c r="K27" s="43"/>
    </row>
    <row r="28" spans="2:11" s="1" customFormat="1" ht="6.95" customHeight="1">
      <c r="B28" s="39"/>
      <c r="C28" s="40"/>
      <c r="D28" s="66"/>
      <c r="E28" s="66"/>
      <c r="F28" s="66"/>
      <c r="G28" s="66"/>
      <c r="H28" s="66"/>
      <c r="I28" s="66"/>
      <c r="J28" s="66"/>
      <c r="K28" s="112"/>
    </row>
    <row r="29" spans="2:11" s="1" customFormat="1" ht="25.35" customHeight="1">
      <c r="B29" s="39"/>
      <c r="C29" s="40"/>
      <c r="D29" s="113" t="s">
        <v>43</v>
      </c>
      <c r="E29" s="40"/>
      <c r="F29" s="40"/>
      <c r="G29" s="40"/>
      <c r="H29" s="40"/>
      <c r="I29" s="40"/>
      <c r="J29" s="114">
        <f>ROUND(J92,0)</f>
        <v>0</v>
      </c>
      <c r="K29" s="43"/>
    </row>
    <row r="30" spans="2:11" s="1" customFormat="1" ht="6.95" customHeight="1">
      <c r="B30" s="39"/>
      <c r="C30" s="40"/>
      <c r="D30" s="66"/>
      <c r="E30" s="66"/>
      <c r="F30" s="66"/>
      <c r="G30" s="66"/>
      <c r="H30" s="66"/>
      <c r="I30" s="66"/>
      <c r="J30" s="66"/>
      <c r="K30" s="112"/>
    </row>
    <row r="31" spans="2:11" s="1" customFormat="1" ht="14.45" customHeight="1">
      <c r="B31" s="39"/>
      <c r="C31" s="40"/>
      <c r="D31" s="40"/>
      <c r="E31" s="40"/>
      <c r="F31" s="44" t="s">
        <v>45</v>
      </c>
      <c r="G31" s="40"/>
      <c r="H31" s="40"/>
      <c r="I31" s="44" t="s">
        <v>44</v>
      </c>
      <c r="J31" s="44" t="s">
        <v>46</v>
      </c>
      <c r="K31" s="43"/>
    </row>
    <row r="32" spans="2:11" s="1" customFormat="1" ht="14.45" customHeight="1">
      <c r="B32" s="39"/>
      <c r="C32" s="40"/>
      <c r="D32" s="47" t="s">
        <v>47</v>
      </c>
      <c r="E32" s="47" t="s">
        <v>48</v>
      </c>
      <c r="F32" s="115">
        <f>ROUND(SUM(BE92:BE418), 0)</f>
        <v>0</v>
      </c>
      <c r="G32" s="40"/>
      <c r="H32" s="40"/>
      <c r="I32" s="116">
        <v>0.21</v>
      </c>
      <c r="J32" s="115">
        <f>ROUND(ROUND((SUM(BE92:BE418)), 0)*I32, 0)</f>
        <v>0</v>
      </c>
      <c r="K32" s="43"/>
    </row>
    <row r="33" spans="2:11" s="1" customFormat="1" ht="14.45" customHeight="1">
      <c r="B33" s="39"/>
      <c r="C33" s="40"/>
      <c r="D33" s="40"/>
      <c r="E33" s="47" t="s">
        <v>49</v>
      </c>
      <c r="F33" s="115">
        <f>ROUND(SUM(BF92:BF418), 0)</f>
        <v>0</v>
      </c>
      <c r="G33" s="40"/>
      <c r="H33" s="40"/>
      <c r="I33" s="116">
        <v>0.15</v>
      </c>
      <c r="J33" s="115">
        <f>ROUND(ROUND((SUM(BF92:BF418)), 0)*I33, 0)</f>
        <v>0</v>
      </c>
      <c r="K33" s="43"/>
    </row>
    <row r="34" spans="2:11" s="1" customFormat="1" ht="14.45" hidden="1" customHeight="1">
      <c r="B34" s="39"/>
      <c r="C34" s="40"/>
      <c r="D34" s="40"/>
      <c r="E34" s="47" t="s">
        <v>50</v>
      </c>
      <c r="F34" s="115">
        <f>ROUND(SUM(BG92:BG418), 0)</f>
        <v>0</v>
      </c>
      <c r="G34" s="40"/>
      <c r="H34" s="40"/>
      <c r="I34" s="116">
        <v>0.21</v>
      </c>
      <c r="J34" s="115">
        <v>0</v>
      </c>
      <c r="K34" s="43"/>
    </row>
    <row r="35" spans="2:11" s="1" customFormat="1" ht="14.45" hidden="1" customHeight="1">
      <c r="B35" s="39"/>
      <c r="C35" s="40"/>
      <c r="D35" s="40"/>
      <c r="E35" s="47" t="s">
        <v>51</v>
      </c>
      <c r="F35" s="115">
        <f>ROUND(SUM(BH92:BH418), 0)</f>
        <v>0</v>
      </c>
      <c r="G35" s="40"/>
      <c r="H35" s="40"/>
      <c r="I35" s="116">
        <v>0.15</v>
      </c>
      <c r="J35" s="115">
        <v>0</v>
      </c>
      <c r="K35" s="43"/>
    </row>
    <row r="36" spans="2:11" s="1" customFormat="1" ht="14.45" hidden="1" customHeight="1">
      <c r="B36" s="39"/>
      <c r="C36" s="40"/>
      <c r="D36" s="40"/>
      <c r="E36" s="47" t="s">
        <v>52</v>
      </c>
      <c r="F36" s="115">
        <f>ROUND(SUM(BI92:BI418), 0)</f>
        <v>0</v>
      </c>
      <c r="G36" s="40"/>
      <c r="H36" s="40"/>
      <c r="I36" s="116">
        <v>0</v>
      </c>
      <c r="J36" s="115">
        <v>0</v>
      </c>
      <c r="K36" s="43"/>
    </row>
    <row r="37" spans="2:11" s="1" customFormat="1" ht="6.95" customHeight="1">
      <c r="B37" s="39"/>
      <c r="C37" s="40"/>
      <c r="D37" s="40"/>
      <c r="E37" s="40"/>
      <c r="F37" s="40"/>
      <c r="G37" s="40"/>
      <c r="H37" s="40"/>
      <c r="I37" s="40"/>
      <c r="J37" s="40"/>
      <c r="K37" s="43"/>
    </row>
    <row r="38" spans="2:11" s="1" customFormat="1" ht="25.35" customHeight="1">
      <c r="B38" s="39"/>
      <c r="C38" s="117"/>
      <c r="D38" s="118" t="s">
        <v>53</v>
      </c>
      <c r="E38" s="69"/>
      <c r="F38" s="69"/>
      <c r="G38" s="119" t="s">
        <v>54</v>
      </c>
      <c r="H38" s="120" t="s">
        <v>55</v>
      </c>
      <c r="I38" s="69"/>
      <c r="J38" s="121">
        <f>SUM(J29:J36)</f>
        <v>0</v>
      </c>
      <c r="K38" s="122"/>
    </row>
    <row r="39" spans="2:11" s="1" customFormat="1" ht="14.45" customHeight="1">
      <c r="B39" s="54"/>
      <c r="C39" s="55"/>
      <c r="D39" s="55"/>
      <c r="E39" s="55"/>
      <c r="F39" s="55"/>
      <c r="G39" s="55"/>
      <c r="H39" s="55"/>
      <c r="I39" s="55"/>
      <c r="J39" s="55"/>
      <c r="K39" s="56"/>
    </row>
    <row r="43" spans="2:11" s="1" customFormat="1" ht="6.95" customHeight="1">
      <c r="B43" s="57"/>
      <c r="C43" s="58"/>
      <c r="D43" s="58"/>
      <c r="E43" s="58"/>
      <c r="F43" s="58"/>
      <c r="G43" s="58"/>
      <c r="H43" s="58"/>
      <c r="I43" s="58"/>
      <c r="J43" s="58"/>
      <c r="K43" s="123"/>
    </row>
    <row r="44" spans="2:11" s="1" customFormat="1" ht="36.950000000000003" customHeight="1">
      <c r="B44" s="39"/>
      <c r="C44" s="30" t="s">
        <v>228</v>
      </c>
      <c r="D44" s="40"/>
      <c r="E44" s="40"/>
      <c r="F44" s="40"/>
      <c r="G44" s="40"/>
      <c r="H44" s="40"/>
      <c r="I44" s="40"/>
      <c r="J44" s="40"/>
      <c r="K44" s="43"/>
    </row>
    <row r="45" spans="2:11" s="1" customFormat="1" ht="6.95" customHeight="1">
      <c r="B45" s="39"/>
      <c r="C45" s="40"/>
      <c r="D45" s="40"/>
      <c r="E45" s="40"/>
      <c r="F45" s="40"/>
      <c r="G45" s="40"/>
      <c r="H45" s="40"/>
      <c r="I45" s="40"/>
      <c r="J45" s="40"/>
      <c r="K45" s="43"/>
    </row>
    <row r="46" spans="2:11" s="1" customFormat="1" ht="14.45" customHeight="1">
      <c r="B46" s="39"/>
      <c r="C46" s="36" t="s">
        <v>17</v>
      </c>
      <c r="D46" s="40"/>
      <c r="E46" s="40"/>
      <c r="F46" s="40"/>
      <c r="G46" s="40"/>
      <c r="H46" s="40"/>
      <c r="I46" s="40"/>
      <c r="J46" s="40"/>
      <c r="K46" s="43"/>
    </row>
    <row r="47" spans="2:11" s="1" customFormat="1" ht="16.5" customHeight="1">
      <c r="B47" s="39"/>
      <c r="C47" s="40"/>
      <c r="D47" s="40"/>
      <c r="E47" s="263" t="str">
        <f>E7</f>
        <v>ÚPRAVA VEŘEJNÉHO PROSTORU MEZI UL. VÝSTAVNÍ-VELETRŽNÍ PŘI MENDLOVĚ NÁM.ČÁST 2 - VNITROBLOK</v>
      </c>
      <c r="F47" s="269"/>
      <c r="G47" s="269"/>
      <c r="H47" s="269"/>
      <c r="I47" s="40"/>
      <c r="J47" s="40"/>
      <c r="K47" s="43"/>
    </row>
    <row r="48" spans="2:11" ht="15">
      <c r="B48" s="28"/>
      <c r="C48" s="36" t="s">
        <v>206</v>
      </c>
      <c r="D48" s="29"/>
      <c r="E48" s="29"/>
      <c r="F48" s="29"/>
      <c r="G48" s="29"/>
      <c r="H48" s="29"/>
      <c r="I48" s="29"/>
      <c r="J48" s="29"/>
      <c r="K48" s="31"/>
    </row>
    <row r="49" spans="2:47" s="1" customFormat="1" ht="16.5" customHeight="1">
      <c r="B49" s="39"/>
      <c r="C49" s="40"/>
      <c r="D49" s="40"/>
      <c r="E49" s="263" t="s">
        <v>209</v>
      </c>
      <c r="F49" s="264"/>
      <c r="G49" s="264"/>
      <c r="H49" s="264"/>
      <c r="I49" s="40"/>
      <c r="J49" s="40"/>
      <c r="K49" s="43"/>
    </row>
    <row r="50" spans="2:47" s="1" customFormat="1" ht="14.45" customHeight="1">
      <c r="B50" s="39"/>
      <c r="C50" s="36" t="s">
        <v>212</v>
      </c>
      <c r="D50" s="40"/>
      <c r="E50" s="40"/>
      <c r="F50" s="40"/>
      <c r="G50" s="40"/>
      <c r="H50" s="40"/>
      <c r="I50" s="40"/>
      <c r="J50" s="40"/>
      <c r="K50" s="43"/>
    </row>
    <row r="51" spans="2:47" s="1" customFormat="1" ht="17.25" customHeight="1">
      <c r="B51" s="39"/>
      <c r="C51" s="40"/>
      <c r="D51" s="40"/>
      <c r="E51" s="265" t="str">
        <f>E11</f>
        <v xml:space="preserve">SO 15.a - Demolice </v>
      </c>
      <c r="F51" s="264"/>
      <c r="G51" s="264"/>
      <c r="H51" s="264"/>
      <c r="I51" s="40"/>
      <c r="J51" s="40"/>
      <c r="K51" s="43"/>
    </row>
    <row r="52" spans="2:47" s="1" customFormat="1" ht="6.95" customHeight="1">
      <c r="B52" s="39"/>
      <c r="C52" s="40"/>
      <c r="D52" s="40"/>
      <c r="E52" s="40"/>
      <c r="F52" s="40"/>
      <c r="G52" s="40"/>
      <c r="H52" s="40"/>
      <c r="I52" s="40"/>
      <c r="J52" s="40"/>
      <c r="K52" s="43"/>
    </row>
    <row r="53" spans="2:47" s="1" customFormat="1" ht="18" customHeight="1">
      <c r="B53" s="39"/>
      <c r="C53" s="36" t="s">
        <v>24</v>
      </c>
      <c r="D53" s="40"/>
      <c r="E53" s="40"/>
      <c r="F53" s="34" t="str">
        <f>F14</f>
        <v>BRNO</v>
      </c>
      <c r="G53" s="40"/>
      <c r="H53" s="40"/>
      <c r="I53" s="36" t="s">
        <v>26</v>
      </c>
      <c r="J53" s="108" t="str">
        <f>IF(J14="","",J14)</f>
        <v>18.09.2017</v>
      </c>
      <c r="K53" s="43"/>
    </row>
    <row r="54" spans="2:47" s="1" customFormat="1" ht="6.95" customHeight="1">
      <c r="B54" s="39"/>
      <c r="C54" s="40"/>
      <c r="D54" s="40"/>
      <c r="E54" s="40"/>
      <c r="F54" s="40"/>
      <c r="G54" s="40"/>
      <c r="H54" s="40"/>
      <c r="I54" s="40"/>
      <c r="J54" s="40"/>
      <c r="K54" s="43"/>
    </row>
    <row r="55" spans="2:47" s="1" customFormat="1" ht="15">
      <c r="B55" s="39"/>
      <c r="C55" s="36" t="s">
        <v>33</v>
      </c>
      <c r="D55" s="40"/>
      <c r="E55" s="40"/>
      <c r="F55" s="34" t="str">
        <f>E17</f>
        <v>Statutární město Brno</v>
      </c>
      <c r="G55" s="40"/>
      <c r="H55" s="40"/>
      <c r="I55" s="36" t="s">
        <v>39</v>
      </c>
      <c r="J55" s="257" t="str">
        <f>E23</f>
        <v>ATELIÉR ZAHRADNÍ A KRAJIN. ARCHITEKTURY  Z.SENDLER</v>
      </c>
      <c r="K55" s="43"/>
    </row>
    <row r="56" spans="2:47" s="1" customFormat="1" ht="14.45" customHeight="1">
      <c r="B56" s="39"/>
      <c r="C56" s="36" t="s">
        <v>37</v>
      </c>
      <c r="D56" s="40"/>
      <c r="E56" s="40"/>
      <c r="F56" s="34" t="str">
        <f>IF(E20="","",E20)</f>
        <v xml:space="preserve"> </v>
      </c>
      <c r="G56" s="40"/>
      <c r="H56" s="40"/>
      <c r="I56" s="40"/>
      <c r="J56" s="266"/>
      <c r="K56" s="43"/>
    </row>
    <row r="57" spans="2:47" s="1" customFormat="1" ht="10.35" customHeight="1">
      <c r="B57" s="39"/>
      <c r="C57" s="40"/>
      <c r="D57" s="40"/>
      <c r="E57" s="40"/>
      <c r="F57" s="40"/>
      <c r="G57" s="40"/>
      <c r="H57" s="40"/>
      <c r="I57" s="40"/>
      <c r="J57" s="40"/>
      <c r="K57" s="43"/>
    </row>
    <row r="58" spans="2:47" s="1" customFormat="1" ht="29.25" customHeight="1">
      <c r="B58" s="39"/>
      <c r="C58" s="124" t="s">
        <v>229</v>
      </c>
      <c r="D58" s="117"/>
      <c r="E58" s="117"/>
      <c r="F58" s="117"/>
      <c r="G58" s="117"/>
      <c r="H58" s="117"/>
      <c r="I58" s="117"/>
      <c r="J58" s="125" t="s">
        <v>230</v>
      </c>
      <c r="K58" s="126"/>
    </row>
    <row r="59" spans="2:47" s="1" customFormat="1" ht="10.35" customHeight="1">
      <c r="B59" s="39"/>
      <c r="C59" s="40"/>
      <c r="D59" s="40"/>
      <c r="E59" s="40"/>
      <c r="F59" s="40"/>
      <c r="G59" s="40"/>
      <c r="H59" s="40"/>
      <c r="I59" s="40"/>
      <c r="J59" s="40"/>
      <c r="K59" s="43"/>
    </row>
    <row r="60" spans="2:47" s="1" customFormat="1" ht="29.25" customHeight="1">
      <c r="B60" s="39"/>
      <c r="C60" s="127" t="s">
        <v>231</v>
      </c>
      <c r="D60" s="40"/>
      <c r="E60" s="40"/>
      <c r="F60" s="40"/>
      <c r="G60" s="40"/>
      <c r="H60" s="40"/>
      <c r="I60" s="40"/>
      <c r="J60" s="114">
        <f>J92</f>
        <v>0</v>
      </c>
      <c r="K60" s="43"/>
      <c r="AU60" s="24" t="s">
        <v>232</v>
      </c>
    </row>
    <row r="61" spans="2:47" s="8" customFormat="1" ht="24.95" customHeight="1">
      <c r="B61" s="128"/>
      <c r="C61" s="129"/>
      <c r="D61" s="130" t="s">
        <v>233</v>
      </c>
      <c r="E61" s="131"/>
      <c r="F61" s="131"/>
      <c r="G61" s="131"/>
      <c r="H61" s="131"/>
      <c r="I61" s="131"/>
      <c r="J61" s="132">
        <f>J93</f>
        <v>0</v>
      </c>
      <c r="K61" s="133"/>
    </row>
    <row r="62" spans="2:47" s="9" customFormat="1" ht="19.899999999999999" customHeight="1">
      <c r="B62" s="134"/>
      <c r="C62" s="135"/>
      <c r="D62" s="136" t="s">
        <v>234</v>
      </c>
      <c r="E62" s="137"/>
      <c r="F62" s="137"/>
      <c r="G62" s="137"/>
      <c r="H62" s="137"/>
      <c r="I62" s="137"/>
      <c r="J62" s="138">
        <f>J94</f>
        <v>0</v>
      </c>
      <c r="K62" s="139"/>
    </row>
    <row r="63" spans="2:47" s="9" customFormat="1" ht="19.899999999999999" customHeight="1">
      <c r="B63" s="134"/>
      <c r="C63" s="135"/>
      <c r="D63" s="136" t="s">
        <v>235</v>
      </c>
      <c r="E63" s="137"/>
      <c r="F63" s="137"/>
      <c r="G63" s="137"/>
      <c r="H63" s="137"/>
      <c r="I63" s="137"/>
      <c r="J63" s="138">
        <f>J147</f>
        <v>0</v>
      </c>
      <c r="K63" s="139"/>
    </row>
    <row r="64" spans="2:47" s="9" customFormat="1" ht="19.899999999999999" customHeight="1">
      <c r="B64" s="134"/>
      <c r="C64" s="135"/>
      <c r="D64" s="136" t="s">
        <v>236</v>
      </c>
      <c r="E64" s="137"/>
      <c r="F64" s="137"/>
      <c r="G64" s="137"/>
      <c r="H64" s="137"/>
      <c r="I64" s="137"/>
      <c r="J64" s="138">
        <f>J151</f>
        <v>0</v>
      </c>
      <c r="K64" s="139"/>
    </row>
    <row r="65" spans="2:12" s="9" customFormat="1" ht="19.899999999999999" customHeight="1">
      <c r="B65" s="134"/>
      <c r="C65" s="135"/>
      <c r="D65" s="136" t="s">
        <v>237</v>
      </c>
      <c r="E65" s="137"/>
      <c r="F65" s="137"/>
      <c r="G65" s="137"/>
      <c r="H65" s="137"/>
      <c r="I65" s="137"/>
      <c r="J65" s="138">
        <f>J155</f>
        <v>0</v>
      </c>
      <c r="K65" s="139"/>
    </row>
    <row r="66" spans="2:12" s="9" customFormat="1" ht="19.899999999999999" customHeight="1">
      <c r="B66" s="134"/>
      <c r="C66" s="135"/>
      <c r="D66" s="136" t="s">
        <v>238</v>
      </c>
      <c r="E66" s="137"/>
      <c r="F66" s="137"/>
      <c r="G66" s="137"/>
      <c r="H66" s="137"/>
      <c r="I66" s="137"/>
      <c r="J66" s="138">
        <f>J242</f>
        <v>0</v>
      </c>
      <c r="K66" s="139"/>
    </row>
    <row r="67" spans="2:12" s="9" customFormat="1" ht="19.899999999999999" customHeight="1">
      <c r="B67" s="134"/>
      <c r="C67" s="135"/>
      <c r="D67" s="136" t="s">
        <v>239</v>
      </c>
      <c r="E67" s="137"/>
      <c r="F67" s="137"/>
      <c r="G67" s="137"/>
      <c r="H67" s="137"/>
      <c r="I67" s="137"/>
      <c r="J67" s="138">
        <f>J397</f>
        <v>0</v>
      </c>
      <c r="K67" s="139"/>
    </row>
    <row r="68" spans="2:12" s="8" customFormat="1" ht="24.95" customHeight="1">
      <c r="B68" s="128"/>
      <c r="C68" s="129"/>
      <c r="D68" s="130" t="s">
        <v>240</v>
      </c>
      <c r="E68" s="131"/>
      <c r="F68" s="131"/>
      <c r="G68" s="131"/>
      <c r="H68" s="131"/>
      <c r="I68" s="131"/>
      <c r="J68" s="132">
        <f>J399</f>
        <v>0</v>
      </c>
      <c r="K68" s="133"/>
    </row>
    <row r="69" spans="2:12" s="9" customFormat="1" ht="19.899999999999999" customHeight="1">
      <c r="B69" s="134"/>
      <c r="C69" s="135"/>
      <c r="D69" s="136" t="s">
        <v>241</v>
      </c>
      <c r="E69" s="137"/>
      <c r="F69" s="137"/>
      <c r="G69" s="137"/>
      <c r="H69" s="137"/>
      <c r="I69" s="137"/>
      <c r="J69" s="138">
        <f>J400</f>
        <v>0</v>
      </c>
      <c r="K69" s="139"/>
    </row>
    <row r="70" spans="2:12" s="9" customFormat="1" ht="19.899999999999999" customHeight="1">
      <c r="B70" s="134"/>
      <c r="C70" s="135"/>
      <c r="D70" s="136" t="s">
        <v>242</v>
      </c>
      <c r="E70" s="137"/>
      <c r="F70" s="137"/>
      <c r="G70" s="137"/>
      <c r="H70" s="137"/>
      <c r="I70" s="137"/>
      <c r="J70" s="138">
        <f>J409</f>
        <v>0</v>
      </c>
      <c r="K70" s="139"/>
    </row>
    <row r="71" spans="2:12" s="1" customFormat="1" ht="21.75" customHeight="1">
      <c r="B71" s="39"/>
      <c r="C71" s="40"/>
      <c r="D71" s="40"/>
      <c r="E71" s="40"/>
      <c r="F71" s="40"/>
      <c r="G71" s="40"/>
      <c r="H71" s="40"/>
      <c r="I71" s="40"/>
      <c r="J71" s="40"/>
      <c r="K71" s="43"/>
    </row>
    <row r="72" spans="2:12" s="1" customFormat="1" ht="6.95" customHeight="1">
      <c r="B72" s="54"/>
      <c r="C72" s="55"/>
      <c r="D72" s="55"/>
      <c r="E72" s="55"/>
      <c r="F72" s="55"/>
      <c r="G72" s="55"/>
      <c r="H72" s="55"/>
      <c r="I72" s="55"/>
      <c r="J72" s="55"/>
      <c r="K72" s="56"/>
    </row>
    <row r="76" spans="2:12" s="1" customFormat="1" ht="6.95" customHeight="1">
      <c r="B76" s="57"/>
      <c r="C76" s="58"/>
      <c r="D76" s="58"/>
      <c r="E76" s="58"/>
      <c r="F76" s="58"/>
      <c r="G76" s="58"/>
      <c r="H76" s="58"/>
      <c r="I76" s="58"/>
      <c r="J76" s="58"/>
      <c r="K76" s="58"/>
      <c r="L76" s="39"/>
    </row>
    <row r="77" spans="2:12" s="1" customFormat="1" ht="36.950000000000003" customHeight="1">
      <c r="B77" s="39"/>
      <c r="C77" s="59" t="s">
        <v>243</v>
      </c>
      <c r="L77" s="39"/>
    </row>
    <row r="78" spans="2:12" s="1" customFormat="1" ht="6.95" customHeight="1">
      <c r="B78" s="39"/>
      <c r="L78" s="39"/>
    </row>
    <row r="79" spans="2:12" s="1" customFormat="1" ht="14.45" customHeight="1">
      <c r="B79" s="39"/>
      <c r="C79" s="61" t="s">
        <v>17</v>
      </c>
      <c r="L79" s="39"/>
    </row>
    <row r="80" spans="2:12" s="1" customFormat="1" ht="16.5" customHeight="1">
      <c r="B80" s="39"/>
      <c r="E80" s="267" t="str">
        <f>E7</f>
        <v>ÚPRAVA VEŘEJNÉHO PROSTORU MEZI UL. VÝSTAVNÍ-VELETRŽNÍ PŘI MENDLOVĚ NÁM.ČÁST 2 - VNITROBLOK</v>
      </c>
      <c r="F80" s="268"/>
      <c r="G80" s="268"/>
      <c r="H80" s="268"/>
      <c r="L80" s="39"/>
    </row>
    <row r="81" spans="2:65" ht="15">
      <c r="B81" s="28"/>
      <c r="C81" s="61" t="s">
        <v>206</v>
      </c>
      <c r="L81" s="28"/>
    </row>
    <row r="82" spans="2:65" s="1" customFormat="1" ht="16.5" customHeight="1">
      <c r="B82" s="39"/>
      <c r="E82" s="267" t="s">
        <v>209</v>
      </c>
      <c r="F82" s="261"/>
      <c r="G82" s="261"/>
      <c r="H82" s="261"/>
      <c r="L82" s="39"/>
    </row>
    <row r="83" spans="2:65" s="1" customFormat="1" ht="14.45" customHeight="1">
      <c r="B83" s="39"/>
      <c r="C83" s="61" t="s">
        <v>212</v>
      </c>
      <c r="L83" s="39"/>
    </row>
    <row r="84" spans="2:65" s="1" customFormat="1" ht="17.25" customHeight="1">
      <c r="B84" s="39"/>
      <c r="E84" s="245" t="str">
        <f>E11</f>
        <v xml:space="preserve">SO 15.a - Demolice </v>
      </c>
      <c r="F84" s="261"/>
      <c r="G84" s="261"/>
      <c r="H84" s="261"/>
      <c r="L84" s="39"/>
    </row>
    <row r="85" spans="2:65" s="1" customFormat="1" ht="6.95" customHeight="1">
      <c r="B85" s="39"/>
      <c r="L85" s="39"/>
    </row>
    <row r="86" spans="2:65" s="1" customFormat="1" ht="18" customHeight="1">
      <c r="B86" s="39"/>
      <c r="C86" s="61" t="s">
        <v>24</v>
      </c>
      <c r="F86" s="140" t="str">
        <f>F14</f>
        <v>BRNO</v>
      </c>
      <c r="I86" s="61" t="s">
        <v>26</v>
      </c>
      <c r="J86" s="65" t="str">
        <f>IF(J14="","",J14)</f>
        <v>18.09.2017</v>
      </c>
      <c r="L86" s="39"/>
    </row>
    <row r="87" spans="2:65" s="1" customFormat="1" ht="6.95" customHeight="1">
      <c r="B87" s="39"/>
      <c r="L87" s="39"/>
    </row>
    <row r="88" spans="2:65" s="1" customFormat="1" ht="15">
      <c r="B88" s="39"/>
      <c r="C88" s="61" t="s">
        <v>33</v>
      </c>
      <c r="F88" s="140" t="str">
        <f>E17</f>
        <v>Statutární město Brno</v>
      </c>
      <c r="I88" s="61" t="s">
        <v>39</v>
      </c>
      <c r="J88" s="140" t="str">
        <f>E23</f>
        <v>ATELIÉR ZAHRADNÍ A KRAJIN. ARCHITEKTURY  Z.SENDLER</v>
      </c>
      <c r="L88" s="39"/>
    </row>
    <row r="89" spans="2:65" s="1" customFormat="1" ht="14.45" customHeight="1">
      <c r="B89" s="39"/>
      <c r="C89" s="61" t="s">
        <v>37</v>
      </c>
      <c r="F89" s="140" t="str">
        <f>IF(E20="","",E20)</f>
        <v xml:space="preserve"> </v>
      </c>
      <c r="L89" s="39"/>
    </row>
    <row r="90" spans="2:65" s="1" customFormat="1" ht="10.35" customHeight="1">
      <c r="B90" s="39"/>
      <c r="L90" s="39"/>
    </row>
    <row r="91" spans="2:65" s="10" customFormat="1" ht="29.25" customHeight="1">
      <c r="B91" s="141"/>
      <c r="C91" s="142" t="s">
        <v>244</v>
      </c>
      <c r="D91" s="143" t="s">
        <v>62</v>
      </c>
      <c r="E91" s="143" t="s">
        <v>58</v>
      </c>
      <c r="F91" s="143" t="s">
        <v>245</v>
      </c>
      <c r="G91" s="143" t="s">
        <v>246</v>
      </c>
      <c r="H91" s="143" t="s">
        <v>247</v>
      </c>
      <c r="I91" s="143" t="s">
        <v>248</v>
      </c>
      <c r="J91" s="143" t="s">
        <v>230</v>
      </c>
      <c r="K91" s="144" t="s">
        <v>249</v>
      </c>
      <c r="L91" s="141"/>
      <c r="M91" s="71" t="s">
        <v>250</v>
      </c>
      <c r="N91" s="72" t="s">
        <v>47</v>
      </c>
      <c r="O91" s="72" t="s">
        <v>251</v>
      </c>
      <c r="P91" s="72" t="s">
        <v>252</v>
      </c>
      <c r="Q91" s="72" t="s">
        <v>253</v>
      </c>
      <c r="R91" s="72" t="s">
        <v>254</v>
      </c>
      <c r="S91" s="72" t="s">
        <v>255</v>
      </c>
      <c r="T91" s="73" t="s">
        <v>256</v>
      </c>
    </row>
    <row r="92" spans="2:65" s="1" customFormat="1" ht="29.25" customHeight="1">
      <c r="B92" s="39"/>
      <c r="C92" s="75" t="s">
        <v>231</v>
      </c>
      <c r="J92" s="145">
        <f>BK92</f>
        <v>0</v>
      </c>
      <c r="L92" s="39"/>
      <c r="M92" s="74"/>
      <c r="N92" s="66"/>
      <c r="O92" s="66"/>
      <c r="P92" s="146">
        <f>P93+P399</f>
        <v>246.38546300000002</v>
      </c>
      <c r="Q92" s="66"/>
      <c r="R92" s="146">
        <f>R93+R399</f>
        <v>10.606</v>
      </c>
      <c r="S92" s="66"/>
      <c r="T92" s="147">
        <f>T93+T399</f>
        <v>71.269889000000006</v>
      </c>
      <c r="AT92" s="24" t="s">
        <v>76</v>
      </c>
      <c r="AU92" s="24" t="s">
        <v>232</v>
      </c>
      <c r="BK92" s="148">
        <f>BK93+BK399</f>
        <v>0</v>
      </c>
    </row>
    <row r="93" spans="2:65" s="11" customFormat="1" ht="37.35" customHeight="1">
      <c r="B93" s="149"/>
      <c r="D93" s="150" t="s">
        <v>76</v>
      </c>
      <c r="E93" s="151" t="s">
        <v>257</v>
      </c>
      <c r="F93" s="151" t="s">
        <v>258</v>
      </c>
      <c r="J93" s="152">
        <f>BK93</f>
        <v>0</v>
      </c>
      <c r="L93" s="149"/>
      <c r="M93" s="153"/>
      <c r="N93" s="154"/>
      <c r="O93" s="154"/>
      <c r="P93" s="155">
        <f>P94+P147+P151+P155+P242+P397</f>
        <v>217.68186300000002</v>
      </c>
      <c r="Q93" s="154"/>
      <c r="R93" s="155">
        <f>R94+R147+R151+R155+R242+R397</f>
        <v>10.606</v>
      </c>
      <c r="S93" s="154"/>
      <c r="T93" s="156">
        <f>T94+T147+T151+T155+T242+T397</f>
        <v>70.598089000000002</v>
      </c>
      <c r="AR93" s="150" t="s">
        <v>28</v>
      </c>
      <c r="AT93" s="157" t="s">
        <v>76</v>
      </c>
      <c r="AU93" s="157" t="s">
        <v>77</v>
      </c>
      <c r="AY93" s="150" t="s">
        <v>259</v>
      </c>
      <c r="BK93" s="158">
        <f>BK94+BK147+BK151+BK155+BK242+BK397</f>
        <v>0</v>
      </c>
    </row>
    <row r="94" spans="2:65" s="11" customFormat="1" ht="19.899999999999999" customHeight="1">
      <c r="B94" s="149"/>
      <c r="D94" s="150" t="s">
        <v>76</v>
      </c>
      <c r="E94" s="159" t="s">
        <v>28</v>
      </c>
      <c r="F94" s="159" t="s">
        <v>260</v>
      </c>
      <c r="J94" s="160">
        <f>BK94</f>
        <v>0</v>
      </c>
      <c r="L94" s="149"/>
      <c r="M94" s="153"/>
      <c r="N94" s="154"/>
      <c r="O94" s="154"/>
      <c r="P94" s="155">
        <f>SUM(P95:P146)</f>
        <v>60.279432999999997</v>
      </c>
      <c r="Q94" s="154"/>
      <c r="R94" s="155">
        <f>SUM(R95:R146)</f>
        <v>10.606</v>
      </c>
      <c r="S94" s="154"/>
      <c r="T94" s="156">
        <f>SUM(T95:T146)</f>
        <v>44.457300000000004</v>
      </c>
      <c r="AR94" s="150" t="s">
        <v>28</v>
      </c>
      <c r="AT94" s="157" t="s">
        <v>76</v>
      </c>
      <c r="AU94" s="157" t="s">
        <v>28</v>
      </c>
      <c r="AY94" s="150" t="s">
        <v>259</v>
      </c>
      <c r="BK94" s="158">
        <f>SUM(BK95:BK146)</f>
        <v>0</v>
      </c>
    </row>
    <row r="95" spans="2:65" s="1" customFormat="1" ht="16.5" customHeight="1">
      <c r="B95" s="161"/>
      <c r="C95" s="162" t="s">
        <v>28</v>
      </c>
      <c r="D95" s="162" t="s">
        <v>261</v>
      </c>
      <c r="E95" s="163" t="s">
        <v>262</v>
      </c>
      <c r="F95" s="164" t="s">
        <v>263</v>
      </c>
      <c r="G95" s="165" t="s">
        <v>264</v>
      </c>
      <c r="H95" s="166">
        <v>156.30000000000001</v>
      </c>
      <c r="I95" s="167"/>
      <c r="J95" s="167">
        <f>ROUND(I95*H95,2)</f>
        <v>0</v>
      </c>
      <c r="K95" s="164" t="s">
        <v>265</v>
      </c>
      <c r="L95" s="39"/>
      <c r="M95" s="168" t="s">
        <v>5</v>
      </c>
      <c r="N95" s="169" t="s">
        <v>48</v>
      </c>
      <c r="O95" s="170">
        <v>0.17599999999999999</v>
      </c>
      <c r="P95" s="170">
        <f>O95*H95</f>
        <v>27.508800000000001</v>
      </c>
      <c r="Q95" s="170">
        <v>0</v>
      </c>
      <c r="R95" s="170">
        <f>Q95*H95</f>
        <v>0</v>
      </c>
      <c r="S95" s="170">
        <v>0.255</v>
      </c>
      <c r="T95" s="171">
        <f>S95*H95</f>
        <v>39.856500000000004</v>
      </c>
      <c r="AR95" s="24" t="s">
        <v>266</v>
      </c>
      <c r="AT95" s="24" t="s">
        <v>261</v>
      </c>
      <c r="AU95" s="24" t="s">
        <v>86</v>
      </c>
      <c r="AY95" s="24" t="s">
        <v>259</v>
      </c>
      <c r="BE95" s="172">
        <f>IF(N95="základní",J95,0)</f>
        <v>0</v>
      </c>
      <c r="BF95" s="172">
        <f>IF(N95="snížená",J95,0)</f>
        <v>0</v>
      </c>
      <c r="BG95" s="172">
        <f>IF(N95="zákl. přenesená",J95,0)</f>
        <v>0</v>
      </c>
      <c r="BH95" s="172">
        <f>IF(N95="sníž. přenesená",J95,0)</f>
        <v>0</v>
      </c>
      <c r="BI95" s="172">
        <f>IF(N95="nulová",J95,0)</f>
        <v>0</v>
      </c>
      <c r="BJ95" s="24" t="s">
        <v>28</v>
      </c>
      <c r="BK95" s="172">
        <f>ROUND(I95*H95,2)</f>
        <v>0</v>
      </c>
      <c r="BL95" s="24" t="s">
        <v>266</v>
      </c>
      <c r="BM95" s="24" t="s">
        <v>267</v>
      </c>
    </row>
    <row r="96" spans="2:65" s="12" customFormat="1">
      <c r="B96" s="173"/>
      <c r="D96" s="174" t="s">
        <v>268</v>
      </c>
      <c r="E96" s="175" t="s">
        <v>5</v>
      </c>
      <c r="F96" s="176" t="s">
        <v>269</v>
      </c>
      <c r="H96" s="175" t="s">
        <v>5</v>
      </c>
      <c r="L96" s="173"/>
      <c r="M96" s="177"/>
      <c r="N96" s="178"/>
      <c r="O96" s="178"/>
      <c r="P96" s="178"/>
      <c r="Q96" s="178"/>
      <c r="R96" s="178"/>
      <c r="S96" s="178"/>
      <c r="T96" s="179"/>
      <c r="AT96" s="175" t="s">
        <v>268</v>
      </c>
      <c r="AU96" s="175" t="s">
        <v>86</v>
      </c>
      <c r="AV96" s="12" t="s">
        <v>28</v>
      </c>
      <c r="AW96" s="12" t="s">
        <v>41</v>
      </c>
      <c r="AX96" s="12" t="s">
        <v>77</v>
      </c>
      <c r="AY96" s="175" t="s">
        <v>259</v>
      </c>
    </row>
    <row r="97" spans="2:65" s="12" customFormat="1">
      <c r="B97" s="173"/>
      <c r="D97" s="174" t="s">
        <v>268</v>
      </c>
      <c r="E97" s="175" t="s">
        <v>5</v>
      </c>
      <c r="F97" s="176" t="s">
        <v>270</v>
      </c>
      <c r="H97" s="175" t="s">
        <v>5</v>
      </c>
      <c r="L97" s="173"/>
      <c r="M97" s="177"/>
      <c r="N97" s="178"/>
      <c r="O97" s="178"/>
      <c r="P97" s="178"/>
      <c r="Q97" s="178"/>
      <c r="R97" s="178"/>
      <c r="S97" s="178"/>
      <c r="T97" s="179"/>
      <c r="AT97" s="175" t="s">
        <v>268</v>
      </c>
      <c r="AU97" s="175" t="s">
        <v>86</v>
      </c>
      <c r="AV97" s="12" t="s">
        <v>28</v>
      </c>
      <c r="AW97" s="12" t="s">
        <v>41</v>
      </c>
      <c r="AX97" s="12" t="s">
        <v>77</v>
      </c>
      <c r="AY97" s="175" t="s">
        <v>259</v>
      </c>
    </row>
    <row r="98" spans="2:65" s="12" customFormat="1">
      <c r="B98" s="173"/>
      <c r="D98" s="174" t="s">
        <v>268</v>
      </c>
      <c r="E98" s="175" t="s">
        <v>5</v>
      </c>
      <c r="F98" s="176" t="s">
        <v>271</v>
      </c>
      <c r="H98" s="175" t="s">
        <v>5</v>
      </c>
      <c r="L98" s="173"/>
      <c r="M98" s="177"/>
      <c r="N98" s="178"/>
      <c r="O98" s="178"/>
      <c r="P98" s="178"/>
      <c r="Q98" s="178"/>
      <c r="R98" s="178"/>
      <c r="S98" s="178"/>
      <c r="T98" s="179"/>
      <c r="AT98" s="175" t="s">
        <v>268</v>
      </c>
      <c r="AU98" s="175" t="s">
        <v>86</v>
      </c>
      <c r="AV98" s="12" t="s">
        <v>28</v>
      </c>
      <c r="AW98" s="12" t="s">
        <v>41</v>
      </c>
      <c r="AX98" s="12" t="s">
        <v>77</v>
      </c>
      <c r="AY98" s="175" t="s">
        <v>259</v>
      </c>
    </row>
    <row r="99" spans="2:65" s="12" customFormat="1">
      <c r="B99" s="173"/>
      <c r="D99" s="174" t="s">
        <v>268</v>
      </c>
      <c r="E99" s="175" t="s">
        <v>5</v>
      </c>
      <c r="F99" s="176" t="s">
        <v>272</v>
      </c>
      <c r="H99" s="175" t="s">
        <v>5</v>
      </c>
      <c r="L99" s="173"/>
      <c r="M99" s="177"/>
      <c r="N99" s="178"/>
      <c r="O99" s="178"/>
      <c r="P99" s="178"/>
      <c r="Q99" s="178"/>
      <c r="R99" s="178"/>
      <c r="S99" s="178"/>
      <c r="T99" s="179"/>
      <c r="AT99" s="175" t="s">
        <v>268</v>
      </c>
      <c r="AU99" s="175" t="s">
        <v>86</v>
      </c>
      <c r="AV99" s="12" t="s">
        <v>28</v>
      </c>
      <c r="AW99" s="12" t="s">
        <v>41</v>
      </c>
      <c r="AX99" s="12" t="s">
        <v>77</v>
      </c>
      <c r="AY99" s="175" t="s">
        <v>259</v>
      </c>
    </row>
    <row r="100" spans="2:65" s="12" customFormat="1">
      <c r="B100" s="173"/>
      <c r="D100" s="174" t="s">
        <v>268</v>
      </c>
      <c r="E100" s="175" t="s">
        <v>5</v>
      </c>
      <c r="F100" s="176" t="s">
        <v>273</v>
      </c>
      <c r="H100" s="175" t="s">
        <v>5</v>
      </c>
      <c r="L100" s="173"/>
      <c r="M100" s="177"/>
      <c r="N100" s="178"/>
      <c r="O100" s="178"/>
      <c r="P100" s="178"/>
      <c r="Q100" s="178"/>
      <c r="R100" s="178"/>
      <c r="S100" s="178"/>
      <c r="T100" s="179"/>
      <c r="AT100" s="175" t="s">
        <v>268</v>
      </c>
      <c r="AU100" s="175" t="s">
        <v>86</v>
      </c>
      <c r="AV100" s="12" t="s">
        <v>28</v>
      </c>
      <c r="AW100" s="12" t="s">
        <v>41</v>
      </c>
      <c r="AX100" s="12" t="s">
        <v>77</v>
      </c>
      <c r="AY100" s="175" t="s">
        <v>259</v>
      </c>
    </row>
    <row r="101" spans="2:65" s="12" customFormat="1">
      <c r="B101" s="173"/>
      <c r="D101" s="174" t="s">
        <v>268</v>
      </c>
      <c r="E101" s="175" t="s">
        <v>5</v>
      </c>
      <c r="F101" s="176" t="s">
        <v>274</v>
      </c>
      <c r="H101" s="175" t="s">
        <v>5</v>
      </c>
      <c r="L101" s="173"/>
      <c r="M101" s="177"/>
      <c r="N101" s="178"/>
      <c r="O101" s="178"/>
      <c r="P101" s="178"/>
      <c r="Q101" s="178"/>
      <c r="R101" s="178"/>
      <c r="S101" s="178"/>
      <c r="T101" s="179"/>
      <c r="AT101" s="175" t="s">
        <v>268</v>
      </c>
      <c r="AU101" s="175" t="s">
        <v>86</v>
      </c>
      <c r="AV101" s="12" t="s">
        <v>28</v>
      </c>
      <c r="AW101" s="12" t="s">
        <v>41</v>
      </c>
      <c r="AX101" s="12" t="s">
        <v>77</v>
      </c>
      <c r="AY101" s="175" t="s">
        <v>259</v>
      </c>
    </row>
    <row r="102" spans="2:65" s="13" customFormat="1">
      <c r="B102" s="180"/>
      <c r="D102" s="174" t="s">
        <v>268</v>
      </c>
      <c r="E102" s="181" t="s">
        <v>5</v>
      </c>
      <c r="F102" s="182" t="s">
        <v>275</v>
      </c>
      <c r="H102" s="183">
        <v>0</v>
      </c>
      <c r="L102" s="180"/>
      <c r="M102" s="184"/>
      <c r="N102" s="185"/>
      <c r="O102" s="185"/>
      <c r="P102" s="185"/>
      <c r="Q102" s="185"/>
      <c r="R102" s="185"/>
      <c r="S102" s="185"/>
      <c r="T102" s="186"/>
      <c r="AT102" s="181" t="s">
        <v>268</v>
      </c>
      <c r="AU102" s="181" t="s">
        <v>86</v>
      </c>
      <c r="AV102" s="13" t="s">
        <v>152</v>
      </c>
      <c r="AW102" s="13" t="s">
        <v>41</v>
      </c>
      <c r="AX102" s="13" t="s">
        <v>77</v>
      </c>
      <c r="AY102" s="181" t="s">
        <v>259</v>
      </c>
    </row>
    <row r="103" spans="2:65" s="12" customFormat="1">
      <c r="B103" s="173"/>
      <c r="D103" s="174" t="s">
        <v>268</v>
      </c>
      <c r="E103" s="175" t="s">
        <v>5</v>
      </c>
      <c r="F103" s="176" t="s">
        <v>276</v>
      </c>
      <c r="H103" s="175" t="s">
        <v>5</v>
      </c>
      <c r="L103" s="173"/>
      <c r="M103" s="177"/>
      <c r="N103" s="178"/>
      <c r="O103" s="178"/>
      <c r="P103" s="178"/>
      <c r="Q103" s="178"/>
      <c r="R103" s="178"/>
      <c r="S103" s="178"/>
      <c r="T103" s="179"/>
      <c r="AT103" s="175" t="s">
        <v>268</v>
      </c>
      <c r="AU103" s="175" t="s">
        <v>86</v>
      </c>
      <c r="AV103" s="12" t="s">
        <v>28</v>
      </c>
      <c r="AW103" s="12" t="s">
        <v>41</v>
      </c>
      <c r="AX103" s="12" t="s">
        <v>77</v>
      </c>
      <c r="AY103" s="175" t="s">
        <v>259</v>
      </c>
    </row>
    <row r="104" spans="2:65" s="14" customFormat="1">
      <c r="B104" s="187"/>
      <c r="D104" s="174" t="s">
        <v>268</v>
      </c>
      <c r="E104" s="188" t="s">
        <v>5</v>
      </c>
      <c r="F104" s="189" t="s">
        <v>277</v>
      </c>
      <c r="H104" s="190">
        <v>115.6</v>
      </c>
      <c r="L104" s="187"/>
      <c r="M104" s="191"/>
      <c r="N104" s="192"/>
      <c r="O104" s="192"/>
      <c r="P104" s="192"/>
      <c r="Q104" s="192"/>
      <c r="R104" s="192"/>
      <c r="S104" s="192"/>
      <c r="T104" s="193"/>
      <c r="AT104" s="188" t="s">
        <v>268</v>
      </c>
      <c r="AU104" s="188" t="s">
        <v>86</v>
      </c>
      <c r="AV104" s="14" t="s">
        <v>86</v>
      </c>
      <c r="AW104" s="14" t="s">
        <v>41</v>
      </c>
      <c r="AX104" s="14" t="s">
        <v>77</v>
      </c>
      <c r="AY104" s="188" t="s">
        <v>259</v>
      </c>
    </row>
    <row r="105" spans="2:65" s="12" customFormat="1">
      <c r="B105" s="173"/>
      <c r="D105" s="174" t="s">
        <v>268</v>
      </c>
      <c r="E105" s="175" t="s">
        <v>5</v>
      </c>
      <c r="F105" s="176" t="s">
        <v>278</v>
      </c>
      <c r="H105" s="175" t="s">
        <v>5</v>
      </c>
      <c r="L105" s="173"/>
      <c r="M105" s="177"/>
      <c r="N105" s="178"/>
      <c r="O105" s="178"/>
      <c r="P105" s="178"/>
      <c r="Q105" s="178"/>
      <c r="R105" s="178"/>
      <c r="S105" s="178"/>
      <c r="T105" s="179"/>
      <c r="AT105" s="175" t="s">
        <v>268</v>
      </c>
      <c r="AU105" s="175" t="s">
        <v>86</v>
      </c>
      <c r="AV105" s="12" t="s">
        <v>28</v>
      </c>
      <c r="AW105" s="12" t="s">
        <v>41</v>
      </c>
      <c r="AX105" s="12" t="s">
        <v>77</v>
      </c>
      <c r="AY105" s="175" t="s">
        <v>259</v>
      </c>
    </row>
    <row r="106" spans="2:65" s="14" customFormat="1">
      <c r="B106" s="187"/>
      <c r="D106" s="174" t="s">
        <v>268</v>
      </c>
      <c r="E106" s="188" t="s">
        <v>5</v>
      </c>
      <c r="F106" s="189" t="s">
        <v>279</v>
      </c>
      <c r="H106" s="190">
        <v>31.7</v>
      </c>
      <c r="L106" s="187"/>
      <c r="M106" s="191"/>
      <c r="N106" s="192"/>
      <c r="O106" s="192"/>
      <c r="P106" s="192"/>
      <c r="Q106" s="192"/>
      <c r="R106" s="192"/>
      <c r="S106" s="192"/>
      <c r="T106" s="193"/>
      <c r="AT106" s="188" t="s">
        <v>268</v>
      </c>
      <c r="AU106" s="188" t="s">
        <v>86</v>
      </c>
      <c r="AV106" s="14" t="s">
        <v>86</v>
      </c>
      <c r="AW106" s="14" t="s">
        <v>41</v>
      </c>
      <c r="AX106" s="14" t="s">
        <v>77</v>
      </c>
      <c r="AY106" s="188" t="s">
        <v>259</v>
      </c>
    </row>
    <row r="107" spans="2:65" s="12" customFormat="1">
      <c r="B107" s="173"/>
      <c r="D107" s="174" t="s">
        <v>268</v>
      </c>
      <c r="E107" s="175" t="s">
        <v>5</v>
      </c>
      <c r="F107" s="176" t="s">
        <v>280</v>
      </c>
      <c r="H107" s="175" t="s">
        <v>5</v>
      </c>
      <c r="L107" s="173"/>
      <c r="M107" s="177"/>
      <c r="N107" s="178"/>
      <c r="O107" s="178"/>
      <c r="P107" s="178"/>
      <c r="Q107" s="178"/>
      <c r="R107" s="178"/>
      <c r="S107" s="178"/>
      <c r="T107" s="179"/>
      <c r="AT107" s="175" t="s">
        <v>268</v>
      </c>
      <c r="AU107" s="175" t="s">
        <v>86</v>
      </c>
      <c r="AV107" s="12" t="s">
        <v>28</v>
      </c>
      <c r="AW107" s="12" t="s">
        <v>41</v>
      </c>
      <c r="AX107" s="12" t="s">
        <v>77</v>
      </c>
      <c r="AY107" s="175" t="s">
        <v>259</v>
      </c>
    </row>
    <row r="108" spans="2:65" s="14" customFormat="1">
      <c r="B108" s="187"/>
      <c r="D108" s="174" t="s">
        <v>268</v>
      </c>
      <c r="E108" s="188" t="s">
        <v>5</v>
      </c>
      <c r="F108" s="189" t="s">
        <v>281</v>
      </c>
      <c r="H108" s="190">
        <v>9</v>
      </c>
      <c r="L108" s="187"/>
      <c r="M108" s="191"/>
      <c r="N108" s="192"/>
      <c r="O108" s="192"/>
      <c r="P108" s="192"/>
      <c r="Q108" s="192"/>
      <c r="R108" s="192"/>
      <c r="S108" s="192"/>
      <c r="T108" s="193"/>
      <c r="AT108" s="188" t="s">
        <v>268</v>
      </c>
      <c r="AU108" s="188" t="s">
        <v>86</v>
      </c>
      <c r="AV108" s="14" t="s">
        <v>86</v>
      </c>
      <c r="AW108" s="14" t="s">
        <v>41</v>
      </c>
      <c r="AX108" s="14" t="s">
        <v>77</v>
      </c>
      <c r="AY108" s="188" t="s">
        <v>259</v>
      </c>
    </row>
    <row r="109" spans="2:65" s="15" customFormat="1">
      <c r="B109" s="194"/>
      <c r="D109" s="174" t="s">
        <v>268</v>
      </c>
      <c r="E109" s="195" t="s">
        <v>5</v>
      </c>
      <c r="F109" s="196" t="s">
        <v>282</v>
      </c>
      <c r="H109" s="197">
        <v>156.30000000000001</v>
      </c>
      <c r="L109" s="194"/>
      <c r="M109" s="198"/>
      <c r="N109" s="199"/>
      <c r="O109" s="199"/>
      <c r="P109" s="199"/>
      <c r="Q109" s="199"/>
      <c r="R109" s="199"/>
      <c r="S109" s="199"/>
      <c r="T109" s="200"/>
      <c r="AT109" s="195" t="s">
        <v>268</v>
      </c>
      <c r="AU109" s="195" t="s">
        <v>86</v>
      </c>
      <c r="AV109" s="15" t="s">
        <v>266</v>
      </c>
      <c r="AW109" s="15" t="s">
        <v>41</v>
      </c>
      <c r="AX109" s="15" t="s">
        <v>28</v>
      </c>
      <c r="AY109" s="195" t="s">
        <v>259</v>
      </c>
    </row>
    <row r="110" spans="2:65" s="1" customFormat="1" ht="16.5" customHeight="1">
      <c r="B110" s="161"/>
      <c r="C110" s="162" t="s">
        <v>86</v>
      </c>
      <c r="D110" s="162" t="s">
        <v>261</v>
      </c>
      <c r="E110" s="163" t="s">
        <v>283</v>
      </c>
      <c r="F110" s="164" t="s">
        <v>284</v>
      </c>
      <c r="G110" s="165" t="s">
        <v>285</v>
      </c>
      <c r="H110" s="166">
        <v>8.8000000000000007</v>
      </c>
      <c r="I110" s="167"/>
      <c r="J110" s="167">
        <f>ROUND(I110*H110,2)</f>
        <v>0</v>
      </c>
      <c r="K110" s="164" t="s">
        <v>5</v>
      </c>
      <c r="L110" s="39"/>
      <c r="M110" s="168" t="s">
        <v>5</v>
      </c>
      <c r="N110" s="169" t="s">
        <v>48</v>
      </c>
      <c r="O110" s="170">
        <v>0.17599999999999999</v>
      </c>
      <c r="P110" s="170">
        <f>O110*H110</f>
        <v>1.5488</v>
      </c>
      <c r="Q110" s="170">
        <v>0</v>
      </c>
      <c r="R110" s="170">
        <f>Q110*H110</f>
        <v>0</v>
      </c>
      <c r="S110" s="170">
        <v>0.156</v>
      </c>
      <c r="T110" s="171">
        <f>S110*H110</f>
        <v>1.3728</v>
      </c>
      <c r="AR110" s="24" t="s">
        <v>266</v>
      </c>
      <c r="AT110" s="24" t="s">
        <v>261</v>
      </c>
      <c r="AU110" s="24" t="s">
        <v>86</v>
      </c>
      <c r="AY110" s="24" t="s">
        <v>259</v>
      </c>
      <c r="BE110" s="172">
        <f>IF(N110="základní",J110,0)</f>
        <v>0</v>
      </c>
      <c r="BF110" s="172">
        <f>IF(N110="snížená",J110,0)</f>
        <v>0</v>
      </c>
      <c r="BG110" s="172">
        <f>IF(N110="zákl. přenesená",J110,0)</f>
        <v>0</v>
      </c>
      <c r="BH110" s="172">
        <f>IF(N110="sníž. přenesená",J110,0)</f>
        <v>0</v>
      </c>
      <c r="BI110" s="172">
        <f>IF(N110="nulová",J110,0)</f>
        <v>0</v>
      </c>
      <c r="BJ110" s="24" t="s">
        <v>28</v>
      </c>
      <c r="BK110" s="172">
        <f>ROUND(I110*H110,2)</f>
        <v>0</v>
      </c>
      <c r="BL110" s="24" t="s">
        <v>266</v>
      </c>
      <c r="BM110" s="24" t="s">
        <v>286</v>
      </c>
    </row>
    <row r="111" spans="2:65" s="12" customFormat="1">
      <c r="B111" s="173"/>
      <c r="D111" s="174" t="s">
        <v>268</v>
      </c>
      <c r="E111" s="175" t="s">
        <v>5</v>
      </c>
      <c r="F111" s="176" t="s">
        <v>287</v>
      </c>
      <c r="H111" s="175" t="s">
        <v>5</v>
      </c>
      <c r="L111" s="173"/>
      <c r="M111" s="177"/>
      <c r="N111" s="178"/>
      <c r="O111" s="178"/>
      <c r="P111" s="178"/>
      <c r="Q111" s="178"/>
      <c r="R111" s="178"/>
      <c r="S111" s="178"/>
      <c r="T111" s="179"/>
      <c r="AT111" s="175" t="s">
        <v>268</v>
      </c>
      <c r="AU111" s="175" t="s">
        <v>86</v>
      </c>
      <c r="AV111" s="12" t="s">
        <v>28</v>
      </c>
      <c r="AW111" s="12" t="s">
        <v>41</v>
      </c>
      <c r="AX111" s="12" t="s">
        <v>77</v>
      </c>
      <c r="AY111" s="175" t="s">
        <v>259</v>
      </c>
    </row>
    <row r="112" spans="2:65" s="12" customFormat="1">
      <c r="B112" s="173"/>
      <c r="D112" s="174" t="s">
        <v>268</v>
      </c>
      <c r="E112" s="175" t="s">
        <v>5</v>
      </c>
      <c r="F112" s="176" t="s">
        <v>288</v>
      </c>
      <c r="H112" s="175" t="s">
        <v>5</v>
      </c>
      <c r="L112" s="173"/>
      <c r="M112" s="177"/>
      <c r="N112" s="178"/>
      <c r="O112" s="178"/>
      <c r="P112" s="178"/>
      <c r="Q112" s="178"/>
      <c r="R112" s="178"/>
      <c r="S112" s="178"/>
      <c r="T112" s="179"/>
      <c r="AT112" s="175" t="s">
        <v>268</v>
      </c>
      <c r="AU112" s="175" t="s">
        <v>86</v>
      </c>
      <c r="AV112" s="12" t="s">
        <v>28</v>
      </c>
      <c r="AW112" s="12" t="s">
        <v>41</v>
      </c>
      <c r="AX112" s="12" t="s">
        <v>77</v>
      </c>
      <c r="AY112" s="175" t="s">
        <v>259</v>
      </c>
    </row>
    <row r="113" spans="2:65" s="14" customFormat="1">
      <c r="B113" s="187"/>
      <c r="D113" s="174" t="s">
        <v>268</v>
      </c>
      <c r="E113" s="188" t="s">
        <v>5</v>
      </c>
      <c r="F113" s="189" t="s">
        <v>289</v>
      </c>
      <c r="H113" s="190">
        <v>8.8000000000000007</v>
      </c>
      <c r="L113" s="187"/>
      <c r="M113" s="191"/>
      <c r="N113" s="192"/>
      <c r="O113" s="192"/>
      <c r="P113" s="192"/>
      <c r="Q113" s="192"/>
      <c r="R113" s="192"/>
      <c r="S113" s="192"/>
      <c r="T113" s="193"/>
      <c r="AT113" s="188" t="s">
        <v>268</v>
      </c>
      <c r="AU113" s="188" t="s">
        <v>86</v>
      </c>
      <c r="AV113" s="14" t="s">
        <v>86</v>
      </c>
      <c r="AW113" s="14" t="s">
        <v>41</v>
      </c>
      <c r="AX113" s="14" t="s">
        <v>28</v>
      </c>
      <c r="AY113" s="188" t="s">
        <v>259</v>
      </c>
    </row>
    <row r="114" spans="2:65" s="1" customFormat="1" ht="16.5" customHeight="1">
      <c r="B114" s="161"/>
      <c r="C114" s="162" t="s">
        <v>152</v>
      </c>
      <c r="D114" s="162" t="s">
        <v>261</v>
      </c>
      <c r="E114" s="163" t="s">
        <v>290</v>
      </c>
      <c r="F114" s="164" t="s">
        <v>291</v>
      </c>
      <c r="G114" s="165" t="s">
        <v>285</v>
      </c>
      <c r="H114" s="166">
        <v>80.7</v>
      </c>
      <c r="I114" s="167"/>
      <c r="J114" s="167">
        <f>ROUND(I114*H114,2)</f>
        <v>0</v>
      </c>
      <c r="K114" s="164" t="s">
        <v>265</v>
      </c>
      <c r="L114" s="39"/>
      <c r="M114" s="168" t="s">
        <v>5</v>
      </c>
      <c r="N114" s="169" t="s">
        <v>48</v>
      </c>
      <c r="O114" s="170">
        <v>9.5000000000000001E-2</v>
      </c>
      <c r="P114" s="170">
        <f>O114*H114</f>
        <v>7.6665000000000001</v>
      </c>
      <c r="Q114" s="170">
        <v>0</v>
      </c>
      <c r="R114" s="170">
        <f>Q114*H114</f>
        <v>0</v>
      </c>
      <c r="S114" s="170">
        <v>0.04</v>
      </c>
      <c r="T114" s="171">
        <f>S114*H114</f>
        <v>3.2280000000000002</v>
      </c>
      <c r="AR114" s="24" t="s">
        <v>266</v>
      </c>
      <c r="AT114" s="24" t="s">
        <v>261</v>
      </c>
      <c r="AU114" s="24" t="s">
        <v>86</v>
      </c>
      <c r="AY114" s="24" t="s">
        <v>259</v>
      </c>
      <c r="BE114" s="172">
        <f>IF(N114="základní",J114,0)</f>
        <v>0</v>
      </c>
      <c r="BF114" s="172">
        <f>IF(N114="snížená",J114,0)</f>
        <v>0</v>
      </c>
      <c r="BG114" s="172">
        <f>IF(N114="zákl. přenesená",J114,0)</f>
        <v>0</v>
      </c>
      <c r="BH114" s="172">
        <f>IF(N114="sníž. přenesená",J114,0)</f>
        <v>0</v>
      </c>
      <c r="BI114" s="172">
        <f>IF(N114="nulová",J114,0)</f>
        <v>0</v>
      </c>
      <c r="BJ114" s="24" t="s">
        <v>28</v>
      </c>
      <c r="BK114" s="172">
        <f>ROUND(I114*H114,2)</f>
        <v>0</v>
      </c>
      <c r="BL114" s="24" t="s">
        <v>266</v>
      </c>
      <c r="BM114" s="24" t="s">
        <v>292</v>
      </c>
    </row>
    <row r="115" spans="2:65" s="12" customFormat="1">
      <c r="B115" s="173"/>
      <c r="D115" s="174" t="s">
        <v>268</v>
      </c>
      <c r="E115" s="175" t="s">
        <v>5</v>
      </c>
      <c r="F115" s="176" t="s">
        <v>293</v>
      </c>
      <c r="H115" s="175" t="s">
        <v>5</v>
      </c>
      <c r="L115" s="173"/>
      <c r="M115" s="177"/>
      <c r="N115" s="178"/>
      <c r="O115" s="178"/>
      <c r="P115" s="178"/>
      <c r="Q115" s="178"/>
      <c r="R115" s="178"/>
      <c r="S115" s="178"/>
      <c r="T115" s="179"/>
      <c r="AT115" s="175" t="s">
        <v>268</v>
      </c>
      <c r="AU115" s="175" t="s">
        <v>86</v>
      </c>
      <c r="AV115" s="12" t="s">
        <v>28</v>
      </c>
      <c r="AW115" s="12" t="s">
        <v>41</v>
      </c>
      <c r="AX115" s="12" t="s">
        <v>77</v>
      </c>
      <c r="AY115" s="175" t="s">
        <v>259</v>
      </c>
    </row>
    <row r="116" spans="2:65" s="12" customFormat="1">
      <c r="B116" s="173"/>
      <c r="D116" s="174" t="s">
        <v>268</v>
      </c>
      <c r="E116" s="175" t="s">
        <v>5</v>
      </c>
      <c r="F116" s="176" t="s">
        <v>288</v>
      </c>
      <c r="H116" s="175" t="s">
        <v>5</v>
      </c>
      <c r="L116" s="173"/>
      <c r="M116" s="177"/>
      <c r="N116" s="178"/>
      <c r="O116" s="178"/>
      <c r="P116" s="178"/>
      <c r="Q116" s="178"/>
      <c r="R116" s="178"/>
      <c r="S116" s="178"/>
      <c r="T116" s="179"/>
      <c r="AT116" s="175" t="s">
        <v>268</v>
      </c>
      <c r="AU116" s="175" t="s">
        <v>86</v>
      </c>
      <c r="AV116" s="12" t="s">
        <v>28</v>
      </c>
      <c r="AW116" s="12" t="s">
        <v>41</v>
      </c>
      <c r="AX116" s="12" t="s">
        <v>77</v>
      </c>
      <c r="AY116" s="175" t="s">
        <v>259</v>
      </c>
    </row>
    <row r="117" spans="2:65" s="14" customFormat="1">
      <c r="B117" s="187"/>
      <c r="D117" s="174" t="s">
        <v>268</v>
      </c>
      <c r="E117" s="188" t="s">
        <v>5</v>
      </c>
      <c r="F117" s="189" t="s">
        <v>294</v>
      </c>
      <c r="H117" s="190">
        <v>80.7</v>
      </c>
      <c r="L117" s="187"/>
      <c r="M117" s="191"/>
      <c r="N117" s="192"/>
      <c r="O117" s="192"/>
      <c r="P117" s="192"/>
      <c r="Q117" s="192"/>
      <c r="R117" s="192"/>
      <c r="S117" s="192"/>
      <c r="T117" s="193"/>
      <c r="AT117" s="188" t="s">
        <v>268</v>
      </c>
      <c r="AU117" s="188" t="s">
        <v>86</v>
      </c>
      <c r="AV117" s="14" t="s">
        <v>86</v>
      </c>
      <c r="AW117" s="14" t="s">
        <v>41</v>
      </c>
      <c r="AX117" s="14" t="s">
        <v>28</v>
      </c>
      <c r="AY117" s="188" t="s">
        <v>259</v>
      </c>
    </row>
    <row r="118" spans="2:65" s="1" customFormat="1" ht="25.5" customHeight="1">
      <c r="B118" s="161"/>
      <c r="C118" s="162" t="s">
        <v>266</v>
      </c>
      <c r="D118" s="162" t="s">
        <v>261</v>
      </c>
      <c r="E118" s="163" t="s">
        <v>295</v>
      </c>
      <c r="F118" s="164" t="s">
        <v>296</v>
      </c>
      <c r="G118" s="165" t="s">
        <v>297</v>
      </c>
      <c r="H118" s="166">
        <v>6.9740000000000002</v>
      </c>
      <c r="I118" s="167"/>
      <c r="J118" s="167">
        <f>ROUND(I118*H118,2)</f>
        <v>0</v>
      </c>
      <c r="K118" s="164" t="s">
        <v>265</v>
      </c>
      <c r="L118" s="39"/>
      <c r="M118" s="168" t="s">
        <v>5</v>
      </c>
      <c r="N118" s="169" t="s">
        <v>48</v>
      </c>
      <c r="O118" s="170">
        <v>0.81799999999999995</v>
      </c>
      <c r="P118" s="170">
        <f>O118*H118</f>
        <v>5.7047319999999999</v>
      </c>
      <c r="Q118" s="170">
        <v>0</v>
      </c>
      <c r="R118" s="170">
        <f>Q118*H118</f>
        <v>0</v>
      </c>
      <c r="S118" s="170">
        <v>0</v>
      </c>
      <c r="T118" s="171">
        <f>S118*H118</f>
        <v>0</v>
      </c>
      <c r="AR118" s="24" t="s">
        <v>266</v>
      </c>
      <c r="AT118" s="24" t="s">
        <v>261</v>
      </c>
      <c r="AU118" s="24" t="s">
        <v>86</v>
      </c>
      <c r="AY118" s="24" t="s">
        <v>259</v>
      </c>
      <c r="BE118" s="172">
        <f>IF(N118="základní",J118,0)</f>
        <v>0</v>
      </c>
      <c r="BF118" s="172">
        <f>IF(N118="snížená",J118,0)</f>
        <v>0</v>
      </c>
      <c r="BG118" s="172">
        <f>IF(N118="zákl. přenesená",J118,0)</f>
        <v>0</v>
      </c>
      <c r="BH118" s="172">
        <f>IF(N118="sníž. přenesená",J118,0)</f>
        <v>0</v>
      </c>
      <c r="BI118" s="172">
        <f>IF(N118="nulová",J118,0)</f>
        <v>0</v>
      </c>
      <c r="BJ118" s="24" t="s">
        <v>28</v>
      </c>
      <c r="BK118" s="172">
        <f>ROUND(I118*H118,2)</f>
        <v>0</v>
      </c>
      <c r="BL118" s="24" t="s">
        <v>266</v>
      </c>
      <c r="BM118" s="24" t="s">
        <v>298</v>
      </c>
    </row>
    <row r="119" spans="2:65" s="12" customFormat="1">
      <c r="B119" s="173"/>
      <c r="D119" s="174" t="s">
        <v>268</v>
      </c>
      <c r="E119" s="175" t="s">
        <v>5</v>
      </c>
      <c r="F119" s="176" t="s">
        <v>299</v>
      </c>
      <c r="H119" s="175" t="s">
        <v>5</v>
      </c>
      <c r="L119" s="173"/>
      <c r="M119" s="177"/>
      <c r="N119" s="178"/>
      <c r="O119" s="178"/>
      <c r="P119" s="178"/>
      <c r="Q119" s="178"/>
      <c r="R119" s="178"/>
      <c r="S119" s="178"/>
      <c r="T119" s="179"/>
      <c r="AT119" s="175" t="s">
        <v>268</v>
      </c>
      <c r="AU119" s="175" t="s">
        <v>86</v>
      </c>
      <c r="AV119" s="12" t="s">
        <v>28</v>
      </c>
      <c r="AW119" s="12" t="s">
        <v>41</v>
      </c>
      <c r="AX119" s="12" t="s">
        <v>77</v>
      </c>
      <c r="AY119" s="175" t="s">
        <v>259</v>
      </c>
    </row>
    <row r="120" spans="2:65" s="12" customFormat="1">
      <c r="B120" s="173"/>
      <c r="D120" s="174" t="s">
        <v>268</v>
      </c>
      <c r="E120" s="175" t="s">
        <v>5</v>
      </c>
      <c r="F120" s="176" t="s">
        <v>300</v>
      </c>
      <c r="H120" s="175" t="s">
        <v>5</v>
      </c>
      <c r="L120" s="173"/>
      <c r="M120" s="177"/>
      <c r="N120" s="178"/>
      <c r="O120" s="178"/>
      <c r="P120" s="178"/>
      <c r="Q120" s="178"/>
      <c r="R120" s="178"/>
      <c r="S120" s="178"/>
      <c r="T120" s="179"/>
      <c r="AT120" s="175" t="s">
        <v>268</v>
      </c>
      <c r="AU120" s="175" t="s">
        <v>86</v>
      </c>
      <c r="AV120" s="12" t="s">
        <v>28</v>
      </c>
      <c r="AW120" s="12" t="s">
        <v>41</v>
      </c>
      <c r="AX120" s="12" t="s">
        <v>77</v>
      </c>
      <c r="AY120" s="175" t="s">
        <v>259</v>
      </c>
    </row>
    <row r="121" spans="2:65" s="14" customFormat="1">
      <c r="B121" s="187"/>
      <c r="D121" s="174" t="s">
        <v>268</v>
      </c>
      <c r="E121" s="188" t="s">
        <v>5</v>
      </c>
      <c r="F121" s="189" t="s">
        <v>301</v>
      </c>
      <c r="H121" s="190">
        <v>9.51</v>
      </c>
      <c r="L121" s="187"/>
      <c r="M121" s="191"/>
      <c r="N121" s="192"/>
      <c r="O121" s="192"/>
      <c r="P121" s="192"/>
      <c r="Q121" s="192"/>
      <c r="R121" s="192"/>
      <c r="S121" s="192"/>
      <c r="T121" s="193"/>
      <c r="AT121" s="188" t="s">
        <v>268</v>
      </c>
      <c r="AU121" s="188" t="s">
        <v>86</v>
      </c>
      <c r="AV121" s="14" t="s">
        <v>86</v>
      </c>
      <c r="AW121" s="14" t="s">
        <v>41</v>
      </c>
      <c r="AX121" s="14" t="s">
        <v>77</v>
      </c>
      <c r="AY121" s="188" t="s">
        <v>259</v>
      </c>
    </row>
    <row r="122" spans="2:65" s="14" customFormat="1">
      <c r="B122" s="187"/>
      <c r="D122" s="174" t="s">
        <v>268</v>
      </c>
      <c r="E122" s="188" t="s">
        <v>5</v>
      </c>
      <c r="F122" s="189" t="s">
        <v>302</v>
      </c>
      <c r="H122" s="190">
        <v>-2.536</v>
      </c>
      <c r="L122" s="187"/>
      <c r="M122" s="191"/>
      <c r="N122" s="192"/>
      <c r="O122" s="192"/>
      <c r="P122" s="192"/>
      <c r="Q122" s="192"/>
      <c r="R122" s="192"/>
      <c r="S122" s="192"/>
      <c r="T122" s="193"/>
      <c r="AT122" s="188" t="s">
        <v>268</v>
      </c>
      <c r="AU122" s="188" t="s">
        <v>86</v>
      </c>
      <c r="AV122" s="14" t="s">
        <v>86</v>
      </c>
      <c r="AW122" s="14" t="s">
        <v>41</v>
      </c>
      <c r="AX122" s="14" t="s">
        <v>77</v>
      </c>
      <c r="AY122" s="188" t="s">
        <v>259</v>
      </c>
    </row>
    <row r="123" spans="2:65" s="15" customFormat="1">
      <c r="B123" s="194"/>
      <c r="D123" s="174" t="s">
        <v>268</v>
      </c>
      <c r="E123" s="195" t="s">
        <v>213</v>
      </c>
      <c r="F123" s="196" t="s">
        <v>303</v>
      </c>
      <c r="H123" s="197">
        <v>6.9740000000000002</v>
      </c>
      <c r="L123" s="194"/>
      <c r="M123" s="198"/>
      <c r="N123" s="199"/>
      <c r="O123" s="199"/>
      <c r="P123" s="199"/>
      <c r="Q123" s="199"/>
      <c r="R123" s="199"/>
      <c r="S123" s="199"/>
      <c r="T123" s="200"/>
      <c r="AT123" s="195" t="s">
        <v>268</v>
      </c>
      <c r="AU123" s="195" t="s">
        <v>86</v>
      </c>
      <c r="AV123" s="15" t="s">
        <v>266</v>
      </c>
      <c r="AW123" s="15" t="s">
        <v>41</v>
      </c>
      <c r="AX123" s="15" t="s">
        <v>28</v>
      </c>
      <c r="AY123" s="195" t="s">
        <v>259</v>
      </c>
    </row>
    <row r="124" spans="2:65" s="1" customFormat="1" ht="16.5" customHeight="1">
      <c r="B124" s="161"/>
      <c r="C124" s="162" t="s">
        <v>304</v>
      </c>
      <c r="D124" s="162" t="s">
        <v>261</v>
      </c>
      <c r="E124" s="163" t="s">
        <v>305</v>
      </c>
      <c r="F124" s="164" t="s">
        <v>306</v>
      </c>
      <c r="G124" s="165" t="s">
        <v>297</v>
      </c>
      <c r="H124" s="166">
        <v>4.5</v>
      </c>
      <c r="I124" s="167"/>
      <c r="J124" s="167">
        <f>ROUND(I124*H124,2)</f>
        <v>0</v>
      </c>
      <c r="K124" s="164" t="s">
        <v>265</v>
      </c>
      <c r="L124" s="39"/>
      <c r="M124" s="168" t="s">
        <v>5</v>
      </c>
      <c r="N124" s="169" t="s">
        <v>48</v>
      </c>
      <c r="O124" s="170">
        <v>2.2490000000000001</v>
      </c>
      <c r="P124" s="170">
        <f>O124*H124</f>
        <v>10.1205</v>
      </c>
      <c r="Q124" s="170">
        <v>0</v>
      </c>
      <c r="R124" s="170">
        <f>Q124*H124</f>
        <v>0</v>
      </c>
      <c r="S124" s="170">
        <v>0</v>
      </c>
      <c r="T124" s="171">
        <f>S124*H124</f>
        <v>0</v>
      </c>
      <c r="AR124" s="24" t="s">
        <v>266</v>
      </c>
      <c r="AT124" s="24" t="s">
        <v>261</v>
      </c>
      <c r="AU124" s="24" t="s">
        <v>86</v>
      </c>
      <c r="AY124" s="24" t="s">
        <v>259</v>
      </c>
      <c r="BE124" s="172">
        <f>IF(N124="základní",J124,0)</f>
        <v>0</v>
      </c>
      <c r="BF124" s="172">
        <f>IF(N124="snížená",J124,0)</f>
        <v>0</v>
      </c>
      <c r="BG124" s="172">
        <f>IF(N124="zákl. přenesená",J124,0)</f>
        <v>0</v>
      </c>
      <c r="BH124" s="172">
        <f>IF(N124="sníž. přenesená",J124,0)</f>
        <v>0</v>
      </c>
      <c r="BI124" s="172">
        <f>IF(N124="nulová",J124,0)</f>
        <v>0</v>
      </c>
      <c r="BJ124" s="24" t="s">
        <v>28</v>
      </c>
      <c r="BK124" s="172">
        <f>ROUND(I124*H124,2)</f>
        <v>0</v>
      </c>
      <c r="BL124" s="24" t="s">
        <v>266</v>
      </c>
      <c r="BM124" s="24" t="s">
        <v>307</v>
      </c>
    </row>
    <row r="125" spans="2:65" s="12" customFormat="1">
      <c r="B125" s="173"/>
      <c r="D125" s="174" t="s">
        <v>268</v>
      </c>
      <c r="E125" s="175" t="s">
        <v>5</v>
      </c>
      <c r="F125" s="176" t="s">
        <v>308</v>
      </c>
      <c r="H125" s="175" t="s">
        <v>5</v>
      </c>
      <c r="L125" s="173"/>
      <c r="M125" s="177"/>
      <c r="N125" s="178"/>
      <c r="O125" s="178"/>
      <c r="P125" s="178"/>
      <c r="Q125" s="178"/>
      <c r="R125" s="178"/>
      <c r="S125" s="178"/>
      <c r="T125" s="179"/>
      <c r="AT125" s="175" t="s">
        <v>268</v>
      </c>
      <c r="AU125" s="175" t="s">
        <v>86</v>
      </c>
      <c r="AV125" s="12" t="s">
        <v>28</v>
      </c>
      <c r="AW125" s="12" t="s">
        <v>41</v>
      </c>
      <c r="AX125" s="12" t="s">
        <v>77</v>
      </c>
      <c r="AY125" s="175" t="s">
        <v>259</v>
      </c>
    </row>
    <row r="126" spans="2:65" s="12" customFormat="1">
      <c r="B126" s="173"/>
      <c r="D126" s="174" t="s">
        <v>268</v>
      </c>
      <c r="E126" s="175" t="s">
        <v>5</v>
      </c>
      <c r="F126" s="176" t="s">
        <v>309</v>
      </c>
      <c r="H126" s="175" t="s">
        <v>5</v>
      </c>
      <c r="L126" s="173"/>
      <c r="M126" s="177"/>
      <c r="N126" s="178"/>
      <c r="O126" s="178"/>
      <c r="P126" s="178"/>
      <c r="Q126" s="178"/>
      <c r="R126" s="178"/>
      <c r="S126" s="178"/>
      <c r="T126" s="179"/>
      <c r="AT126" s="175" t="s">
        <v>268</v>
      </c>
      <c r="AU126" s="175" t="s">
        <v>86</v>
      </c>
      <c r="AV126" s="12" t="s">
        <v>28</v>
      </c>
      <c r="AW126" s="12" t="s">
        <v>41</v>
      </c>
      <c r="AX126" s="12" t="s">
        <v>77</v>
      </c>
      <c r="AY126" s="175" t="s">
        <v>259</v>
      </c>
    </row>
    <row r="127" spans="2:65" s="12" customFormat="1">
      <c r="B127" s="173"/>
      <c r="D127" s="174" t="s">
        <v>268</v>
      </c>
      <c r="E127" s="175" t="s">
        <v>5</v>
      </c>
      <c r="F127" s="176" t="s">
        <v>310</v>
      </c>
      <c r="H127" s="175" t="s">
        <v>5</v>
      </c>
      <c r="L127" s="173"/>
      <c r="M127" s="177"/>
      <c r="N127" s="178"/>
      <c r="O127" s="178"/>
      <c r="P127" s="178"/>
      <c r="Q127" s="178"/>
      <c r="R127" s="178"/>
      <c r="S127" s="178"/>
      <c r="T127" s="179"/>
      <c r="AT127" s="175" t="s">
        <v>268</v>
      </c>
      <c r="AU127" s="175" t="s">
        <v>86</v>
      </c>
      <c r="AV127" s="12" t="s">
        <v>28</v>
      </c>
      <c r="AW127" s="12" t="s">
        <v>41</v>
      </c>
      <c r="AX127" s="12" t="s">
        <v>77</v>
      </c>
      <c r="AY127" s="175" t="s">
        <v>259</v>
      </c>
    </row>
    <row r="128" spans="2:65" s="14" customFormat="1">
      <c r="B128" s="187"/>
      <c r="D128" s="174" t="s">
        <v>268</v>
      </c>
      <c r="E128" s="188" t="s">
        <v>5</v>
      </c>
      <c r="F128" s="189" t="s">
        <v>311</v>
      </c>
      <c r="H128" s="190">
        <v>4.5</v>
      </c>
      <c r="L128" s="187"/>
      <c r="M128" s="191"/>
      <c r="N128" s="192"/>
      <c r="O128" s="192"/>
      <c r="P128" s="192"/>
      <c r="Q128" s="192"/>
      <c r="R128" s="192"/>
      <c r="S128" s="192"/>
      <c r="T128" s="193"/>
      <c r="AT128" s="188" t="s">
        <v>268</v>
      </c>
      <c r="AU128" s="188" t="s">
        <v>86</v>
      </c>
      <c r="AV128" s="14" t="s">
        <v>86</v>
      </c>
      <c r="AW128" s="14" t="s">
        <v>41</v>
      </c>
      <c r="AX128" s="14" t="s">
        <v>77</v>
      </c>
      <c r="AY128" s="188" t="s">
        <v>259</v>
      </c>
    </row>
    <row r="129" spans="2:65" s="15" customFormat="1">
      <c r="B129" s="194"/>
      <c r="D129" s="174" t="s">
        <v>268</v>
      </c>
      <c r="E129" s="195" t="s">
        <v>210</v>
      </c>
      <c r="F129" s="196" t="s">
        <v>282</v>
      </c>
      <c r="H129" s="197">
        <v>4.5</v>
      </c>
      <c r="L129" s="194"/>
      <c r="M129" s="198"/>
      <c r="N129" s="199"/>
      <c r="O129" s="199"/>
      <c r="P129" s="199"/>
      <c r="Q129" s="199"/>
      <c r="R129" s="199"/>
      <c r="S129" s="199"/>
      <c r="T129" s="200"/>
      <c r="AT129" s="195" t="s">
        <v>268</v>
      </c>
      <c r="AU129" s="195" t="s">
        <v>86</v>
      </c>
      <c r="AV129" s="15" t="s">
        <v>266</v>
      </c>
      <c r="AW129" s="15" t="s">
        <v>41</v>
      </c>
      <c r="AX129" s="15" t="s">
        <v>28</v>
      </c>
      <c r="AY129" s="195" t="s">
        <v>259</v>
      </c>
    </row>
    <row r="130" spans="2:65" s="1" customFormat="1" ht="16.5" customHeight="1">
      <c r="B130" s="161"/>
      <c r="C130" s="162" t="s">
        <v>312</v>
      </c>
      <c r="D130" s="162" t="s">
        <v>261</v>
      </c>
      <c r="E130" s="163" t="s">
        <v>313</v>
      </c>
      <c r="F130" s="164" t="s">
        <v>314</v>
      </c>
      <c r="G130" s="165" t="s">
        <v>297</v>
      </c>
      <c r="H130" s="166">
        <v>11.474</v>
      </c>
      <c r="I130" s="167"/>
      <c r="J130" s="167">
        <f>ROUND(I130*H130,2)</f>
        <v>0</v>
      </c>
      <c r="K130" s="164" t="s">
        <v>265</v>
      </c>
      <c r="L130" s="39"/>
      <c r="M130" s="168" t="s">
        <v>5</v>
      </c>
      <c r="N130" s="169" t="s">
        <v>48</v>
      </c>
      <c r="O130" s="170">
        <v>8.3000000000000004E-2</v>
      </c>
      <c r="P130" s="170">
        <f>O130*H130</f>
        <v>0.95234200000000002</v>
      </c>
      <c r="Q130" s="170">
        <v>0</v>
      </c>
      <c r="R130" s="170">
        <f>Q130*H130</f>
        <v>0</v>
      </c>
      <c r="S130" s="170">
        <v>0</v>
      </c>
      <c r="T130" s="171">
        <f>S130*H130</f>
        <v>0</v>
      </c>
      <c r="AR130" s="24" t="s">
        <v>266</v>
      </c>
      <c r="AT130" s="24" t="s">
        <v>261</v>
      </c>
      <c r="AU130" s="24" t="s">
        <v>86</v>
      </c>
      <c r="AY130" s="24" t="s">
        <v>259</v>
      </c>
      <c r="BE130" s="172">
        <f>IF(N130="základní",J130,0)</f>
        <v>0</v>
      </c>
      <c r="BF130" s="172">
        <f>IF(N130="snížená",J130,0)</f>
        <v>0</v>
      </c>
      <c r="BG130" s="172">
        <f>IF(N130="zákl. přenesená",J130,0)</f>
        <v>0</v>
      </c>
      <c r="BH130" s="172">
        <f>IF(N130="sníž. přenesená",J130,0)</f>
        <v>0</v>
      </c>
      <c r="BI130" s="172">
        <f>IF(N130="nulová",J130,0)</f>
        <v>0</v>
      </c>
      <c r="BJ130" s="24" t="s">
        <v>28</v>
      </c>
      <c r="BK130" s="172">
        <f>ROUND(I130*H130,2)</f>
        <v>0</v>
      </c>
      <c r="BL130" s="24" t="s">
        <v>266</v>
      </c>
      <c r="BM130" s="24" t="s">
        <v>315</v>
      </c>
    </row>
    <row r="131" spans="2:65" s="12" customFormat="1">
      <c r="B131" s="173"/>
      <c r="D131" s="174" t="s">
        <v>268</v>
      </c>
      <c r="E131" s="175" t="s">
        <v>5</v>
      </c>
      <c r="F131" s="176" t="s">
        <v>316</v>
      </c>
      <c r="H131" s="175" t="s">
        <v>5</v>
      </c>
      <c r="L131" s="173"/>
      <c r="M131" s="177"/>
      <c r="N131" s="178"/>
      <c r="O131" s="178"/>
      <c r="P131" s="178"/>
      <c r="Q131" s="178"/>
      <c r="R131" s="178"/>
      <c r="S131" s="178"/>
      <c r="T131" s="179"/>
      <c r="AT131" s="175" t="s">
        <v>268</v>
      </c>
      <c r="AU131" s="175" t="s">
        <v>86</v>
      </c>
      <c r="AV131" s="12" t="s">
        <v>28</v>
      </c>
      <c r="AW131" s="12" t="s">
        <v>41</v>
      </c>
      <c r="AX131" s="12" t="s">
        <v>77</v>
      </c>
      <c r="AY131" s="175" t="s">
        <v>259</v>
      </c>
    </row>
    <row r="132" spans="2:65" s="14" customFormat="1">
      <c r="B132" s="187"/>
      <c r="D132" s="174" t="s">
        <v>268</v>
      </c>
      <c r="E132" s="188" t="s">
        <v>5</v>
      </c>
      <c r="F132" s="189" t="s">
        <v>213</v>
      </c>
      <c r="H132" s="190">
        <v>6.9740000000000002</v>
      </c>
      <c r="L132" s="187"/>
      <c r="M132" s="191"/>
      <c r="N132" s="192"/>
      <c r="O132" s="192"/>
      <c r="P132" s="192"/>
      <c r="Q132" s="192"/>
      <c r="R132" s="192"/>
      <c r="S132" s="192"/>
      <c r="T132" s="193"/>
      <c r="AT132" s="188" t="s">
        <v>268</v>
      </c>
      <c r="AU132" s="188" t="s">
        <v>86</v>
      </c>
      <c r="AV132" s="14" t="s">
        <v>86</v>
      </c>
      <c r="AW132" s="14" t="s">
        <v>41</v>
      </c>
      <c r="AX132" s="14" t="s">
        <v>77</v>
      </c>
      <c r="AY132" s="188" t="s">
        <v>259</v>
      </c>
    </row>
    <row r="133" spans="2:65" s="14" customFormat="1">
      <c r="B133" s="187"/>
      <c r="D133" s="174" t="s">
        <v>268</v>
      </c>
      <c r="E133" s="188" t="s">
        <v>5</v>
      </c>
      <c r="F133" s="189" t="s">
        <v>210</v>
      </c>
      <c r="H133" s="190">
        <v>4.5</v>
      </c>
      <c r="L133" s="187"/>
      <c r="M133" s="191"/>
      <c r="N133" s="192"/>
      <c r="O133" s="192"/>
      <c r="P133" s="192"/>
      <c r="Q133" s="192"/>
      <c r="R133" s="192"/>
      <c r="S133" s="192"/>
      <c r="T133" s="193"/>
      <c r="AT133" s="188" t="s">
        <v>268</v>
      </c>
      <c r="AU133" s="188" t="s">
        <v>86</v>
      </c>
      <c r="AV133" s="14" t="s">
        <v>86</v>
      </c>
      <c r="AW133" s="14" t="s">
        <v>41</v>
      </c>
      <c r="AX133" s="14" t="s">
        <v>77</v>
      </c>
      <c r="AY133" s="188" t="s">
        <v>259</v>
      </c>
    </row>
    <row r="134" spans="2:65" s="15" customFormat="1">
      <c r="B134" s="194"/>
      <c r="D134" s="174" t="s">
        <v>268</v>
      </c>
      <c r="E134" s="195" t="s">
        <v>204</v>
      </c>
      <c r="F134" s="196" t="s">
        <v>282</v>
      </c>
      <c r="H134" s="197">
        <v>11.474</v>
      </c>
      <c r="L134" s="194"/>
      <c r="M134" s="198"/>
      <c r="N134" s="199"/>
      <c r="O134" s="199"/>
      <c r="P134" s="199"/>
      <c r="Q134" s="199"/>
      <c r="R134" s="199"/>
      <c r="S134" s="199"/>
      <c r="T134" s="200"/>
      <c r="AT134" s="195" t="s">
        <v>268</v>
      </c>
      <c r="AU134" s="195" t="s">
        <v>86</v>
      </c>
      <c r="AV134" s="15" t="s">
        <v>266</v>
      </c>
      <c r="AW134" s="15" t="s">
        <v>41</v>
      </c>
      <c r="AX134" s="15" t="s">
        <v>28</v>
      </c>
      <c r="AY134" s="195" t="s">
        <v>259</v>
      </c>
    </row>
    <row r="135" spans="2:65" s="1" customFormat="1" ht="16.5" customHeight="1">
      <c r="B135" s="161"/>
      <c r="C135" s="162" t="s">
        <v>317</v>
      </c>
      <c r="D135" s="162" t="s">
        <v>261</v>
      </c>
      <c r="E135" s="163" t="s">
        <v>318</v>
      </c>
      <c r="F135" s="164" t="s">
        <v>319</v>
      </c>
      <c r="G135" s="165" t="s">
        <v>297</v>
      </c>
      <c r="H135" s="166">
        <v>11.474</v>
      </c>
      <c r="I135" s="167"/>
      <c r="J135" s="167">
        <f>ROUND(I135*H135,2)</f>
        <v>0</v>
      </c>
      <c r="K135" s="164" t="s">
        <v>265</v>
      </c>
      <c r="L135" s="39"/>
      <c r="M135" s="168" t="s">
        <v>5</v>
      </c>
      <c r="N135" s="169" t="s">
        <v>48</v>
      </c>
      <c r="O135" s="170">
        <v>8.9999999999999993E-3</v>
      </c>
      <c r="P135" s="170">
        <f>O135*H135</f>
        <v>0.103266</v>
      </c>
      <c r="Q135" s="170">
        <v>0</v>
      </c>
      <c r="R135" s="170">
        <f>Q135*H135</f>
        <v>0</v>
      </c>
      <c r="S135" s="170">
        <v>0</v>
      </c>
      <c r="T135" s="171">
        <f>S135*H135</f>
        <v>0</v>
      </c>
      <c r="AR135" s="24" t="s">
        <v>266</v>
      </c>
      <c r="AT135" s="24" t="s">
        <v>261</v>
      </c>
      <c r="AU135" s="24" t="s">
        <v>86</v>
      </c>
      <c r="AY135" s="24" t="s">
        <v>259</v>
      </c>
      <c r="BE135" s="172">
        <f>IF(N135="základní",J135,0)</f>
        <v>0</v>
      </c>
      <c r="BF135" s="172">
        <f>IF(N135="snížená",J135,0)</f>
        <v>0</v>
      </c>
      <c r="BG135" s="172">
        <f>IF(N135="zákl. přenesená",J135,0)</f>
        <v>0</v>
      </c>
      <c r="BH135" s="172">
        <f>IF(N135="sníž. přenesená",J135,0)</f>
        <v>0</v>
      </c>
      <c r="BI135" s="172">
        <f>IF(N135="nulová",J135,0)</f>
        <v>0</v>
      </c>
      <c r="BJ135" s="24" t="s">
        <v>28</v>
      </c>
      <c r="BK135" s="172">
        <f>ROUND(I135*H135,2)</f>
        <v>0</v>
      </c>
      <c r="BL135" s="24" t="s">
        <v>266</v>
      </c>
      <c r="BM135" s="24" t="s">
        <v>320</v>
      </c>
    </row>
    <row r="136" spans="2:65" s="14" customFormat="1">
      <c r="B136" s="187"/>
      <c r="D136" s="174" t="s">
        <v>268</v>
      </c>
      <c r="E136" s="188" t="s">
        <v>5</v>
      </c>
      <c r="F136" s="189" t="s">
        <v>204</v>
      </c>
      <c r="H136" s="190">
        <v>11.474</v>
      </c>
      <c r="L136" s="187"/>
      <c r="M136" s="191"/>
      <c r="N136" s="192"/>
      <c r="O136" s="192"/>
      <c r="P136" s="192"/>
      <c r="Q136" s="192"/>
      <c r="R136" s="192"/>
      <c r="S136" s="192"/>
      <c r="T136" s="193"/>
      <c r="AT136" s="188" t="s">
        <v>268</v>
      </c>
      <c r="AU136" s="188" t="s">
        <v>86</v>
      </c>
      <c r="AV136" s="14" t="s">
        <v>86</v>
      </c>
      <c r="AW136" s="14" t="s">
        <v>41</v>
      </c>
      <c r="AX136" s="14" t="s">
        <v>28</v>
      </c>
      <c r="AY136" s="188" t="s">
        <v>259</v>
      </c>
    </row>
    <row r="137" spans="2:65" s="1" customFormat="1" ht="16.5" customHeight="1">
      <c r="B137" s="161"/>
      <c r="C137" s="162" t="s">
        <v>321</v>
      </c>
      <c r="D137" s="162" t="s">
        <v>261</v>
      </c>
      <c r="E137" s="163" t="s">
        <v>322</v>
      </c>
      <c r="F137" s="164" t="s">
        <v>323</v>
      </c>
      <c r="G137" s="165" t="s">
        <v>324</v>
      </c>
      <c r="H137" s="166">
        <v>20.652999999999999</v>
      </c>
      <c r="I137" s="167"/>
      <c r="J137" s="167">
        <f>ROUND(I137*H137,2)</f>
        <v>0</v>
      </c>
      <c r="K137" s="164" t="s">
        <v>265</v>
      </c>
      <c r="L137" s="39"/>
      <c r="M137" s="168" t="s">
        <v>5</v>
      </c>
      <c r="N137" s="169" t="s">
        <v>48</v>
      </c>
      <c r="O137" s="170">
        <v>0</v>
      </c>
      <c r="P137" s="170">
        <f>O137*H137</f>
        <v>0</v>
      </c>
      <c r="Q137" s="170">
        <v>0</v>
      </c>
      <c r="R137" s="170">
        <f>Q137*H137</f>
        <v>0</v>
      </c>
      <c r="S137" s="170">
        <v>0</v>
      </c>
      <c r="T137" s="171">
        <f>S137*H137</f>
        <v>0</v>
      </c>
      <c r="AR137" s="24" t="s">
        <v>266</v>
      </c>
      <c r="AT137" s="24" t="s">
        <v>261</v>
      </c>
      <c r="AU137" s="24" t="s">
        <v>86</v>
      </c>
      <c r="AY137" s="24" t="s">
        <v>259</v>
      </c>
      <c r="BE137" s="172">
        <f>IF(N137="základní",J137,0)</f>
        <v>0</v>
      </c>
      <c r="BF137" s="172">
        <f>IF(N137="snížená",J137,0)</f>
        <v>0</v>
      </c>
      <c r="BG137" s="172">
        <f>IF(N137="zákl. přenesená",J137,0)</f>
        <v>0</v>
      </c>
      <c r="BH137" s="172">
        <f>IF(N137="sníž. přenesená",J137,0)</f>
        <v>0</v>
      </c>
      <c r="BI137" s="172">
        <f>IF(N137="nulová",J137,0)</f>
        <v>0</v>
      </c>
      <c r="BJ137" s="24" t="s">
        <v>28</v>
      </c>
      <c r="BK137" s="172">
        <f>ROUND(I137*H137,2)</f>
        <v>0</v>
      </c>
      <c r="BL137" s="24" t="s">
        <v>266</v>
      </c>
      <c r="BM137" s="24" t="s">
        <v>325</v>
      </c>
    </row>
    <row r="138" spans="2:65" s="14" customFormat="1">
      <c r="B138" s="187"/>
      <c r="D138" s="174" t="s">
        <v>268</v>
      </c>
      <c r="E138" s="188" t="s">
        <v>5</v>
      </c>
      <c r="F138" s="189" t="s">
        <v>326</v>
      </c>
      <c r="H138" s="190">
        <v>20.652999999999999</v>
      </c>
      <c r="L138" s="187"/>
      <c r="M138" s="191"/>
      <c r="N138" s="192"/>
      <c r="O138" s="192"/>
      <c r="P138" s="192"/>
      <c r="Q138" s="192"/>
      <c r="R138" s="192"/>
      <c r="S138" s="192"/>
      <c r="T138" s="193"/>
      <c r="AT138" s="188" t="s">
        <v>268</v>
      </c>
      <c r="AU138" s="188" t="s">
        <v>86</v>
      </c>
      <c r="AV138" s="14" t="s">
        <v>86</v>
      </c>
      <c r="AW138" s="14" t="s">
        <v>41</v>
      </c>
      <c r="AX138" s="14" t="s">
        <v>28</v>
      </c>
      <c r="AY138" s="188" t="s">
        <v>259</v>
      </c>
    </row>
    <row r="139" spans="2:65" s="1" customFormat="1" ht="16.5" customHeight="1">
      <c r="B139" s="161"/>
      <c r="C139" s="162" t="s">
        <v>327</v>
      </c>
      <c r="D139" s="162" t="s">
        <v>261</v>
      </c>
      <c r="E139" s="163" t="s">
        <v>328</v>
      </c>
      <c r="F139" s="164" t="s">
        <v>329</v>
      </c>
      <c r="G139" s="165" t="s">
        <v>297</v>
      </c>
      <c r="H139" s="166">
        <v>5.3869999999999996</v>
      </c>
      <c r="I139" s="167"/>
      <c r="J139" s="167">
        <f>ROUND(I139*H139,2)</f>
        <v>0</v>
      </c>
      <c r="K139" s="164" t="s">
        <v>265</v>
      </c>
      <c r="L139" s="39"/>
      <c r="M139" s="168" t="s">
        <v>5</v>
      </c>
      <c r="N139" s="169" t="s">
        <v>48</v>
      </c>
      <c r="O139" s="170">
        <v>1.2390000000000001</v>
      </c>
      <c r="P139" s="170">
        <f>O139*H139</f>
        <v>6.674493</v>
      </c>
      <c r="Q139" s="170">
        <v>0</v>
      </c>
      <c r="R139" s="170">
        <f>Q139*H139</f>
        <v>0</v>
      </c>
      <c r="S139" s="170">
        <v>0</v>
      </c>
      <c r="T139" s="171">
        <f>S139*H139</f>
        <v>0</v>
      </c>
      <c r="AR139" s="24" t="s">
        <v>266</v>
      </c>
      <c r="AT139" s="24" t="s">
        <v>261</v>
      </c>
      <c r="AU139" s="24" t="s">
        <v>86</v>
      </c>
      <c r="AY139" s="24" t="s">
        <v>259</v>
      </c>
      <c r="BE139" s="172">
        <f>IF(N139="základní",J139,0)</f>
        <v>0</v>
      </c>
      <c r="BF139" s="172">
        <f>IF(N139="snížená",J139,0)</f>
        <v>0</v>
      </c>
      <c r="BG139" s="172">
        <f>IF(N139="zákl. přenesená",J139,0)</f>
        <v>0</v>
      </c>
      <c r="BH139" s="172">
        <f>IF(N139="sníž. přenesená",J139,0)</f>
        <v>0</v>
      </c>
      <c r="BI139" s="172">
        <f>IF(N139="nulová",J139,0)</f>
        <v>0</v>
      </c>
      <c r="BJ139" s="24" t="s">
        <v>28</v>
      </c>
      <c r="BK139" s="172">
        <f>ROUND(I139*H139,2)</f>
        <v>0</v>
      </c>
      <c r="BL139" s="24" t="s">
        <v>266</v>
      </c>
      <c r="BM139" s="24" t="s">
        <v>330</v>
      </c>
    </row>
    <row r="140" spans="2:65" s="12" customFormat="1">
      <c r="B140" s="173"/>
      <c r="D140" s="174" t="s">
        <v>268</v>
      </c>
      <c r="E140" s="175" t="s">
        <v>5</v>
      </c>
      <c r="F140" s="176" t="s">
        <v>331</v>
      </c>
      <c r="H140" s="175" t="s">
        <v>5</v>
      </c>
      <c r="L140" s="173"/>
      <c r="M140" s="177"/>
      <c r="N140" s="178"/>
      <c r="O140" s="178"/>
      <c r="P140" s="178"/>
      <c r="Q140" s="178"/>
      <c r="R140" s="178"/>
      <c r="S140" s="178"/>
      <c r="T140" s="179"/>
      <c r="AT140" s="175" t="s">
        <v>268</v>
      </c>
      <c r="AU140" s="175" t="s">
        <v>86</v>
      </c>
      <c r="AV140" s="12" t="s">
        <v>28</v>
      </c>
      <c r="AW140" s="12" t="s">
        <v>41</v>
      </c>
      <c r="AX140" s="12" t="s">
        <v>77</v>
      </c>
      <c r="AY140" s="175" t="s">
        <v>259</v>
      </c>
    </row>
    <row r="141" spans="2:65" s="12" customFormat="1">
      <c r="B141" s="173"/>
      <c r="D141" s="174" t="s">
        <v>268</v>
      </c>
      <c r="E141" s="175" t="s">
        <v>5</v>
      </c>
      <c r="F141" s="176" t="s">
        <v>332</v>
      </c>
      <c r="H141" s="175" t="s">
        <v>5</v>
      </c>
      <c r="L141" s="173"/>
      <c r="M141" s="177"/>
      <c r="N141" s="178"/>
      <c r="O141" s="178"/>
      <c r="P141" s="178"/>
      <c r="Q141" s="178"/>
      <c r="R141" s="178"/>
      <c r="S141" s="178"/>
      <c r="T141" s="179"/>
      <c r="AT141" s="175" t="s">
        <v>268</v>
      </c>
      <c r="AU141" s="175" t="s">
        <v>86</v>
      </c>
      <c r="AV141" s="12" t="s">
        <v>28</v>
      </c>
      <c r="AW141" s="12" t="s">
        <v>41</v>
      </c>
      <c r="AX141" s="12" t="s">
        <v>77</v>
      </c>
      <c r="AY141" s="175" t="s">
        <v>259</v>
      </c>
    </row>
    <row r="142" spans="2:65" s="14" customFormat="1">
      <c r="B142" s="187"/>
      <c r="D142" s="174" t="s">
        <v>268</v>
      </c>
      <c r="E142" s="188" t="s">
        <v>5</v>
      </c>
      <c r="F142" s="189" t="s">
        <v>333</v>
      </c>
      <c r="H142" s="190">
        <v>0.79800000000000004</v>
      </c>
      <c r="L142" s="187"/>
      <c r="M142" s="191"/>
      <c r="N142" s="192"/>
      <c r="O142" s="192"/>
      <c r="P142" s="192"/>
      <c r="Q142" s="192"/>
      <c r="R142" s="192"/>
      <c r="S142" s="192"/>
      <c r="T142" s="193"/>
      <c r="AT142" s="188" t="s">
        <v>268</v>
      </c>
      <c r="AU142" s="188" t="s">
        <v>86</v>
      </c>
      <c r="AV142" s="14" t="s">
        <v>86</v>
      </c>
      <c r="AW142" s="14" t="s">
        <v>41</v>
      </c>
      <c r="AX142" s="14" t="s">
        <v>77</v>
      </c>
      <c r="AY142" s="188" t="s">
        <v>259</v>
      </c>
    </row>
    <row r="143" spans="2:65" s="14" customFormat="1">
      <c r="B143" s="187"/>
      <c r="D143" s="174" t="s">
        <v>268</v>
      </c>
      <c r="E143" s="188" t="s">
        <v>5</v>
      </c>
      <c r="F143" s="189" t="s">
        <v>334</v>
      </c>
      <c r="H143" s="190">
        <v>4.5890000000000004</v>
      </c>
      <c r="L143" s="187"/>
      <c r="M143" s="191"/>
      <c r="N143" s="192"/>
      <c r="O143" s="192"/>
      <c r="P143" s="192"/>
      <c r="Q143" s="192"/>
      <c r="R143" s="192"/>
      <c r="S143" s="192"/>
      <c r="T143" s="193"/>
      <c r="AT143" s="188" t="s">
        <v>268</v>
      </c>
      <c r="AU143" s="188" t="s">
        <v>86</v>
      </c>
      <c r="AV143" s="14" t="s">
        <v>86</v>
      </c>
      <c r="AW143" s="14" t="s">
        <v>41</v>
      </c>
      <c r="AX143" s="14" t="s">
        <v>77</v>
      </c>
      <c r="AY143" s="188" t="s">
        <v>259</v>
      </c>
    </row>
    <row r="144" spans="2:65" s="13" customFormat="1">
      <c r="B144" s="180"/>
      <c r="D144" s="174" t="s">
        <v>268</v>
      </c>
      <c r="E144" s="181" t="s">
        <v>207</v>
      </c>
      <c r="F144" s="182" t="s">
        <v>275</v>
      </c>
      <c r="H144" s="183">
        <v>5.3869999999999996</v>
      </c>
      <c r="L144" s="180"/>
      <c r="M144" s="184"/>
      <c r="N144" s="185"/>
      <c r="O144" s="185"/>
      <c r="P144" s="185"/>
      <c r="Q144" s="185"/>
      <c r="R144" s="185"/>
      <c r="S144" s="185"/>
      <c r="T144" s="186"/>
      <c r="AT144" s="181" t="s">
        <v>268</v>
      </c>
      <c r="AU144" s="181" t="s">
        <v>86</v>
      </c>
      <c r="AV144" s="13" t="s">
        <v>152</v>
      </c>
      <c r="AW144" s="13" t="s">
        <v>41</v>
      </c>
      <c r="AX144" s="13" t="s">
        <v>28</v>
      </c>
      <c r="AY144" s="181" t="s">
        <v>259</v>
      </c>
    </row>
    <row r="145" spans="2:65" s="1" customFormat="1" ht="16.5" customHeight="1">
      <c r="B145" s="161"/>
      <c r="C145" s="201" t="s">
        <v>335</v>
      </c>
      <c r="D145" s="201" t="s">
        <v>336</v>
      </c>
      <c r="E145" s="202" t="s">
        <v>337</v>
      </c>
      <c r="F145" s="203" t="s">
        <v>338</v>
      </c>
      <c r="G145" s="204" t="s">
        <v>324</v>
      </c>
      <c r="H145" s="205">
        <v>10.606</v>
      </c>
      <c r="I145" s="206"/>
      <c r="J145" s="206">
        <f>ROUND(I145*H145,2)</f>
        <v>0</v>
      </c>
      <c r="K145" s="203" t="s">
        <v>265</v>
      </c>
      <c r="L145" s="207"/>
      <c r="M145" s="208" t="s">
        <v>5</v>
      </c>
      <c r="N145" s="209" t="s">
        <v>48</v>
      </c>
      <c r="O145" s="170">
        <v>0</v>
      </c>
      <c r="P145" s="170">
        <f>O145*H145</f>
        <v>0</v>
      </c>
      <c r="Q145" s="170">
        <v>1</v>
      </c>
      <c r="R145" s="170">
        <f>Q145*H145</f>
        <v>10.606</v>
      </c>
      <c r="S145" s="170">
        <v>0</v>
      </c>
      <c r="T145" s="171">
        <f>S145*H145</f>
        <v>0</v>
      </c>
      <c r="AR145" s="24" t="s">
        <v>321</v>
      </c>
      <c r="AT145" s="24" t="s">
        <v>336</v>
      </c>
      <c r="AU145" s="24" t="s">
        <v>86</v>
      </c>
      <c r="AY145" s="24" t="s">
        <v>259</v>
      </c>
      <c r="BE145" s="172">
        <f>IF(N145="základní",J145,0)</f>
        <v>0</v>
      </c>
      <c r="BF145" s="172">
        <f>IF(N145="snížená",J145,0)</f>
        <v>0</v>
      </c>
      <c r="BG145" s="172">
        <f>IF(N145="zákl. přenesená",J145,0)</f>
        <v>0</v>
      </c>
      <c r="BH145" s="172">
        <f>IF(N145="sníž. přenesená",J145,0)</f>
        <v>0</v>
      </c>
      <c r="BI145" s="172">
        <f>IF(N145="nulová",J145,0)</f>
        <v>0</v>
      </c>
      <c r="BJ145" s="24" t="s">
        <v>28</v>
      </c>
      <c r="BK145" s="172">
        <f>ROUND(I145*H145,2)</f>
        <v>0</v>
      </c>
      <c r="BL145" s="24" t="s">
        <v>266</v>
      </c>
      <c r="BM145" s="24" t="s">
        <v>339</v>
      </c>
    </row>
    <row r="146" spans="2:65" s="14" customFormat="1">
      <c r="B146" s="187"/>
      <c r="D146" s="174" t="s">
        <v>268</v>
      </c>
      <c r="E146" s="188" t="s">
        <v>5</v>
      </c>
      <c r="F146" s="189" t="s">
        <v>340</v>
      </c>
      <c r="H146" s="190">
        <v>10.606</v>
      </c>
      <c r="L146" s="187"/>
      <c r="M146" s="191"/>
      <c r="N146" s="192"/>
      <c r="O146" s="192"/>
      <c r="P146" s="192"/>
      <c r="Q146" s="192"/>
      <c r="R146" s="192"/>
      <c r="S146" s="192"/>
      <c r="T146" s="193"/>
      <c r="AT146" s="188" t="s">
        <v>268</v>
      </c>
      <c r="AU146" s="188" t="s">
        <v>86</v>
      </c>
      <c r="AV146" s="14" t="s">
        <v>86</v>
      </c>
      <c r="AW146" s="14" t="s">
        <v>41</v>
      </c>
      <c r="AX146" s="14" t="s">
        <v>28</v>
      </c>
      <c r="AY146" s="188" t="s">
        <v>259</v>
      </c>
    </row>
    <row r="147" spans="2:65" s="11" customFormat="1" ht="29.85" customHeight="1">
      <c r="B147" s="149"/>
      <c r="D147" s="150" t="s">
        <v>76</v>
      </c>
      <c r="E147" s="159" t="s">
        <v>152</v>
      </c>
      <c r="F147" s="159" t="s">
        <v>341</v>
      </c>
      <c r="J147" s="160">
        <f>BK147</f>
        <v>0</v>
      </c>
      <c r="L147" s="149"/>
      <c r="M147" s="153"/>
      <c r="N147" s="154"/>
      <c r="O147" s="154"/>
      <c r="P147" s="155">
        <f>SUM(P148:P150)</f>
        <v>1.651127</v>
      </c>
      <c r="Q147" s="154"/>
      <c r="R147" s="155">
        <f>SUM(R148:R150)</f>
        <v>0</v>
      </c>
      <c r="S147" s="154"/>
      <c r="T147" s="156">
        <f>SUM(T148:T150)</f>
        <v>0.30480000000000002</v>
      </c>
      <c r="AR147" s="150" t="s">
        <v>28</v>
      </c>
      <c r="AT147" s="157" t="s">
        <v>76</v>
      </c>
      <c r="AU147" s="157" t="s">
        <v>28</v>
      </c>
      <c r="AY147" s="150" t="s">
        <v>259</v>
      </c>
      <c r="BK147" s="158">
        <f>SUM(BK148:BK150)</f>
        <v>0</v>
      </c>
    </row>
    <row r="148" spans="2:65" s="1" customFormat="1" ht="25.5" customHeight="1">
      <c r="B148" s="161"/>
      <c r="C148" s="162" t="s">
        <v>342</v>
      </c>
      <c r="D148" s="162" t="s">
        <v>261</v>
      </c>
      <c r="E148" s="163" t="s">
        <v>343</v>
      </c>
      <c r="F148" s="164" t="s">
        <v>344</v>
      </c>
      <c r="G148" s="165" t="s">
        <v>297</v>
      </c>
      <c r="H148" s="166">
        <v>0.127</v>
      </c>
      <c r="I148" s="167"/>
      <c r="J148" s="167">
        <f>ROUND(I148*H148,2)</f>
        <v>0</v>
      </c>
      <c r="K148" s="164" t="s">
        <v>265</v>
      </c>
      <c r="L148" s="39"/>
      <c r="M148" s="168" t="s">
        <v>5</v>
      </c>
      <c r="N148" s="169" t="s">
        <v>48</v>
      </c>
      <c r="O148" s="170">
        <v>13.000999999999999</v>
      </c>
      <c r="P148" s="170">
        <f>O148*H148</f>
        <v>1.651127</v>
      </c>
      <c r="Q148" s="170">
        <v>0</v>
      </c>
      <c r="R148" s="170">
        <f>Q148*H148</f>
        <v>0</v>
      </c>
      <c r="S148" s="170">
        <v>2.4</v>
      </c>
      <c r="T148" s="171">
        <f>S148*H148</f>
        <v>0.30480000000000002</v>
      </c>
      <c r="AR148" s="24" t="s">
        <v>266</v>
      </c>
      <c r="AT148" s="24" t="s">
        <v>261</v>
      </c>
      <c r="AU148" s="24" t="s">
        <v>86</v>
      </c>
      <c r="AY148" s="24" t="s">
        <v>259</v>
      </c>
      <c r="BE148" s="172">
        <f>IF(N148="základní",J148,0)</f>
        <v>0</v>
      </c>
      <c r="BF148" s="172">
        <f>IF(N148="snížená",J148,0)</f>
        <v>0</v>
      </c>
      <c r="BG148" s="172">
        <f>IF(N148="zákl. přenesená",J148,0)</f>
        <v>0</v>
      </c>
      <c r="BH148" s="172">
        <f>IF(N148="sníž. přenesená",J148,0)</f>
        <v>0</v>
      </c>
      <c r="BI148" s="172">
        <f>IF(N148="nulová",J148,0)</f>
        <v>0</v>
      </c>
      <c r="BJ148" s="24" t="s">
        <v>28</v>
      </c>
      <c r="BK148" s="172">
        <f>ROUND(I148*H148,2)</f>
        <v>0</v>
      </c>
      <c r="BL148" s="24" t="s">
        <v>266</v>
      </c>
      <c r="BM148" s="24" t="s">
        <v>345</v>
      </c>
    </row>
    <row r="149" spans="2:65" s="12" customFormat="1">
      <c r="B149" s="173"/>
      <c r="D149" s="174" t="s">
        <v>268</v>
      </c>
      <c r="E149" s="175" t="s">
        <v>5</v>
      </c>
      <c r="F149" s="176" t="s">
        <v>346</v>
      </c>
      <c r="H149" s="175" t="s">
        <v>5</v>
      </c>
      <c r="L149" s="173"/>
      <c r="M149" s="177"/>
      <c r="N149" s="178"/>
      <c r="O149" s="178"/>
      <c r="P149" s="178"/>
      <c r="Q149" s="178"/>
      <c r="R149" s="178"/>
      <c r="S149" s="178"/>
      <c r="T149" s="179"/>
      <c r="AT149" s="175" t="s">
        <v>268</v>
      </c>
      <c r="AU149" s="175" t="s">
        <v>86</v>
      </c>
      <c r="AV149" s="12" t="s">
        <v>28</v>
      </c>
      <c r="AW149" s="12" t="s">
        <v>41</v>
      </c>
      <c r="AX149" s="12" t="s">
        <v>77</v>
      </c>
      <c r="AY149" s="175" t="s">
        <v>259</v>
      </c>
    </row>
    <row r="150" spans="2:65" s="14" customFormat="1">
      <c r="B150" s="187"/>
      <c r="D150" s="174" t="s">
        <v>268</v>
      </c>
      <c r="E150" s="188" t="s">
        <v>5</v>
      </c>
      <c r="F150" s="189" t="s">
        <v>347</v>
      </c>
      <c r="H150" s="190">
        <v>0.127</v>
      </c>
      <c r="L150" s="187"/>
      <c r="M150" s="191"/>
      <c r="N150" s="192"/>
      <c r="O150" s="192"/>
      <c r="P150" s="192"/>
      <c r="Q150" s="192"/>
      <c r="R150" s="192"/>
      <c r="S150" s="192"/>
      <c r="T150" s="193"/>
      <c r="AT150" s="188" t="s">
        <v>268</v>
      </c>
      <c r="AU150" s="188" t="s">
        <v>86</v>
      </c>
      <c r="AV150" s="14" t="s">
        <v>86</v>
      </c>
      <c r="AW150" s="14" t="s">
        <v>41</v>
      </c>
      <c r="AX150" s="14" t="s">
        <v>28</v>
      </c>
      <c r="AY150" s="188" t="s">
        <v>259</v>
      </c>
    </row>
    <row r="151" spans="2:65" s="11" customFormat="1" ht="29.85" customHeight="1">
      <c r="B151" s="149"/>
      <c r="D151" s="150" t="s">
        <v>76</v>
      </c>
      <c r="E151" s="159" t="s">
        <v>321</v>
      </c>
      <c r="F151" s="159" t="s">
        <v>348</v>
      </c>
      <c r="J151" s="160">
        <f>BK151</f>
        <v>0</v>
      </c>
      <c r="L151" s="149"/>
      <c r="M151" s="153"/>
      <c r="N151" s="154"/>
      <c r="O151" s="154"/>
      <c r="P151" s="155">
        <f>SUM(P152:P154)</f>
        <v>1.6</v>
      </c>
      <c r="Q151" s="154"/>
      <c r="R151" s="155">
        <f>SUM(R152:R154)</f>
        <v>0</v>
      </c>
      <c r="S151" s="154"/>
      <c r="T151" s="156">
        <f>SUM(T152:T154)</f>
        <v>0.3</v>
      </c>
      <c r="AR151" s="150" t="s">
        <v>28</v>
      </c>
      <c r="AT151" s="157" t="s">
        <v>76</v>
      </c>
      <c r="AU151" s="157" t="s">
        <v>28</v>
      </c>
      <c r="AY151" s="150" t="s">
        <v>259</v>
      </c>
      <c r="BK151" s="158">
        <f>SUM(BK152:BK154)</f>
        <v>0</v>
      </c>
    </row>
    <row r="152" spans="2:65" s="1" customFormat="1" ht="25.5" customHeight="1">
      <c r="B152" s="161"/>
      <c r="C152" s="162" t="s">
        <v>349</v>
      </c>
      <c r="D152" s="162" t="s">
        <v>261</v>
      </c>
      <c r="E152" s="163" t="s">
        <v>350</v>
      </c>
      <c r="F152" s="164" t="s">
        <v>351</v>
      </c>
      <c r="G152" s="165" t="s">
        <v>352</v>
      </c>
      <c r="H152" s="166">
        <v>2</v>
      </c>
      <c r="I152" s="167"/>
      <c r="J152" s="167">
        <f>ROUND(I152*H152,2)</f>
        <v>0</v>
      </c>
      <c r="K152" s="164" t="s">
        <v>265</v>
      </c>
      <c r="L152" s="39"/>
      <c r="M152" s="168" t="s">
        <v>5</v>
      </c>
      <c r="N152" s="169" t="s">
        <v>48</v>
      </c>
      <c r="O152" s="170">
        <v>0.8</v>
      </c>
      <c r="P152" s="170">
        <f>O152*H152</f>
        <v>1.6</v>
      </c>
      <c r="Q152" s="170">
        <v>0</v>
      </c>
      <c r="R152" s="170">
        <f>Q152*H152</f>
        <v>0</v>
      </c>
      <c r="S152" s="170">
        <v>0.15</v>
      </c>
      <c r="T152" s="171">
        <f>S152*H152</f>
        <v>0.3</v>
      </c>
      <c r="AR152" s="24" t="s">
        <v>266</v>
      </c>
      <c r="AT152" s="24" t="s">
        <v>261</v>
      </c>
      <c r="AU152" s="24" t="s">
        <v>86</v>
      </c>
      <c r="AY152" s="24" t="s">
        <v>259</v>
      </c>
      <c r="BE152" s="172">
        <f>IF(N152="základní",J152,0)</f>
        <v>0</v>
      </c>
      <c r="BF152" s="172">
        <f>IF(N152="snížená",J152,0)</f>
        <v>0</v>
      </c>
      <c r="BG152" s="172">
        <f>IF(N152="zákl. přenesená",J152,0)</f>
        <v>0</v>
      </c>
      <c r="BH152" s="172">
        <f>IF(N152="sníž. přenesená",J152,0)</f>
        <v>0</v>
      </c>
      <c r="BI152" s="172">
        <f>IF(N152="nulová",J152,0)</f>
        <v>0</v>
      </c>
      <c r="BJ152" s="24" t="s">
        <v>28</v>
      </c>
      <c r="BK152" s="172">
        <f>ROUND(I152*H152,2)</f>
        <v>0</v>
      </c>
      <c r="BL152" s="24" t="s">
        <v>266</v>
      </c>
      <c r="BM152" s="24" t="s">
        <v>353</v>
      </c>
    </row>
    <row r="153" spans="2:65" s="12" customFormat="1">
      <c r="B153" s="173"/>
      <c r="D153" s="174" t="s">
        <v>268</v>
      </c>
      <c r="E153" s="175" t="s">
        <v>5</v>
      </c>
      <c r="F153" s="176" t="s">
        <v>354</v>
      </c>
      <c r="H153" s="175" t="s">
        <v>5</v>
      </c>
      <c r="L153" s="173"/>
      <c r="M153" s="177"/>
      <c r="N153" s="178"/>
      <c r="O153" s="178"/>
      <c r="P153" s="178"/>
      <c r="Q153" s="178"/>
      <c r="R153" s="178"/>
      <c r="S153" s="178"/>
      <c r="T153" s="179"/>
      <c r="AT153" s="175" t="s">
        <v>268</v>
      </c>
      <c r="AU153" s="175" t="s">
        <v>86</v>
      </c>
      <c r="AV153" s="12" t="s">
        <v>28</v>
      </c>
      <c r="AW153" s="12" t="s">
        <v>41</v>
      </c>
      <c r="AX153" s="12" t="s">
        <v>77</v>
      </c>
      <c r="AY153" s="175" t="s">
        <v>259</v>
      </c>
    </row>
    <row r="154" spans="2:65" s="14" customFormat="1">
      <c r="B154" s="187"/>
      <c r="D154" s="174" t="s">
        <v>268</v>
      </c>
      <c r="E154" s="188" t="s">
        <v>5</v>
      </c>
      <c r="F154" s="189" t="s">
        <v>86</v>
      </c>
      <c r="H154" s="190">
        <v>2</v>
      </c>
      <c r="L154" s="187"/>
      <c r="M154" s="191"/>
      <c r="N154" s="192"/>
      <c r="O154" s="192"/>
      <c r="P154" s="192"/>
      <c r="Q154" s="192"/>
      <c r="R154" s="192"/>
      <c r="S154" s="192"/>
      <c r="T154" s="193"/>
      <c r="AT154" s="188" t="s">
        <v>268</v>
      </c>
      <c r="AU154" s="188" t="s">
        <v>86</v>
      </c>
      <c r="AV154" s="14" t="s">
        <v>86</v>
      </c>
      <c r="AW154" s="14" t="s">
        <v>41</v>
      </c>
      <c r="AX154" s="14" t="s">
        <v>28</v>
      </c>
      <c r="AY154" s="188" t="s">
        <v>259</v>
      </c>
    </row>
    <row r="155" spans="2:65" s="11" customFormat="1" ht="29.85" customHeight="1">
      <c r="B155" s="149"/>
      <c r="D155" s="150" t="s">
        <v>76</v>
      </c>
      <c r="E155" s="159" t="s">
        <v>327</v>
      </c>
      <c r="F155" s="159" t="s">
        <v>355</v>
      </c>
      <c r="J155" s="160">
        <f>BK155</f>
        <v>0</v>
      </c>
      <c r="L155" s="149"/>
      <c r="M155" s="153"/>
      <c r="N155" s="154"/>
      <c r="O155" s="154"/>
      <c r="P155" s="155">
        <f>SUM(P156:P241)</f>
        <v>134.056848</v>
      </c>
      <c r="Q155" s="154"/>
      <c r="R155" s="155">
        <f>SUM(R156:R241)</f>
        <v>0</v>
      </c>
      <c r="S155" s="154"/>
      <c r="T155" s="156">
        <f>SUM(T156:T241)</f>
        <v>25.535989000000001</v>
      </c>
      <c r="AR155" s="150" t="s">
        <v>28</v>
      </c>
      <c r="AT155" s="157" t="s">
        <v>76</v>
      </c>
      <c r="AU155" s="157" t="s">
        <v>28</v>
      </c>
      <c r="AY155" s="150" t="s">
        <v>259</v>
      </c>
      <c r="BK155" s="158">
        <f>SUM(BK156:BK241)</f>
        <v>0</v>
      </c>
    </row>
    <row r="156" spans="2:65" s="1" customFormat="1" ht="38.25" customHeight="1">
      <c r="B156" s="161"/>
      <c r="C156" s="162" t="s">
        <v>356</v>
      </c>
      <c r="D156" s="162" t="s">
        <v>261</v>
      </c>
      <c r="E156" s="163" t="s">
        <v>357</v>
      </c>
      <c r="F156" s="164" t="s">
        <v>358</v>
      </c>
      <c r="G156" s="165" t="s">
        <v>352</v>
      </c>
      <c r="H156" s="166">
        <v>7</v>
      </c>
      <c r="I156" s="167"/>
      <c r="J156" s="167">
        <f>ROUND(I156*H156,2)</f>
        <v>0</v>
      </c>
      <c r="K156" s="164" t="s">
        <v>5</v>
      </c>
      <c r="L156" s="39"/>
      <c r="M156" s="168" t="s">
        <v>5</v>
      </c>
      <c r="N156" s="169" t="s">
        <v>48</v>
      </c>
      <c r="O156" s="170">
        <v>3.0790000000000002</v>
      </c>
      <c r="P156" s="170">
        <f>O156*H156</f>
        <v>21.553000000000001</v>
      </c>
      <c r="Q156" s="170">
        <v>0</v>
      </c>
      <c r="R156" s="170">
        <f>Q156*H156</f>
        <v>0</v>
      </c>
      <c r="S156" s="170">
        <v>0</v>
      </c>
      <c r="T156" s="171">
        <f>S156*H156</f>
        <v>0</v>
      </c>
      <c r="AR156" s="24" t="s">
        <v>266</v>
      </c>
      <c r="AT156" s="24" t="s">
        <v>261</v>
      </c>
      <c r="AU156" s="24" t="s">
        <v>86</v>
      </c>
      <c r="AY156" s="24" t="s">
        <v>259</v>
      </c>
      <c r="BE156" s="172">
        <f>IF(N156="základní",J156,0)</f>
        <v>0</v>
      </c>
      <c r="BF156" s="172">
        <f>IF(N156="snížená",J156,0)</f>
        <v>0</v>
      </c>
      <c r="BG156" s="172">
        <f>IF(N156="zákl. přenesená",J156,0)</f>
        <v>0</v>
      </c>
      <c r="BH156" s="172">
        <f>IF(N156="sníž. přenesená",J156,0)</f>
        <v>0</v>
      </c>
      <c r="BI156" s="172">
        <f>IF(N156="nulová",J156,0)</f>
        <v>0</v>
      </c>
      <c r="BJ156" s="24" t="s">
        <v>28</v>
      </c>
      <c r="BK156" s="172">
        <f>ROUND(I156*H156,2)</f>
        <v>0</v>
      </c>
      <c r="BL156" s="24" t="s">
        <v>266</v>
      </c>
      <c r="BM156" s="24" t="s">
        <v>359</v>
      </c>
    </row>
    <row r="157" spans="2:65" s="12" customFormat="1">
      <c r="B157" s="173"/>
      <c r="D157" s="174" t="s">
        <v>268</v>
      </c>
      <c r="E157" s="175" t="s">
        <v>5</v>
      </c>
      <c r="F157" s="176" t="s">
        <v>360</v>
      </c>
      <c r="H157" s="175" t="s">
        <v>5</v>
      </c>
      <c r="L157" s="173"/>
      <c r="M157" s="177"/>
      <c r="N157" s="178"/>
      <c r="O157" s="178"/>
      <c r="P157" s="178"/>
      <c r="Q157" s="178"/>
      <c r="R157" s="178"/>
      <c r="S157" s="178"/>
      <c r="T157" s="179"/>
      <c r="AT157" s="175" t="s">
        <v>268</v>
      </c>
      <c r="AU157" s="175" t="s">
        <v>86</v>
      </c>
      <c r="AV157" s="12" t="s">
        <v>28</v>
      </c>
      <c r="AW157" s="12" t="s">
        <v>41</v>
      </c>
      <c r="AX157" s="12" t="s">
        <v>77</v>
      </c>
      <c r="AY157" s="175" t="s">
        <v>259</v>
      </c>
    </row>
    <row r="158" spans="2:65" s="12" customFormat="1">
      <c r="B158" s="173"/>
      <c r="D158" s="174" t="s">
        <v>268</v>
      </c>
      <c r="E158" s="175" t="s">
        <v>5</v>
      </c>
      <c r="F158" s="176" t="s">
        <v>361</v>
      </c>
      <c r="H158" s="175" t="s">
        <v>5</v>
      </c>
      <c r="L158" s="173"/>
      <c r="M158" s="177"/>
      <c r="N158" s="178"/>
      <c r="O158" s="178"/>
      <c r="P158" s="178"/>
      <c r="Q158" s="178"/>
      <c r="R158" s="178"/>
      <c r="S158" s="178"/>
      <c r="T158" s="179"/>
      <c r="AT158" s="175" t="s">
        <v>268</v>
      </c>
      <c r="AU158" s="175" t="s">
        <v>86</v>
      </c>
      <c r="AV158" s="12" t="s">
        <v>28</v>
      </c>
      <c r="AW158" s="12" t="s">
        <v>41</v>
      </c>
      <c r="AX158" s="12" t="s">
        <v>77</v>
      </c>
      <c r="AY158" s="175" t="s">
        <v>259</v>
      </c>
    </row>
    <row r="159" spans="2:65" s="14" customFormat="1">
      <c r="B159" s="187"/>
      <c r="D159" s="174" t="s">
        <v>268</v>
      </c>
      <c r="E159" s="188" t="s">
        <v>5</v>
      </c>
      <c r="F159" s="189" t="s">
        <v>317</v>
      </c>
      <c r="H159" s="190">
        <v>7</v>
      </c>
      <c r="L159" s="187"/>
      <c r="M159" s="191"/>
      <c r="N159" s="192"/>
      <c r="O159" s="192"/>
      <c r="P159" s="192"/>
      <c r="Q159" s="192"/>
      <c r="R159" s="192"/>
      <c r="S159" s="192"/>
      <c r="T159" s="193"/>
      <c r="AT159" s="188" t="s">
        <v>268</v>
      </c>
      <c r="AU159" s="188" t="s">
        <v>86</v>
      </c>
      <c r="AV159" s="14" t="s">
        <v>86</v>
      </c>
      <c r="AW159" s="14" t="s">
        <v>41</v>
      </c>
      <c r="AX159" s="14" t="s">
        <v>28</v>
      </c>
      <c r="AY159" s="188" t="s">
        <v>259</v>
      </c>
    </row>
    <row r="160" spans="2:65" s="1" customFormat="1" ht="16.5" customHeight="1">
      <c r="B160" s="161"/>
      <c r="C160" s="162" t="s">
        <v>362</v>
      </c>
      <c r="D160" s="162" t="s">
        <v>261</v>
      </c>
      <c r="E160" s="163" t="s">
        <v>363</v>
      </c>
      <c r="F160" s="164" t="s">
        <v>364</v>
      </c>
      <c r="G160" s="165" t="s">
        <v>297</v>
      </c>
      <c r="H160" s="166">
        <v>2.4430000000000001</v>
      </c>
      <c r="I160" s="167"/>
      <c r="J160" s="167">
        <f>ROUND(I160*H160,2)</f>
        <v>0</v>
      </c>
      <c r="K160" s="164" t="s">
        <v>265</v>
      </c>
      <c r="L160" s="39"/>
      <c r="M160" s="168" t="s">
        <v>5</v>
      </c>
      <c r="N160" s="169" t="s">
        <v>48</v>
      </c>
      <c r="O160" s="170">
        <v>6.4359999999999999</v>
      </c>
      <c r="P160" s="170">
        <f>O160*H160</f>
        <v>15.723148</v>
      </c>
      <c r="Q160" s="170">
        <v>0</v>
      </c>
      <c r="R160" s="170">
        <f>Q160*H160</f>
        <v>0</v>
      </c>
      <c r="S160" s="170">
        <v>2</v>
      </c>
      <c r="T160" s="171">
        <f>S160*H160</f>
        <v>4.8860000000000001</v>
      </c>
      <c r="AR160" s="24" t="s">
        <v>266</v>
      </c>
      <c r="AT160" s="24" t="s">
        <v>261</v>
      </c>
      <c r="AU160" s="24" t="s">
        <v>86</v>
      </c>
      <c r="AY160" s="24" t="s">
        <v>259</v>
      </c>
      <c r="BE160" s="172">
        <f>IF(N160="základní",J160,0)</f>
        <v>0</v>
      </c>
      <c r="BF160" s="172">
        <f>IF(N160="snížená",J160,0)</f>
        <v>0</v>
      </c>
      <c r="BG160" s="172">
        <f>IF(N160="zákl. přenesená",J160,0)</f>
        <v>0</v>
      </c>
      <c r="BH160" s="172">
        <f>IF(N160="sníž. přenesená",J160,0)</f>
        <v>0</v>
      </c>
      <c r="BI160" s="172">
        <f>IF(N160="nulová",J160,0)</f>
        <v>0</v>
      </c>
      <c r="BJ160" s="24" t="s">
        <v>28</v>
      </c>
      <c r="BK160" s="172">
        <f>ROUND(I160*H160,2)</f>
        <v>0</v>
      </c>
      <c r="BL160" s="24" t="s">
        <v>266</v>
      </c>
      <c r="BM160" s="24" t="s">
        <v>365</v>
      </c>
    </row>
    <row r="161" spans="2:65" s="12" customFormat="1">
      <c r="B161" s="173"/>
      <c r="D161" s="174" t="s">
        <v>268</v>
      </c>
      <c r="E161" s="175" t="s">
        <v>5</v>
      </c>
      <c r="F161" s="176" t="s">
        <v>366</v>
      </c>
      <c r="H161" s="175" t="s">
        <v>5</v>
      </c>
      <c r="L161" s="173"/>
      <c r="M161" s="177"/>
      <c r="N161" s="178"/>
      <c r="O161" s="178"/>
      <c r="P161" s="178"/>
      <c r="Q161" s="178"/>
      <c r="R161" s="178"/>
      <c r="S161" s="178"/>
      <c r="T161" s="179"/>
      <c r="AT161" s="175" t="s">
        <v>268</v>
      </c>
      <c r="AU161" s="175" t="s">
        <v>86</v>
      </c>
      <c r="AV161" s="12" t="s">
        <v>28</v>
      </c>
      <c r="AW161" s="12" t="s">
        <v>41</v>
      </c>
      <c r="AX161" s="12" t="s">
        <v>77</v>
      </c>
      <c r="AY161" s="175" t="s">
        <v>259</v>
      </c>
    </row>
    <row r="162" spans="2:65" s="12" customFormat="1">
      <c r="B162" s="173"/>
      <c r="D162" s="174" t="s">
        <v>268</v>
      </c>
      <c r="E162" s="175" t="s">
        <v>5</v>
      </c>
      <c r="F162" s="176" t="s">
        <v>367</v>
      </c>
      <c r="H162" s="175" t="s">
        <v>5</v>
      </c>
      <c r="L162" s="173"/>
      <c r="M162" s="177"/>
      <c r="N162" s="178"/>
      <c r="O162" s="178"/>
      <c r="P162" s="178"/>
      <c r="Q162" s="178"/>
      <c r="R162" s="178"/>
      <c r="S162" s="178"/>
      <c r="T162" s="179"/>
      <c r="AT162" s="175" t="s">
        <v>268</v>
      </c>
      <c r="AU162" s="175" t="s">
        <v>86</v>
      </c>
      <c r="AV162" s="12" t="s">
        <v>28</v>
      </c>
      <c r="AW162" s="12" t="s">
        <v>41</v>
      </c>
      <c r="AX162" s="12" t="s">
        <v>77</v>
      </c>
      <c r="AY162" s="175" t="s">
        <v>259</v>
      </c>
    </row>
    <row r="163" spans="2:65" s="12" customFormat="1">
      <c r="B163" s="173"/>
      <c r="D163" s="174" t="s">
        <v>268</v>
      </c>
      <c r="E163" s="175" t="s">
        <v>5</v>
      </c>
      <c r="F163" s="176" t="s">
        <v>368</v>
      </c>
      <c r="H163" s="175" t="s">
        <v>5</v>
      </c>
      <c r="L163" s="173"/>
      <c r="M163" s="177"/>
      <c r="N163" s="178"/>
      <c r="O163" s="178"/>
      <c r="P163" s="178"/>
      <c r="Q163" s="178"/>
      <c r="R163" s="178"/>
      <c r="S163" s="178"/>
      <c r="T163" s="179"/>
      <c r="AT163" s="175" t="s">
        <v>268</v>
      </c>
      <c r="AU163" s="175" t="s">
        <v>86</v>
      </c>
      <c r="AV163" s="12" t="s">
        <v>28</v>
      </c>
      <c r="AW163" s="12" t="s">
        <v>41</v>
      </c>
      <c r="AX163" s="12" t="s">
        <v>77</v>
      </c>
      <c r="AY163" s="175" t="s">
        <v>259</v>
      </c>
    </row>
    <row r="164" spans="2:65" s="14" customFormat="1">
      <c r="B164" s="187"/>
      <c r="D164" s="174" t="s">
        <v>268</v>
      </c>
      <c r="E164" s="188" t="s">
        <v>5</v>
      </c>
      <c r="F164" s="189" t="s">
        <v>369</v>
      </c>
      <c r="H164" s="190">
        <v>0.8</v>
      </c>
      <c r="L164" s="187"/>
      <c r="M164" s="191"/>
      <c r="N164" s="192"/>
      <c r="O164" s="192"/>
      <c r="P164" s="192"/>
      <c r="Q164" s="192"/>
      <c r="R164" s="192"/>
      <c r="S164" s="192"/>
      <c r="T164" s="193"/>
      <c r="AT164" s="188" t="s">
        <v>268</v>
      </c>
      <c r="AU164" s="188" t="s">
        <v>86</v>
      </c>
      <c r="AV164" s="14" t="s">
        <v>86</v>
      </c>
      <c r="AW164" s="14" t="s">
        <v>41</v>
      </c>
      <c r="AX164" s="14" t="s">
        <v>77</v>
      </c>
      <c r="AY164" s="188" t="s">
        <v>259</v>
      </c>
    </row>
    <row r="165" spans="2:65" s="14" customFormat="1">
      <c r="B165" s="187"/>
      <c r="D165" s="174" t="s">
        <v>268</v>
      </c>
      <c r="E165" s="188" t="s">
        <v>5</v>
      </c>
      <c r="F165" s="189" t="s">
        <v>370</v>
      </c>
      <c r="H165" s="190">
        <v>0.72</v>
      </c>
      <c r="L165" s="187"/>
      <c r="M165" s="191"/>
      <c r="N165" s="192"/>
      <c r="O165" s="192"/>
      <c r="P165" s="192"/>
      <c r="Q165" s="192"/>
      <c r="R165" s="192"/>
      <c r="S165" s="192"/>
      <c r="T165" s="193"/>
      <c r="AT165" s="188" t="s">
        <v>268</v>
      </c>
      <c r="AU165" s="188" t="s">
        <v>86</v>
      </c>
      <c r="AV165" s="14" t="s">
        <v>86</v>
      </c>
      <c r="AW165" s="14" t="s">
        <v>41</v>
      </c>
      <c r="AX165" s="14" t="s">
        <v>77</v>
      </c>
      <c r="AY165" s="188" t="s">
        <v>259</v>
      </c>
    </row>
    <row r="166" spans="2:65" s="13" customFormat="1">
      <c r="B166" s="180"/>
      <c r="D166" s="174" t="s">
        <v>268</v>
      </c>
      <c r="E166" s="181" t="s">
        <v>5</v>
      </c>
      <c r="F166" s="182" t="s">
        <v>275</v>
      </c>
      <c r="H166" s="183">
        <v>1.52</v>
      </c>
      <c r="L166" s="180"/>
      <c r="M166" s="184"/>
      <c r="N166" s="185"/>
      <c r="O166" s="185"/>
      <c r="P166" s="185"/>
      <c r="Q166" s="185"/>
      <c r="R166" s="185"/>
      <c r="S166" s="185"/>
      <c r="T166" s="186"/>
      <c r="AT166" s="181" t="s">
        <v>268</v>
      </c>
      <c r="AU166" s="181" t="s">
        <v>86</v>
      </c>
      <c r="AV166" s="13" t="s">
        <v>152</v>
      </c>
      <c r="AW166" s="13" t="s">
        <v>41</v>
      </c>
      <c r="AX166" s="13" t="s">
        <v>77</v>
      </c>
      <c r="AY166" s="181" t="s">
        <v>259</v>
      </c>
    </row>
    <row r="167" spans="2:65" s="12" customFormat="1">
      <c r="B167" s="173"/>
      <c r="D167" s="174" t="s">
        <v>268</v>
      </c>
      <c r="E167" s="175" t="s">
        <v>5</v>
      </c>
      <c r="F167" s="176" t="s">
        <v>371</v>
      </c>
      <c r="H167" s="175" t="s">
        <v>5</v>
      </c>
      <c r="L167" s="173"/>
      <c r="M167" s="177"/>
      <c r="N167" s="178"/>
      <c r="O167" s="178"/>
      <c r="P167" s="178"/>
      <c r="Q167" s="178"/>
      <c r="R167" s="178"/>
      <c r="S167" s="178"/>
      <c r="T167" s="179"/>
      <c r="AT167" s="175" t="s">
        <v>268</v>
      </c>
      <c r="AU167" s="175" t="s">
        <v>86</v>
      </c>
      <c r="AV167" s="12" t="s">
        <v>28</v>
      </c>
      <c r="AW167" s="12" t="s">
        <v>41</v>
      </c>
      <c r="AX167" s="12" t="s">
        <v>77</v>
      </c>
      <c r="AY167" s="175" t="s">
        <v>259</v>
      </c>
    </row>
    <row r="168" spans="2:65" s="14" customFormat="1">
      <c r="B168" s="187"/>
      <c r="D168" s="174" t="s">
        <v>268</v>
      </c>
      <c r="E168" s="188" t="s">
        <v>5</v>
      </c>
      <c r="F168" s="189" t="s">
        <v>372</v>
      </c>
      <c r="H168" s="190">
        <v>0.92300000000000004</v>
      </c>
      <c r="L168" s="187"/>
      <c r="M168" s="191"/>
      <c r="N168" s="192"/>
      <c r="O168" s="192"/>
      <c r="P168" s="192"/>
      <c r="Q168" s="192"/>
      <c r="R168" s="192"/>
      <c r="S168" s="192"/>
      <c r="T168" s="193"/>
      <c r="AT168" s="188" t="s">
        <v>268</v>
      </c>
      <c r="AU168" s="188" t="s">
        <v>86</v>
      </c>
      <c r="AV168" s="14" t="s">
        <v>86</v>
      </c>
      <c r="AW168" s="14" t="s">
        <v>41</v>
      </c>
      <c r="AX168" s="14" t="s">
        <v>77</v>
      </c>
      <c r="AY168" s="188" t="s">
        <v>259</v>
      </c>
    </row>
    <row r="169" spans="2:65" s="15" customFormat="1">
      <c r="B169" s="194"/>
      <c r="D169" s="174" t="s">
        <v>268</v>
      </c>
      <c r="E169" s="195" t="s">
        <v>5</v>
      </c>
      <c r="F169" s="196" t="s">
        <v>282</v>
      </c>
      <c r="H169" s="197">
        <v>2.4430000000000001</v>
      </c>
      <c r="L169" s="194"/>
      <c r="M169" s="198"/>
      <c r="N169" s="199"/>
      <c r="O169" s="199"/>
      <c r="P169" s="199"/>
      <c r="Q169" s="199"/>
      <c r="R169" s="199"/>
      <c r="S169" s="199"/>
      <c r="T169" s="200"/>
      <c r="AT169" s="195" t="s">
        <v>268</v>
      </c>
      <c r="AU169" s="195" t="s">
        <v>86</v>
      </c>
      <c r="AV169" s="15" t="s">
        <v>266</v>
      </c>
      <c r="AW169" s="15" t="s">
        <v>41</v>
      </c>
      <c r="AX169" s="15" t="s">
        <v>28</v>
      </c>
      <c r="AY169" s="195" t="s">
        <v>259</v>
      </c>
    </row>
    <row r="170" spans="2:65" s="1" customFormat="1" ht="16.5" customHeight="1">
      <c r="B170" s="161"/>
      <c r="C170" s="162" t="s">
        <v>11</v>
      </c>
      <c r="D170" s="162" t="s">
        <v>261</v>
      </c>
      <c r="E170" s="163" t="s">
        <v>373</v>
      </c>
      <c r="F170" s="164" t="s">
        <v>374</v>
      </c>
      <c r="G170" s="165" t="s">
        <v>297</v>
      </c>
      <c r="H170" s="166">
        <v>2</v>
      </c>
      <c r="I170" s="167"/>
      <c r="J170" s="167">
        <f>ROUND(I170*H170,2)</f>
        <v>0</v>
      </c>
      <c r="K170" s="164" t="s">
        <v>265</v>
      </c>
      <c r="L170" s="39"/>
      <c r="M170" s="168" t="s">
        <v>5</v>
      </c>
      <c r="N170" s="169" t="s">
        <v>48</v>
      </c>
      <c r="O170" s="170">
        <v>1.5860000000000001</v>
      </c>
      <c r="P170" s="170">
        <f>O170*H170</f>
        <v>3.1720000000000002</v>
      </c>
      <c r="Q170" s="170">
        <v>0</v>
      </c>
      <c r="R170" s="170">
        <f>Q170*H170</f>
        <v>0</v>
      </c>
      <c r="S170" s="170">
        <v>2.27</v>
      </c>
      <c r="T170" s="171">
        <f>S170*H170</f>
        <v>4.54</v>
      </c>
      <c r="AR170" s="24" t="s">
        <v>266</v>
      </c>
      <c r="AT170" s="24" t="s">
        <v>261</v>
      </c>
      <c r="AU170" s="24" t="s">
        <v>86</v>
      </c>
      <c r="AY170" s="24" t="s">
        <v>259</v>
      </c>
      <c r="BE170" s="172">
        <f>IF(N170="základní",J170,0)</f>
        <v>0</v>
      </c>
      <c r="BF170" s="172">
        <f>IF(N170="snížená",J170,0)</f>
        <v>0</v>
      </c>
      <c r="BG170" s="172">
        <f>IF(N170="zákl. přenesená",J170,0)</f>
        <v>0</v>
      </c>
      <c r="BH170" s="172">
        <f>IF(N170="sníž. přenesená",J170,0)</f>
        <v>0</v>
      </c>
      <c r="BI170" s="172">
        <f>IF(N170="nulová",J170,0)</f>
        <v>0</v>
      </c>
      <c r="BJ170" s="24" t="s">
        <v>28</v>
      </c>
      <c r="BK170" s="172">
        <f>ROUND(I170*H170,2)</f>
        <v>0</v>
      </c>
      <c r="BL170" s="24" t="s">
        <v>266</v>
      </c>
      <c r="BM170" s="24" t="s">
        <v>375</v>
      </c>
    </row>
    <row r="171" spans="2:65" s="12" customFormat="1">
      <c r="B171" s="173"/>
      <c r="D171" s="174" t="s">
        <v>268</v>
      </c>
      <c r="E171" s="175" t="s">
        <v>5</v>
      </c>
      <c r="F171" s="176" t="s">
        <v>376</v>
      </c>
      <c r="H171" s="175" t="s">
        <v>5</v>
      </c>
      <c r="L171" s="173"/>
      <c r="M171" s="177"/>
      <c r="N171" s="178"/>
      <c r="O171" s="178"/>
      <c r="P171" s="178"/>
      <c r="Q171" s="178"/>
      <c r="R171" s="178"/>
      <c r="S171" s="178"/>
      <c r="T171" s="179"/>
      <c r="AT171" s="175" t="s">
        <v>268</v>
      </c>
      <c r="AU171" s="175" t="s">
        <v>86</v>
      </c>
      <c r="AV171" s="12" t="s">
        <v>28</v>
      </c>
      <c r="AW171" s="12" t="s">
        <v>41</v>
      </c>
      <c r="AX171" s="12" t="s">
        <v>77</v>
      </c>
      <c r="AY171" s="175" t="s">
        <v>259</v>
      </c>
    </row>
    <row r="172" spans="2:65" s="14" customFormat="1">
      <c r="B172" s="187"/>
      <c r="D172" s="174" t="s">
        <v>268</v>
      </c>
      <c r="E172" s="188" t="s">
        <v>5</v>
      </c>
      <c r="F172" s="189" t="s">
        <v>377</v>
      </c>
      <c r="H172" s="190">
        <v>2</v>
      </c>
      <c r="L172" s="187"/>
      <c r="M172" s="191"/>
      <c r="N172" s="192"/>
      <c r="O172" s="192"/>
      <c r="P172" s="192"/>
      <c r="Q172" s="192"/>
      <c r="R172" s="192"/>
      <c r="S172" s="192"/>
      <c r="T172" s="193"/>
      <c r="AT172" s="188" t="s">
        <v>268</v>
      </c>
      <c r="AU172" s="188" t="s">
        <v>86</v>
      </c>
      <c r="AV172" s="14" t="s">
        <v>86</v>
      </c>
      <c r="AW172" s="14" t="s">
        <v>41</v>
      </c>
      <c r="AX172" s="14" t="s">
        <v>28</v>
      </c>
      <c r="AY172" s="188" t="s">
        <v>259</v>
      </c>
    </row>
    <row r="173" spans="2:65" s="1" customFormat="1" ht="38.25" customHeight="1">
      <c r="B173" s="161"/>
      <c r="C173" s="162" t="s">
        <v>378</v>
      </c>
      <c r="D173" s="162" t="s">
        <v>261</v>
      </c>
      <c r="E173" s="163" t="s">
        <v>379</v>
      </c>
      <c r="F173" s="164" t="s">
        <v>380</v>
      </c>
      <c r="G173" s="165" t="s">
        <v>352</v>
      </c>
      <c r="H173" s="166">
        <v>2</v>
      </c>
      <c r="I173" s="167"/>
      <c r="J173" s="167">
        <f>ROUND(I173*H173,2)</f>
        <v>0</v>
      </c>
      <c r="K173" s="164" t="s">
        <v>5</v>
      </c>
      <c r="L173" s="39"/>
      <c r="M173" s="168" t="s">
        <v>5</v>
      </c>
      <c r="N173" s="169" t="s">
        <v>48</v>
      </c>
      <c r="O173" s="170">
        <v>4.3</v>
      </c>
      <c r="P173" s="170">
        <f>O173*H173</f>
        <v>8.6</v>
      </c>
      <c r="Q173" s="170">
        <v>0</v>
      </c>
      <c r="R173" s="170">
        <f>Q173*H173</f>
        <v>0</v>
      </c>
      <c r="S173" s="170">
        <v>2</v>
      </c>
      <c r="T173" s="171">
        <f>S173*H173</f>
        <v>4</v>
      </c>
      <c r="AR173" s="24" t="s">
        <v>266</v>
      </c>
      <c r="AT173" s="24" t="s">
        <v>261</v>
      </c>
      <c r="AU173" s="24" t="s">
        <v>86</v>
      </c>
      <c r="AY173" s="24" t="s">
        <v>259</v>
      </c>
      <c r="BE173" s="172">
        <f>IF(N173="základní",J173,0)</f>
        <v>0</v>
      </c>
      <c r="BF173" s="172">
        <f>IF(N173="snížená",J173,0)</f>
        <v>0</v>
      </c>
      <c r="BG173" s="172">
        <f>IF(N173="zákl. přenesená",J173,0)</f>
        <v>0</v>
      </c>
      <c r="BH173" s="172">
        <f>IF(N173="sníž. přenesená",J173,0)</f>
        <v>0</v>
      </c>
      <c r="BI173" s="172">
        <f>IF(N173="nulová",J173,0)</f>
        <v>0</v>
      </c>
      <c r="BJ173" s="24" t="s">
        <v>28</v>
      </c>
      <c r="BK173" s="172">
        <f>ROUND(I173*H173,2)</f>
        <v>0</v>
      </c>
      <c r="BL173" s="24" t="s">
        <v>266</v>
      </c>
      <c r="BM173" s="24" t="s">
        <v>381</v>
      </c>
    </row>
    <row r="174" spans="2:65" s="12" customFormat="1">
      <c r="B174" s="173"/>
      <c r="D174" s="174" t="s">
        <v>268</v>
      </c>
      <c r="E174" s="175" t="s">
        <v>5</v>
      </c>
      <c r="F174" s="176" t="s">
        <v>382</v>
      </c>
      <c r="H174" s="175" t="s">
        <v>5</v>
      </c>
      <c r="L174" s="173"/>
      <c r="M174" s="177"/>
      <c r="N174" s="178"/>
      <c r="O174" s="178"/>
      <c r="P174" s="178"/>
      <c r="Q174" s="178"/>
      <c r="R174" s="178"/>
      <c r="S174" s="178"/>
      <c r="T174" s="179"/>
      <c r="AT174" s="175" t="s">
        <v>268</v>
      </c>
      <c r="AU174" s="175" t="s">
        <v>86</v>
      </c>
      <c r="AV174" s="12" t="s">
        <v>28</v>
      </c>
      <c r="AW174" s="12" t="s">
        <v>41</v>
      </c>
      <c r="AX174" s="12" t="s">
        <v>77</v>
      </c>
      <c r="AY174" s="175" t="s">
        <v>259</v>
      </c>
    </row>
    <row r="175" spans="2:65" s="12" customFormat="1">
      <c r="B175" s="173"/>
      <c r="D175" s="174" t="s">
        <v>268</v>
      </c>
      <c r="E175" s="175" t="s">
        <v>5</v>
      </c>
      <c r="F175" s="176" t="s">
        <v>383</v>
      </c>
      <c r="H175" s="175" t="s">
        <v>5</v>
      </c>
      <c r="L175" s="173"/>
      <c r="M175" s="177"/>
      <c r="N175" s="178"/>
      <c r="O175" s="178"/>
      <c r="P175" s="178"/>
      <c r="Q175" s="178"/>
      <c r="R175" s="178"/>
      <c r="S175" s="178"/>
      <c r="T175" s="179"/>
      <c r="AT175" s="175" t="s">
        <v>268</v>
      </c>
      <c r="AU175" s="175" t="s">
        <v>86</v>
      </c>
      <c r="AV175" s="12" t="s">
        <v>28</v>
      </c>
      <c r="AW175" s="12" t="s">
        <v>41</v>
      </c>
      <c r="AX175" s="12" t="s">
        <v>77</v>
      </c>
      <c r="AY175" s="175" t="s">
        <v>259</v>
      </c>
    </row>
    <row r="176" spans="2:65" s="14" customFormat="1">
      <c r="B176" s="187"/>
      <c r="D176" s="174" t="s">
        <v>268</v>
      </c>
      <c r="E176" s="188" t="s">
        <v>5</v>
      </c>
      <c r="F176" s="189" t="s">
        <v>384</v>
      </c>
      <c r="H176" s="190">
        <v>1</v>
      </c>
      <c r="L176" s="187"/>
      <c r="M176" s="191"/>
      <c r="N176" s="192"/>
      <c r="O176" s="192"/>
      <c r="P176" s="192"/>
      <c r="Q176" s="192"/>
      <c r="R176" s="192"/>
      <c r="S176" s="192"/>
      <c r="T176" s="193"/>
      <c r="AT176" s="188" t="s">
        <v>268</v>
      </c>
      <c r="AU176" s="188" t="s">
        <v>86</v>
      </c>
      <c r="AV176" s="14" t="s">
        <v>86</v>
      </c>
      <c r="AW176" s="14" t="s">
        <v>41</v>
      </c>
      <c r="AX176" s="14" t="s">
        <v>77</v>
      </c>
      <c r="AY176" s="188" t="s">
        <v>259</v>
      </c>
    </row>
    <row r="177" spans="2:65" s="14" customFormat="1">
      <c r="B177" s="187"/>
      <c r="D177" s="174" t="s">
        <v>268</v>
      </c>
      <c r="E177" s="188" t="s">
        <v>5</v>
      </c>
      <c r="F177" s="189" t="s">
        <v>385</v>
      </c>
      <c r="H177" s="190">
        <v>1</v>
      </c>
      <c r="L177" s="187"/>
      <c r="M177" s="191"/>
      <c r="N177" s="192"/>
      <c r="O177" s="192"/>
      <c r="P177" s="192"/>
      <c r="Q177" s="192"/>
      <c r="R177" s="192"/>
      <c r="S177" s="192"/>
      <c r="T177" s="193"/>
      <c r="AT177" s="188" t="s">
        <v>268</v>
      </c>
      <c r="AU177" s="188" t="s">
        <v>86</v>
      </c>
      <c r="AV177" s="14" t="s">
        <v>86</v>
      </c>
      <c r="AW177" s="14" t="s">
        <v>41</v>
      </c>
      <c r="AX177" s="14" t="s">
        <v>77</v>
      </c>
      <c r="AY177" s="188" t="s">
        <v>259</v>
      </c>
    </row>
    <row r="178" spans="2:65" s="15" customFormat="1">
      <c r="B178" s="194"/>
      <c r="D178" s="174" t="s">
        <v>268</v>
      </c>
      <c r="E178" s="195" t="s">
        <v>5</v>
      </c>
      <c r="F178" s="196" t="s">
        <v>282</v>
      </c>
      <c r="H178" s="197">
        <v>2</v>
      </c>
      <c r="L178" s="194"/>
      <c r="M178" s="198"/>
      <c r="N178" s="199"/>
      <c r="O178" s="199"/>
      <c r="P178" s="199"/>
      <c r="Q178" s="199"/>
      <c r="R178" s="199"/>
      <c r="S178" s="199"/>
      <c r="T178" s="200"/>
      <c r="AT178" s="195" t="s">
        <v>268</v>
      </c>
      <c r="AU178" s="195" t="s">
        <v>86</v>
      </c>
      <c r="AV178" s="15" t="s">
        <v>266</v>
      </c>
      <c r="AW178" s="15" t="s">
        <v>41</v>
      </c>
      <c r="AX178" s="15" t="s">
        <v>28</v>
      </c>
      <c r="AY178" s="195" t="s">
        <v>259</v>
      </c>
    </row>
    <row r="179" spans="2:65" s="1" customFormat="1" ht="38.25" customHeight="1">
      <c r="B179" s="161"/>
      <c r="C179" s="162" t="s">
        <v>386</v>
      </c>
      <c r="D179" s="162" t="s">
        <v>261</v>
      </c>
      <c r="E179" s="163" t="s">
        <v>387</v>
      </c>
      <c r="F179" s="164" t="s">
        <v>388</v>
      </c>
      <c r="G179" s="165" t="s">
        <v>352</v>
      </c>
      <c r="H179" s="166">
        <v>2</v>
      </c>
      <c r="I179" s="167"/>
      <c r="J179" s="167">
        <f>ROUND(I179*H179,2)</f>
        <v>0</v>
      </c>
      <c r="K179" s="164" t="s">
        <v>5</v>
      </c>
      <c r="L179" s="39"/>
      <c r="M179" s="168" t="s">
        <v>5</v>
      </c>
      <c r="N179" s="169" t="s">
        <v>48</v>
      </c>
      <c r="O179" s="170">
        <v>0.8</v>
      </c>
      <c r="P179" s="170">
        <f>O179*H179</f>
        <v>1.6</v>
      </c>
      <c r="Q179" s="170">
        <v>0</v>
      </c>
      <c r="R179" s="170">
        <f>Q179*H179</f>
        <v>0</v>
      </c>
      <c r="S179" s="170">
        <v>0.3</v>
      </c>
      <c r="T179" s="171">
        <f>S179*H179</f>
        <v>0.6</v>
      </c>
      <c r="AR179" s="24" t="s">
        <v>266</v>
      </c>
      <c r="AT179" s="24" t="s">
        <v>261</v>
      </c>
      <c r="AU179" s="24" t="s">
        <v>86</v>
      </c>
      <c r="AY179" s="24" t="s">
        <v>259</v>
      </c>
      <c r="BE179" s="172">
        <f>IF(N179="základní",J179,0)</f>
        <v>0</v>
      </c>
      <c r="BF179" s="172">
        <f>IF(N179="snížená",J179,0)</f>
        <v>0</v>
      </c>
      <c r="BG179" s="172">
        <f>IF(N179="zákl. přenesená",J179,0)</f>
        <v>0</v>
      </c>
      <c r="BH179" s="172">
        <f>IF(N179="sníž. přenesená",J179,0)</f>
        <v>0</v>
      </c>
      <c r="BI179" s="172">
        <f>IF(N179="nulová",J179,0)</f>
        <v>0</v>
      </c>
      <c r="BJ179" s="24" t="s">
        <v>28</v>
      </c>
      <c r="BK179" s="172">
        <f>ROUND(I179*H179,2)</f>
        <v>0</v>
      </c>
      <c r="BL179" s="24" t="s">
        <v>266</v>
      </c>
      <c r="BM179" s="24" t="s">
        <v>389</v>
      </c>
    </row>
    <row r="180" spans="2:65" s="12" customFormat="1">
      <c r="B180" s="173"/>
      <c r="D180" s="174" t="s">
        <v>268</v>
      </c>
      <c r="E180" s="175" t="s">
        <v>5</v>
      </c>
      <c r="F180" s="176" t="s">
        <v>390</v>
      </c>
      <c r="H180" s="175" t="s">
        <v>5</v>
      </c>
      <c r="L180" s="173"/>
      <c r="M180" s="177"/>
      <c r="N180" s="178"/>
      <c r="O180" s="178"/>
      <c r="P180" s="178"/>
      <c r="Q180" s="178"/>
      <c r="R180" s="178"/>
      <c r="S180" s="178"/>
      <c r="T180" s="179"/>
      <c r="AT180" s="175" t="s">
        <v>268</v>
      </c>
      <c r="AU180" s="175" t="s">
        <v>86</v>
      </c>
      <c r="AV180" s="12" t="s">
        <v>28</v>
      </c>
      <c r="AW180" s="12" t="s">
        <v>41</v>
      </c>
      <c r="AX180" s="12" t="s">
        <v>77</v>
      </c>
      <c r="AY180" s="175" t="s">
        <v>259</v>
      </c>
    </row>
    <row r="181" spans="2:65" s="12" customFormat="1">
      <c r="B181" s="173"/>
      <c r="D181" s="174" t="s">
        <v>268</v>
      </c>
      <c r="E181" s="175" t="s">
        <v>5</v>
      </c>
      <c r="F181" s="176" t="s">
        <v>383</v>
      </c>
      <c r="H181" s="175" t="s">
        <v>5</v>
      </c>
      <c r="L181" s="173"/>
      <c r="M181" s="177"/>
      <c r="N181" s="178"/>
      <c r="O181" s="178"/>
      <c r="P181" s="178"/>
      <c r="Q181" s="178"/>
      <c r="R181" s="178"/>
      <c r="S181" s="178"/>
      <c r="T181" s="179"/>
      <c r="AT181" s="175" t="s">
        <v>268</v>
      </c>
      <c r="AU181" s="175" t="s">
        <v>86</v>
      </c>
      <c r="AV181" s="12" t="s">
        <v>28</v>
      </c>
      <c r="AW181" s="12" t="s">
        <v>41</v>
      </c>
      <c r="AX181" s="12" t="s">
        <v>77</v>
      </c>
      <c r="AY181" s="175" t="s">
        <v>259</v>
      </c>
    </row>
    <row r="182" spans="2:65" s="14" customFormat="1">
      <c r="B182" s="187"/>
      <c r="D182" s="174" t="s">
        <v>268</v>
      </c>
      <c r="E182" s="188" t="s">
        <v>5</v>
      </c>
      <c r="F182" s="189" t="s">
        <v>391</v>
      </c>
      <c r="H182" s="190">
        <v>1</v>
      </c>
      <c r="L182" s="187"/>
      <c r="M182" s="191"/>
      <c r="N182" s="192"/>
      <c r="O182" s="192"/>
      <c r="P182" s="192"/>
      <c r="Q182" s="192"/>
      <c r="R182" s="192"/>
      <c r="S182" s="192"/>
      <c r="T182" s="193"/>
      <c r="AT182" s="188" t="s">
        <v>268</v>
      </c>
      <c r="AU182" s="188" t="s">
        <v>86</v>
      </c>
      <c r="AV182" s="14" t="s">
        <v>86</v>
      </c>
      <c r="AW182" s="14" t="s">
        <v>41</v>
      </c>
      <c r="AX182" s="14" t="s">
        <v>77</v>
      </c>
      <c r="AY182" s="188" t="s">
        <v>259</v>
      </c>
    </row>
    <row r="183" spans="2:65" s="14" customFormat="1">
      <c r="B183" s="187"/>
      <c r="D183" s="174" t="s">
        <v>268</v>
      </c>
      <c r="E183" s="188" t="s">
        <v>5</v>
      </c>
      <c r="F183" s="189" t="s">
        <v>392</v>
      </c>
      <c r="H183" s="190">
        <v>1</v>
      </c>
      <c r="L183" s="187"/>
      <c r="M183" s="191"/>
      <c r="N183" s="192"/>
      <c r="O183" s="192"/>
      <c r="P183" s="192"/>
      <c r="Q183" s="192"/>
      <c r="R183" s="192"/>
      <c r="S183" s="192"/>
      <c r="T183" s="193"/>
      <c r="AT183" s="188" t="s">
        <v>268</v>
      </c>
      <c r="AU183" s="188" t="s">
        <v>86</v>
      </c>
      <c r="AV183" s="14" t="s">
        <v>86</v>
      </c>
      <c r="AW183" s="14" t="s">
        <v>41</v>
      </c>
      <c r="AX183" s="14" t="s">
        <v>77</v>
      </c>
      <c r="AY183" s="188" t="s">
        <v>259</v>
      </c>
    </row>
    <row r="184" spans="2:65" s="15" customFormat="1">
      <c r="B184" s="194"/>
      <c r="D184" s="174" t="s">
        <v>268</v>
      </c>
      <c r="E184" s="195" t="s">
        <v>5</v>
      </c>
      <c r="F184" s="196" t="s">
        <v>282</v>
      </c>
      <c r="H184" s="197">
        <v>2</v>
      </c>
      <c r="L184" s="194"/>
      <c r="M184" s="198"/>
      <c r="N184" s="199"/>
      <c r="O184" s="199"/>
      <c r="P184" s="199"/>
      <c r="Q184" s="199"/>
      <c r="R184" s="199"/>
      <c r="S184" s="199"/>
      <c r="T184" s="200"/>
      <c r="AT184" s="195" t="s">
        <v>268</v>
      </c>
      <c r="AU184" s="195" t="s">
        <v>86</v>
      </c>
      <c r="AV184" s="15" t="s">
        <v>266</v>
      </c>
      <c r="AW184" s="15" t="s">
        <v>41</v>
      </c>
      <c r="AX184" s="15" t="s">
        <v>28</v>
      </c>
      <c r="AY184" s="195" t="s">
        <v>259</v>
      </c>
    </row>
    <row r="185" spans="2:65" s="1" customFormat="1" ht="16.5" customHeight="1">
      <c r="B185" s="161"/>
      <c r="C185" s="162" t="s">
        <v>393</v>
      </c>
      <c r="D185" s="162" t="s">
        <v>261</v>
      </c>
      <c r="E185" s="163" t="s">
        <v>394</v>
      </c>
      <c r="F185" s="164" t="s">
        <v>395</v>
      </c>
      <c r="G185" s="165" t="s">
        <v>352</v>
      </c>
      <c r="H185" s="166">
        <v>5</v>
      </c>
      <c r="I185" s="167"/>
      <c r="J185" s="167">
        <f>ROUND(I185*H185,2)</f>
        <v>0</v>
      </c>
      <c r="K185" s="164" t="s">
        <v>265</v>
      </c>
      <c r="L185" s="39"/>
      <c r="M185" s="168" t="s">
        <v>5</v>
      </c>
      <c r="N185" s="169" t="s">
        <v>48</v>
      </c>
      <c r="O185" s="170">
        <v>0.5</v>
      </c>
      <c r="P185" s="170">
        <f>O185*H185</f>
        <v>2.5</v>
      </c>
      <c r="Q185" s="170">
        <v>0</v>
      </c>
      <c r="R185" s="170">
        <f>Q185*H185</f>
        <v>0</v>
      </c>
      <c r="S185" s="170">
        <v>7.4999999999999997E-2</v>
      </c>
      <c r="T185" s="171">
        <f>S185*H185</f>
        <v>0.375</v>
      </c>
      <c r="AR185" s="24" t="s">
        <v>266</v>
      </c>
      <c r="AT185" s="24" t="s">
        <v>261</v>
      </c>
      <c r="AU185" s="24" t="s">
        <v>86</v>
      </c>
      <c r="AY185" s="24" t="s">
        <v>259</v>
      </c>
      <c r="BE185" s="172">
        <f>IF(N185="základní",J185,0)</f>
        <v>0</v>
      </c>
      <c r="BF185" s="172">
        <f>IF(N185="snížená",J185,0)</f>
        <v>0</v>
      </c>
      <c r="BG185" s="172">
        <f>IF(N185="zákl. přenesená",J185,0)</f>
        <v>0</v>
      </c>
      <c r="BH185" s="172">
        <f>IF(N185="sníž. přenesená",J185,0)</f>
        <v>0</v>
      </c>
      <c r="BI185" s="172">
        <f>IF(N185="nulová",J185,0)</f>
        <v>0</v>
      </c>
      <c r="BJ185" s="24" t="s">
        <v>28</v>
      </c>
      <c r="BK185" s="172">
        <f>ROUND(I185*H185,2)</f>
        <v>0</v>
      </c>
      <c r="BL185" s="24" t="s">
        <v>266</v>
      </c>
      <c r="BM185" s="24" t="s">
        <v>396</v>
      </c>
    </row>
    <row r="186" spans="2:65" s="12" customFormat="1">
      <c r="B186" s="173"/>
      <c r="D186" s="174" t="s">
        <v>268</v>
      </c>
      <c r="E186" s="175" t="s">
        <v>5</v>
      </c>
      <c r="F186" s="176" t="s">
        <v>397</v>
      </c>
      <c r="H186" s="175" t="s">
        <v>5</v>
      </c>
      <c r="L186" s="173"/>
      <c r="M186" s="177"/>
      <c r="N186" s="178"/>
      <c r="O186" s="178"/>
      <c r="P186" s="178"/>
      <c r="Q186" s="178"/>
      <c r="R186" s="178"/>
      <c r="S186" s="178"/>
      <c r="T186" s="179"/>
      <c r="AT186" s="175" t="s">
        <v>268</v>
      </c>
      <c r="AU186" s="175" t="s">
        <v>86</v>
      </c>
      <c r="AV186" s="12" t="s">
        <v>28</v>
      </c>
      <c r="AW186" s="12" t="s">
        <v>41</v>
      </c>
      <c r="AX186" s="12" t="s">
        <v>77</v>
      </c>
      <c r="AY186" s="175" t="s">
        <v>259</v>
      </c>
    </row>
    <row r="187" spans="2:65" s="12" customFormat="1">
      <c r="B187" s="173"/>
      <c r="D187" s="174" t="s">
        <v>268</v>
      </c>
      <c r="E187" s="175" t="s">
        <v>5</v>
      </c>
      <c r="F187" s="176" t="s">
        <v>398</v>
      </c>
      <c r="H187" s="175" t="s">
        <v>5</v>
      </c>
      <c r="L187" s="173"/>
      <c r="M187" s="177"/>
      <c r="N187" s="178"/>
      <c r="O187" s="178"/>
      <c r="P187" s="178"/>
      <c r="Q187" s="178"/>
      <c r="R187" s="178"/>
      <c r="S187" s="178"/>
      <c r="T187" s="179"/>
      <c r="AT187" s="175" t="s">
        <v>268</v>
      </c>
      <c r="AU187" s="175" t="s">
        <v>86</v>
      </c>
      <c r="AV187" s="12" t="s">
        <v>28</v>
      </c>
      <c r="AW187" s="12" t="s">
        <v>41</v>
      </c>
      <c r="AX187" s="12" t="s">
        <v>77</v>
      </c>
      <c r="AY187" s="175" t="s">
        <v>259</v>
      </c>
    </row>
    <row r="188" spans="2:65" s="12" customFormat="1">
      <c r="B188" s="173"/>
      <c r="D188" s="174" t="s">
        <v>268</v>
      </c>
      <c r="E188" s="175" t="s">
        <v>5</v>
      </c>
      <c r="F188" s="176" t="s">
        <v>399</v>
      </c>
      <c r="H188" s="175" t="s">
        <v>5</v>
      </c>
      <c r="L188" s="173"/>
      <c r="M188" s="177"/>
      <c r="N188" s="178"/>
      <c r="O188" s="178"/>
      <c r="P188" s="178"/>
      <c r="Q188" s="178"/>
      <c r="R188" s="178"/>
      <c r="S188" s="178"/>
      <c r="T188" s="179"/>
      <c r="AT188" s="175" t="s">
        <v>268</v>
      </c>
      <c r="AU188" s="175" t="s">
        <v>86</v>
      </c>
      <c r="AV188" s="12" t="s">
        <v>28</v>
      </c>
      <c r="AW188" s="12" t="s">
        <v>41</v>
      </c>
      <c r="AX188" s="12" t="s">
        <v>77</v>
      </c>
      <c r="AY188" s="175" t="s">
        <v>259</v>
      </c>
    </row>
    <row r="189" spans="2:65" s="14" customFormat="1">
      <c r="B189" s="187"/>
      <c r="D189" s="174" t="s">
        <v>268</v>
      </c>
      <c r="E189" s="188" t="s">
        <v>5</v>
      </c>
      <c r="F189" s="189" t="s">
        <v>400</v>
      </c>
      <c r="H189" s="190">
        <v>5</v>
      </c>
      <c r="L189" s="187"/>
      <c r="M189" s="191"/>
      <c r="N189" s="192"/>
      <c r="O189" s="192"/>
      <c r="P189" s="192"/>
      <c r="Q189" s="192"/>
      <c r="R189" s="192"/>
      <c r="S189" s="192"/>
      <c r="T189" s="193"/>
      <c r="AT189" s="188" t="s">
        <v>268</v>
      </c>
      <c r="AU189" s="188" t="s">
        <v>86</v>
      </c>
      <c r="AV189" s="14" t="s">
        <v>86</v>
      </c>
      <c r="AW189" s="14" t="s">
        <v>41</v>
      </c>
      <c r="AX189" s="14" t="s">
        <v>28</v>
      </c>
      <c r="AY189" s="188" t="s">
        <v>259</v>
      </c>
    </row>
    <row r="190" spans="2:65" s="1" customFormat="1" ht="38.25" customHeight="1">
      <c r="B190" s="161"/>
      <c r="C190" s="162" t="s">
        <v>401</v>
      </c>
      <c r="D190" s="162" t="s">
        <v>261</v>
      </c>
      <c r="E190" s="163" t="s">
        <v>402</v>
      </c>
      <c r="F190" s="164" t="s">
        <v>403</v>
      </c>
      <c r="G190" s="165" t="s">
        <v>352</v>
      </c>
      <c r="H190" s="166">
        <v>1</v>
      </c>
      <c r="I190" s="167"/>
      <c r="J190" s="167">
        <f>ROUND(I190*H190,2)</f>
        <v>0</v>
      </c>
      <c r="K190" s="164" t="s">
        <v>5</v>
      </c>
      <c r="L190" s="39"/>
      <c r="M190" s="168" t="s">
        <v>5</v>
      </c>
      <c r="N190" s="169" t="s">
        <v>48</v>
      </c>
      <c r="O190" s="170">
        <v>1.2</v>
      </c>
      <c r="P190" s="170">
        <f>O190*H190</f>
        <v>1.2</v>
      </c>
      <c r="Q190" s="170">
        <v>0</v>
      </c>
      <c r="R190" s="170">
        <f>Q190*H190</f>
        <v>0</v>
      </c>
      <c r="S190" s="170">
        <v>0</v>
      </c>
      <c r="T190" s="171">
        <f>S190*H190</f>
        <v>0</v>
      </c>
      <c r="AR190" s="24" t="s">
        <v>266</v>
      </c>
      <c r="AT190" s="24" t="s">
        <v>261</v>
      </c>
      <c r="AU190" s="24" t="s">
        <v>86</v>
      </c>
      <c r="AY190" s="24" t="s">
        <v>259</v>
      </c>
      <c r="BE190" s="172">
        <f>IF(N190="základní",J190,0)</f>
        <v>0</v>
      </c>
      <c r="BF190" s="172">
        <f>IF(N190="snížená",J190,0)</f>
        <v>0</v>
      </c>
      <c r="BG190" s="172">
        <f>IF(N190="zákl. přenesená",J190,0)</f>
        <v>0</v>
      </c>
      <c r="BH190" s="172">
        <f>IF(N190="sníž. přenesená",J190,0)</f>
        <v>0</v>
      </c>
      <c r="BI190" s="172">
        <f>IF(N190="nulová",J190,0)</f>
        <v>0</v>
      </c>
      <c r="BJ190" s="24" t="s">
        <v>28</v>
      </c>
      <c r="BK190" s="172">
        <f>ROUND(I190*H190,2)</f>
        <v>0</v>
      </c>
      <c r="BL190" s="24" t="s">
        <v>266</v>
      </c>
      <c r="BM190" s="24" t="s">
        <v>404</v>
      </c>
    </row>
    <row r="191" spans="2:65" s="12" customFormat="1">
      <c r="B191" s="173"/>
      <c r="D191" s="174" t="s">
        <v>268</v>
      </c>
      <c r="E191" s="175" t="s">
        <v>5</v>
      </c>
      <c r="F191" s="176" t="s">
        <v>405</v>
      </c>
      <c r="H191" s="175" t="s">
        <v>5</v>
      </c>
      <c r="L191" s="173"/>
      <c r="M191" s="177"/>
      <c r="N191" s="178"/>
      <c r="O191" s="178"/>
      <c r="P191" s="178"/>
      <c r="Q191" s="178"/>
      <c r="R191" s="178"/>
      <c r="S191" s="178"/>
      <c r="T191" s="179"/>
      <c r="AT191" s="175" t="s">
        <v>268</v>
      </c>
      <c r="AU191" s="175" t="s">
        <v>86</v>
      </c>
      <c r="AV191" s="12" t="s">
        <v>28</v>
      </c>
      <c r="AW191" s="12" t="s">
        <v>41</v>
      </c>
      <c r="AX191" s="12" t="s">
        <v>77</v>
      </c>
      <c r="AY191" s="175" t="s">
        <v>259</v>
      </c>
    </row>
    <row r="192" spans="2:65" s="14" customFormat="1">
      <c r="B192" s="187"/>
      <c r="D192" s="174" t="s">
        <v>268</v>
      </c>
      <c r="E192" s="188" t="s">
        <v>5</v>
      </c>
      <c r="F192" s="189" t="s">
        <v>28</v>
      </c>
      <c r="H192" s="190">
        <v>1</v>
      </c>
      <c r="L192" s="187"/>
      <c r="M192" s="191"/>
      <c r="N192" s="192"/>
      <c r="O192" s="192"/>
      <c r="P192" s="192"/>
      <c r="Q192" s="192"/>
      <c r="R192" s="192"/>
      <c r="S192" s="192"/>
      <c r="T192" s="193"/>
      <c r="AT192" s="188" t="s">
        <v>268</v>
      </c>
      <c r="AU192" s="188" t="s">
        <v>86</v>
      </c>
      <c r="AV192" s="14" t="s">
        <v>86</v>
      </c>
      <c r="AW192" s="14" t="s">
        <v>41</v>
      </c>
      <c r="AX192" s="14" t="s">
        <v>28</v>
      </c>
      <c r="AY192" s="188" t="s">
        <v>259</v>
      </c>
    </row>
    <row r="193" spans="2:65" s="1" customFormat="1" ht="25.5" customHeight="1">
      <c r="B193" s="161"/>
      <c r="C193" s="162" t="s">
        <v>406</v>
      </c>
      <c r="D193" s="162" t="s">
        <v>261</v>
      </c>
      <c r="E193" s="163" t="s">
        <v>407</v>
      </c>
      <c r="F193" s="164" t="s">
        <v>408</v>
      </c>
      <c r="G193" s="165" t="s">
        <v>352</v>
      </c>
      <c r="H193" s="166">
        <v>1</v>
      </c>
      <c r="I193" s="167"/>
      <c r="J193" s="167">
        <f>ROUND(I193*H193,2)</f>
        <v>0</v>
      </c>
      <c r="K193" s="164" t="s">
        <v>265</v>
      </c>
      <c r="L193" s="39"/>
      <c r="M193" s="168" t="s">
        <v>5</v>
      </c>
      <c r="N193" s="169" t="s">
        <v>48</v>
      </c>
      <c r="O193" s="170">
        <v>0.55700000000000005</v>
      </c>
      <c r="P193" s="170">
        <f>O193*H193</f>
        <v>0.55700000000000005</v>
      </c>
      <c r="Q193" s="170">
        <v>0</v>
      </c>
      <c r="R193" s="170">
        <f>Q193*H193</f>
        <v>0</v>
      </c>
      <c r="S193" s="170">
        <v>8.2000000000000003E-2</v>
      </c>
      <c r="T193" s="171">
        <f>S193*H193</f>
        <v>8.2000000000000003E-2</v>
      </c>
      <c r="AR193" s="24" t="s">
        <v>266</v>
      </c>
      <c r="AT193" s="24" t="s">
        <v>261</v>
      </c>
      <c r="AU193" s="24" t="s">
        <v>86</v>
      </c>
      <c r="AY193" s="24" t="s">
        <v>259</v>
      </c>
      <c r="BE193" s="172">
        <f>IF(N193="základní",J193,0)</f>
        <v>0</v>
      </c>
      <c r="BF193" s="172">
        <f>IF(N193="snížená",J193,0)</f>
        <v>0</v>
      </c>
      <c r="BG193" s="172">
        <f>IF(N193="zákl. přenesená",J193,0)</f>
        <v>0</v>
      </c>
      <c r="BH193" s="172">
        <f>IF(N193="sníž. přenesená",J193,0)</f>
        <v>0</v>
      </c>
      <c r="BI193" s="172">
        <f>IF(N193="nulová",J193,0)</f>
        <v>0</v>
      </c>
      <c r="BJ193" s="24" t="s">
        <v>28</v>
      </c>
      <c r="BK193" s="172">
        <f>ROUND(I193*H193,2)</f>
        <v>0</v>
      </c>
      <c r="BL193" s="24" t="s">
        <v>266</v>
      </c>
      <c r="BM193" s="24" t="s">
        <v>409</v>
      </c>
    </row>
    <row r="194" spans="2:65" s="12" customFormat="1">
      <c r="B194" s="173"/>
      <c r="D194" s="174" t="s">
        <v>268</v>
      </c>
      <c r="E194" s="175" t="s">
        <v>5</v>
      </c>
      <c r="F194" s="176" t="s">
        <v>410</v>
      </c>
      <c r="H194" s="175" t="s">
        <v>5</v>
      </c>
      <c r="L194" s="173"/>
      <c r="M194" s="177"/>
      <c r="N194" s="178"/>
      <c r="O194" s="178"/>
      <c r="P194" s="178"/>
      <c r="Q194" s="178"/>
      <c r="R194" s="178"/>
      <c r="S194" s="178"/>
      <c r="T194" s="179"/>
      <c r="AT194" s="175" t="s">
        <v>268</v>
      </c>
      <c r="AU194" s="175" t="s">
        <v>86</v>
      </c>
      <c r="AV194" s="12" t="s">
        <v>28</v>
      </c>
      <c r="AW194" s="12" t="s">
        <v>41</v>
      </c>
      <c r="AX194" s="12" t="s">
        <v>77</v>
      </c>
      <c r="AY194" s="175" t="s">
        <v>259</v>
      </c>
    </row>
    <row r="195" spans="2:65" s="12" customFormat="1">
      <c r="B195" s="173"/>
      <c r="D195" s="174" t="s">
        <v>268</v>
      </c>
      <c r="E195" s="175" t="s">
        <v>5</v>
      </c>
      <c r="F195" s="176" t="s">
        <v>411</v>
      </c>
      <c r="H195" s="175" t="s">
        <v>5</v>
      </c>
      <c r="L195" s="173"/>
      <c r="M195" s="177"/>
      <c r="N195" s="178"/>
      <c r="O195" s="178"/>
      <c r="P195" s="178"/>
      <c r="Q195" s="178"/>
      <c r="R195" s="178"/>
      <c r="S195" s="178"/>
      <c r="T195" s="179"/>
      <c r="AT195" s="175" t="s">
        <v>268</v>
      </c>
      <c r="AU195" s="175" t="s">
        <v>86</v>
      </c>
      <c r="AV195" s="12" t="s">
        <v>28</v>
      </c>
      <c r="AW195" s="12" t="s">
        <v>41</v>
      </c>
      <c r="AX195" s="12" t="s">
        <v>77</v>
      </c>
      <c r="AY195" s="175" t="s">
        <v>259</v>
      </c>
    </row>
    <row r="196" spans="2:65" s="13" customFormat="1">
      <c r="B196" s="180"/>
      <c r="D196" s="174" t="s">
        <v>268</v>
      </c>
      <c r="E196" s="181" t="s">
        <v>5</v>
      </c>
      <c r="F196" s="182" t="s">
        <v>275</v>
      </c>
      <c r="H196" s="183">
        <v>0</v>
      </c>
      <c r="L196" s="180"/>
      <c r="M196" s="184"/>
      <c r="N196" s="185"/>
      <c r="O196" s="185"/>
      <c r="P196" s="185"/>
      <c r="Q196" s="185"/>
      <c r="R196" s="185"/>
      <c r="S196" s="185"/>
      <c r="T196" s="186"/>
      <c r="AT196" s="181" t="s">
        <v>268</v>
      </c>
      <c r="AU196" s="181" t="s">
        <v>86</v>
      </c>
      <c r="AV196" s="13" t="s">
        <v>152</v>
      </c>
      <c r="AW196" s="13" t="s">
        <v>41</v>
      </c>
      <c r="AX196" s="13" t="s">
        <v>77</v>
      </c>
      <c r="AY196" s="181" t="s">
        <v>259</v>
      </c>
    </row>
    <row r="197" spans="2:65" s="12" customFormat="1">
      <c r="B197" s="173"/>
      <c r="D197" s="174" t="s">
        <v>268</v>
      </c>
      <c r="E197" s="175" t="s">
        <v>5</v>
      </c>
      <c r="F197" s="176" t="s">
        <v>412</v>
      </c>
      <c r="H197" s="175" t="s">
        <v>5</v>
      </c>
      <c r="L197" s="173"/>
      <c r="M197" s="177"/>
      <c r="N197" s="178"/>
      <c r="O197" s="178"/>
      <c r="P197" s="178"/>
      <c r="Q197" s="178"/>
      <c r="R197" s="178"/>
      <c r="S197" s="178"/>
      <c r="T197" s="179"/>
      <c r="AT197" s="175" t="s">
        <v>268</v>
      </c>
      <c r="AU197" s="175" t="s">
        <v>86</v>
      </c>
      <c r="AV197" s="12" t="s">
        <v>28</v>
      </c>
      <c r="AW197" s="12" t="s">
        <v>41</v>
      </c>
      <c r="AX197" s="12" t="s">
        <v>77</v>
      </c>
      <c r="AY197" s="175" t="s">
        <v>259</v>
      </c>
    </row>
    <row r="198" spans="2:65" s="14" customFormat="1">
      <c r="B198" s="187"/>
      <c r="D198" s="174" t="s">
        <v>268</v>
      </c>
      <c r="E198" s="188" t="s">
        <v>5</v>
      </c>
      <c r="F198" s="189" t="s">
        <v>28</v>
      </c>
      <c r="H198" s="190">
        <v>1</v>
      </c>
      <c r="L198" s="187"/>
      <c r="M198" s="191"/>
      <c r="N198" s="192"/>
      <c r="O198" s="192"/>
      <c r="P198" s="192"/>
      <c r="Q198" s="192"/>
      <c r="R198" s="192"/>
      <c r="S198" s="192"/>
      <c r="T198" s="193"/>
      <c r="AT198" s="188" t="s">
        <v>268</v>
      </c>
      <c r="AU198" s="188" t="s">
        <v>86</v>
      </c>
      <c r="AV198" s="14" t="s">
        <v>86</v>
      </c>
      <c r="AW198" s="14" t="s">
        <v>41</v>
      </c>
      <c r="AX198" s="14" t="s">
        <v>28</v>
      </c>
      <c r="AY198" s="188" t="s">
        <v>259</v>
      </c>
    </row>
    <row r="199" spans="2:65" s="1" customFormat="1" ht="25.5" customHeight="1">
      <c r="B199" s="161"/>
      <c r="C199" s="162" t="s">
        <v>10</v>
      </c>
      <c r="D199" s="162" t="s">
        <v>261</v>
      </c>
      <c r="E199" s="163" t="s">
        <v>413</v>
      </c>
      <c r="F199" s="164" t="s">
        <v>414</v>
      </c>
      <c r="G199" s="165" t="s">
        <v>352</v>
      </c>
      <c r="H199" s="166">
        <v>3</v>
      </c>
      <c r="I199" s="167"/>
      <c r="J199" s="167">
        <f>ROUND(I199*H199,2)</f>
        <v>0</v>
      </c>
      <c r="K199" s="164" t="s">
        <v>5</v>
      </c>
      <c r="L199" s="39"/>
      <c r="M199" s="168" t="s">
        <v>5</v>
      </c>
      <c r="N199" s="169" t="s">
        <v>48</v>
      </c>
      <c r="O199" s="170">
        <v>1.671</v>
      </c>
      <c r="P199" s="170">
        <f>O199*H199</f>
        <v>5.0129999999999999</v>
      </c>
      <c r="Q199" s="170">
        <v>0</v>
      </c>
      <c r="R199" s="170">
        <f>Q199*H199</f>
        <v>0</v>
      </c>
      <c r="S199" s="170">
        <v>0.4</v>
      </c>
      <c r="T199" s="171">
        <f>S199*H199</f>
        <v>1.2000000000000002</v>
      </c>
      <c r="AR199" s="24" t="s">
        <v>266</v>
      </c>
      <c r="AT199" s="24" t="s">
        <v>261</v>
      </c>
      <c r="AU199" s="24" t="s">
        <v>86</v>
      </c>
      <c r="AY199" s="24" t="s">
        <v>259</v>
      </c>
      <c r="BE199" s="172">
        <f>IF(N199="základní",J199,0)</f>
        <v>0</v>
      </c>
      <c r="BF199" s="172">
        <f>IF(N199="snížená",J199,0)</f>
        <v>0</v>
      </c>
      <c r="BG199" s="172">
        <f>IF(N199="zákl. přenesená",J199,0)</f>
        <v>0</v>
      </c>
      <c r="BH199" s="172">
        <f>IF(N199="sníž. přenesená",J199,0)</f>
        <v>0</v>
      </c>
      <c r="BI199" s="172">
        <f>IF(N199="nulová",J199,0)</f>
        <v>0</v>
      </c>
      <c r="BJ199" s="24" t="s">
        <v>28</v>
      </c>
      <c r="BK199" s="172">
        <f>ROUND(I199*H199,2)</f>
        <v>0</v>
      </c>
      <c r="BL199" s="24" t="s">
        <v>266</v>
      </c>
      <c r="BM199" s="24" t="s">
        <v>415</v>
      </c>
    </row>
    <row r="200" spans="2:65" s="12" customFormat="1">
      <c r="B200" s="173"/>
      <c r="D200" s="174" t="s">
        <v>268</v>
      </c>
      <c r="E200" s="175" t="s">
        <v>5</v>
      </c>
      <c r="F200" s="176" t="s">
        <v>416</v>
      </c>
      <c r="H200" s="175" t="s">
        <v>5</v>
      </c>
      <c r="L200" s="173"/>
      <c r="M200" s="177"/>
      <c r="N200" s="178"/>
      <c r="O200" s="178"/>
      <c r="P200" s="178"/>
      <c r="Q200" s="178"/>
      <c r="R200" s="178"/>
      <c r="S200" s="178"/>
      <c r="T200" s="179"/>
      <c r="AT200" s="175" t="s">
        <v>268</v>
      </c>
      <c r="AU200" s="175" t="s">
        <v>86</v>
      </c>
      <c r="AV200" s="12" t="s">
        <v>28</v>
      </c>
      <c r="AW200" s="12" t="s">
        <v>41</v>
      </c>
      <c r="AX200" s="12" t="s">
        <v>77</v>
      </c>
      <c r="AY200" s="175" t="s">
        <v>259</v>
      </c>
    </row>
    <row r="201" spans="2:65" s="12" customFormat="1">
      <c r="B201" s="173"/>
      <c r="D201" s="174" t="s">
        <v>268</v>
      </c>
      <c r="E201" s="175" t="s">
        <v>5</v>
      </c>
      <c r="F201" s="176" t="s">
        <v>417</v>
      </c>
      <c r="H201" s="175" t="s">
        <v>5</v>
      </c>
      <c r="L201" s="173"/>
      <c r="M201" s="177"/>
      <c r="N201" s="178"/>
      <c r="O201" s="178"/>
      <c r="P201" s="178"/>
      <c r="Q201" s="178"/>
      <c r="R201" s="178"/>
      <c r="S201" s="178"/>
      <c r="T201" s="179"/>
      <c r="AT201" s="175" t="s">
        <v>268</v>
      </c>
      <c r="AU201" s="175" t="s">
        <v>86</v>
      </c>
      <c r="AV201" s="12" t="s">
        <v>28</v>
      </c>
      <c r="AW201" s="12" t="s">
        <v>41</v>
      </c>
      <c r="AX201" s="12" t="s">
        <v>77</v>
      </c>
      <c r="AY201" s="175" t="s">
        <v>259</v>
      </c>
    </row>
    <row r="202" spans="2:65" s="14" customFormat="1">
      <c r="B202" s="187"/>
      <c r="D202" s="174" t="s">
        <v>268</v>
      </c>
      <c r="E202" s="188" t="s">
        <v>5</v>
      </c>
      <c r="F202" s="189" t="s">
        <v>152</v>
      </c>
      <c r="H202" s="190">
        <v>3</v>
      </c>
      <c r="L202" s="187"/>
      <c r="M202" s="191"/>
      <c r="N202" s="192"/>
      <c r="O202" s="192"/>
      <c r="P202" s="192"/>
      <c r="Q202" s="192"/>
      <c r="R202" s="192"/>
      <c r="S202" s="192"/>
      <c r="T202" s="193"/>
      <c r="AT202" s="188" t="s">
        <v>268</v>
      </c>
      <c r="AU202" s="188" t="s">
        <v>86</v>
      </c>
      <c r="AV202" s="14" t="s">
        <v>86</v>
      </c>
      <c r="AW202" s="14" t="s">
        <v>41</v>
      </c>
      <c r="AX202" s="14" t="s">
        <v>28</v>
      </c>
      <c r="AY202" s="188" t="s">
        <v>259</v>
      </c>
    </row>
    <row r="203" spans="2:65" s="1" customFormat="1" ht="25.5" customHeight="1">
      <c r="B203" s="161"/>
      <c r="C203" s="162" t="s">
        <v>418</v>
      </c>
      <c r="D203" s="162" t="s">
        <v>261</v>
      </c>
      <c r="E203" s="163" t="s">
        <v>419</v>
      </c>
      <c r="F203" s="164" t="s">
        <v>420</v>
      </c>
      <c r="G203" s="165" t="s">
        <v>352</v>
      </c>
      <c r="H203" s="166">
        <v>8</v>
      </c>
      <c r="I203" s="167"/>
      <c r="J203" s="167">
        <f>ROUND(I203*H203,2)</f>
        <v>0</v>
      </c>
      <c r="K203" s="164" t="s">
        <v>5</v>
      </c>
      <c r="L203" s="39"/>
      <c r="M203" s="168" t="s">
        <v>5</v>
      </c>
      <c r="N203" s="169" t="s">
        <v>48</v>
      </c>
      <c r="O203" s="170">
        <v>1.4259999999999999</v>
      </c>
      <c r="P203" s="170">
        <f>O203*H203</f>
        <v>11.407999999999999</v>
      </c>
      <c r="Q203" s="170">
        <v>0</v>
      </c>
      <c r="R203" s="170">
        <f>Q203*H203</f>
        <v>0</v>
      </c>
      <c r="S203" s="170">
        <v>0.6</v>
      </c>
      <c r="T203" s="171">
        <f>S203*H203</f>
        <v>4.8</v>
      </c>
      <c r="AR203" s="24" t="s">
        <v>266</v>
      </c>
      <c r="AT203" s="24" t="s">
        <v>261</v>
      </c>
      <c r="AU203" s="24" t="s">
        <v>86</v>
      </c>
      <c r="AY203" s="24" t="s">
        <v>259</v>
      </c>
      <c r="BE203" s="172">
        <f>IF(N203="základní",J203,0)</f>
        <v>0</v>
      </c>
      <c r="BF203" s="172">
        <f>IF(N203="snížená",J203,0)</f>
        <v>0</v>
      </c>
      <c r="BG203" s="172">
        <f>IF(N203="zákl. přenesená",J203,0)</f>
        <v>0</v>
      </c>
      <c r="BH203" s="172">
        <f>IF(N203="sníž. přenesená",J203,0)</f>
        <v>0</v>
      </c>
      <c r="BI203" s="172">
        <f>IF(N203="nulová",J203,0)</f>
        <v>0</v>
      </c>
      <c r="BJ203" s="24" t="s">
        <v>28</v>
      </c>
      <c r="BK203" s="172">
        <f>ROUND(I203*H203,2)</f>
        <v>0</v>
      </c>
      <c r="BL203" s="24" t="s">
        <v>266</v>
      </c>
      <c r="BM203" s="24" t="s">
        <v>421</v>
      </c>
    </row>
    <row r="204" spans="2:65" s="12" customFormat="1">
      <c r="B204" s="173"/>
      <c r="D204" s="174" t="s">
        <v>268</v>
      </c>
      <c r="E204" s="175" t="s">
        <v>5</v>
      </c>
      <c r="F204" s="176" t="s">
        <v>422</v>
      </c>
      <c r="H204" s="175" t="s">
        <v>5</v>
      </c>
      <c r="L204" s="173"/>
      <c r="M204" s="177"/>
      <c r="N204" s="178"/>
      <c r="O204" s="178"/>
      <c r="P204" s="178"/>
      <c r="Q204" s="178"/>
      <c r="R204" s="178"/>
      <c r="S204" s="178"/>
      <c r="T204" s="179"/>
      <c r="AT204" s="175" t="s">
        <v>268</v>
      </c>
      <c r="AU204" s="175" t="s">
        <v>86</v>
      </c>
      <c r="AV204" s="12" t="s">
        <v>28</v>
      </c>
      <c r="AW204" s="12" t="s">
        <v>41</v>
      </c>
      <c r="AX204" s="12" t="s">
        <v>77</v>
      </c>
      <c r="AY204" s="175" t="s">
        <v>259</v>
      </c>
    </row>
    <row r="205" spans="2:65" s="12" customFormat="1">
      <c r="B205" s="173"/>
      <c r="D205" s="174" t="s">
        <v>268</v>
      </c>
      <c r="E205" s="175" t="s">
        <v>5</v>
      </c>
      <c r="F205" s="176" t="s">
        <v>423</v>
      </c>
      <c r="H205" s="175" t="s">
        <v>5</v>
      </c>
      <c r="L205" s="173"/>
      <c r="M205" s="177"/>
      <c r="N205" s="178"/>
      <c r="O205" s="178"/>
      <c r="P205" s="178"/>
      <c r="Q205" s="178"/>
      <c r="R205" s="178"/>
      <c r="S205" s="178"/>
      <c r="T205" s="179"/>
      <c r="AT205" s="175" t="s">
        <v>268</v>
      </c>
      <c r="AU205" s="175" t="s">
        <v>86</v>
      </c>
      <c r="AV205" s="12" t="s">
        <v>28</v>
      </c>
      <c r="AW205" s="12" t="s">
        <v>41</v>
      </c>
      <c r="AX205" s="12" t="s">
        <v>77</v>
      </c>
      <c r="AY205" s="175" t="s">
        <v>259</v>
      </c>
    </row>
    <row r="206" spans="2:65" s="14" customFormat="1">
      <c r="B206" s="187"/>
      <c r="D206" s="174" t="s">
        <v>268</v>
      </c>
      <c r="E206" s="188" t="s">
        <v>5</v>
      </c>
      <c r="F206" s="189" t="s">
        <v>321</v>
      </c>
      <c r="H206" s="190">
        <v>8</v>
      </c>
      <c r="L206" s="187"/>
      <c r="M206" s="191"/>
      <c r="N206" s="192"/>
      <c r="O206" s="192"/>
      <c r="P206" s="192"/>
      <c r="Q206" s="192"/>
      <c r="R206" s="192"/>
      <c r="S206" s="192"/>
      <c r="T206" s="193"/>
      <c r="AT206" s="188" t="s">
        <v>268</v>
      </c>
      <c r="AU206" s="188" t="s">
        <v>86</v>
      </c>
      <c r="AV206" s="14" t="s">
        <v>86</v>
      </c>
      <c r="AW206" s="14" t="s">
        <v>41</v>
      </c>
      <c r="AX206" s="14" t="s">
        <v>28</v>
      </c>
      <c r="AY206" s="188" t="s">
        <v>259</v>
      </c>
    </row>
    <row r="207" spans="2:65" s="1" customFormat="1" ht="16.5" customHeight="1">
      <c r="B207" s="161"/>
      <c r="C207" s="162" t="s">
        <v>424</v>
      </c>
      <c r="D207" s="162" t="s">
        <v>261</v>
      </c>
      <c r="E207" s="163" t="s">
        <v>425</v>
      </c>
      <c r="F207" s="164" t="s">
        <v>426</v>
      </c>
      <c r="G207" s="165" t="s">
        <v>352</v>
      </c>
      <c r="H207" s="166">
        <v>61</v>
      </c>
      <c r="I207" s="167"/>
      <c r="J207" s="167">
        <f>ROUND(I207*H207,2)</f>
        <v>0</v>
      </c>
      <c r="K207" s="164" t="s">
        <v>265</v>
      </c>
      <c r="L207" s="39"/>
      <c r="M207" s="168" t="s">
        <v>5</v>
      </c>
      <c r="N207" s="169" t="s">
        <v>48</v>
      </c>
      <c r="O207" s="170">
        <v>0.5</v>
      </c>
      <c r="P207" s="170">
        <f>O207*H207</f>
        <v>30.5</v>
      </c>
      <c r="Q207" s="170">
        <v>0</v>
      </c>
      <c r="R207" s="170">
        <f>Q207*H207</f>
        <v>0</v>
      </c>
      <c r="S207" s="170">
        <v>6.5699999999999995E-2</v>
      </c>
      <c r="T207" s="171">
        <f>S207*H207</f>
        <v>4.0076999999999998</v>
      </c>
      <c r="AR207" s="24" t="s">
        <v>266</v>
      </c>
      <c r="AT207" s="24" t="s">
        <v>261</v>
      </c>
      <c r="AU207" s="24" t="s">
        <v>86</v>
      </c>
      <c r="AY207" s="24" t="s">
        <v>259</v>
      </c>
      <c r="BE207" s="172">
        <f>IF(N207="základní",J207,0)</f>
        <v>0</v>
      </c>
      <c r="BF207" s="172">
        <f>IF(N207="snížená",J207,0)</f>
        <v>0</v>
      </c>
      <c r="BG207" s="172">
        <f>IF(N207="zákl. přenesená",J207,0)</f>
        <v>0</v>
      </c>
      <c r="BH207" s="172">
        <f>IF(N207="sníž. přenesená",J207,0)</f>
        <v>0</v>
      </c>
      <c r="BI207" s="172">
        <f>IF(N207="nulová",J207,0)</f>
        <v>0</v>
      </c>
      <c r="BJ207" s="24" t="s">
        <v>28</v>
      </c>
      <c r="BK207" s="172">
        <f>ROUND(I207*H207,2)</f>
        <v>0</v>
      </c>
      <c r="BL207" s="24" t="s">
        <v>266</v>
      </c>
      <c r="BM207" s="24" t="s">
        <v>427</v>
      </c>
    </row>
    <row r="208" spans="2:65" s="12" customFormat="1">
      <c r="B208" s="173"/>
      <c r="D208" s="174" t="s">
        <v>268</v>
      </c>
      <c r="E208" s="175" t="s">
        <v>5</v>
      </c>
      <c r="F208" s="176" t="s">
        <v>428</v>
      </c>
      <c r="H208" s="175" t="s">
        <v>5</v>
      </c>
      <c r="L208" s="173"/>
      <c r="M208" s="177"/>
      <c r="N208" s="178"/>
      <c r="O208" s="178"/>
      <c r="P208" s="178"/>
      <c r="Q208" s="178"/>
      <c r="R208" s="178"/>
      <c r="S208" s="178"/>
      <c r="T208" s="179"/>
      <c r="AT208" s="175" t="s">
        <v>268</v>
      </c>
      <c r="AU208" s="175" t="s">
        <v>86</v>
      </c>
      <c r="AV208" s="12" t="s">
        <v>28</v>
      </c>
      <c r="AW208" s="12" t="s">
        <v>41</v>
      </c>
      <c r="AX208" s="12" t="s">
        <v>77</v>
      </c>
      <c r="AY208" s="175" t="s">
        <v>259</v>
      </c>
    </row>
    <row r="209" spans="2:65" s="14" customFormat="1">
      <c r="B209" s="187"/>
      <c r="D209" s="174" t="s">
        <v>268</v>
      </c>
      <c r="E209" s="188" t="s">
        <v>5</v>
      </c>
      <c r="F209" s="189" t="s">
        <v>429</v>
      </c>
      <c r="H209" s="190">
        <v>37</v>
      </c>
      <c r="L209" s="187"/>
      <c r="M209" s="191"/>
      <c r="N209" s="192"/>
      <c r="O209" s="192"/>
      <c r="P209" s="192"/>
      <c r="Q209" s="192"/>
      <c r="R209" s="192"/>
      <c r="S209" s="192"/>
      <c r="T209" s="193"/>
      <c r="AT209" s="188" t="s">
        <v>268</v>
      </c>
      <c r="AU209" s="188" t="s">
        <v>86</v>
      </c>
      <c r="AV209" s="14" t="s">
        <v>86</v>
      </c>
      <c r="AW209" s="14" t="s">
        <v>41</v>
      </c>
      <c r="AX209" s="14" t="s">
        <v>77</v>
      </c>
      <c r="AY209" s="188" t="s">
        <v>259</v>
      </c>
    </row>
    <row r="210" spans="2:65" s="13" customFormat="1">
      <c r="B210" s="180"/>
      <c r="D210" s="174" t="s">
        <v>268</v>
      </c>
      <c r="E210" s="181" t="s">
        <v>5</v>
      </c>
      <c r="F210" s="182" t="s">
        <v>275</v>
      </c>
      <c r="H210" s="183">
        <v>37</v>
      </c>
      <c r="L210" s="180"/>
      <c r="M210" s="184"/>
      <c r="N210" s="185"/>
      <c r="O210" s="185"/>
      <c r="P210" s="185"/>
      <c r="Q210" s="185"/>
      <c r="R210" s="185"/>
      <c r="S210" s="185"/>
      <c r="T210" s="186"/>
      <c r="AT210" s="181" t="s">
        <v>268</v>
      </c>
      <c r="AU210" s="181" t="s">
        <v>86</v>
      </c>
      <c r="AV210" s="13" t="s">
        <v>152</v>
      </c>
      <c r="AW210" s="13" t="s">
        <v>41</v>
      </c>
      <c r="AX210" s="13" t="s">
        <v>77</v>
      </c>
      <c r="AY210" s="181" t="s">
        <v>259</v>
      </c>
    </row>
    <row r="211" spans="2:65" s="12" customFormat="1">
      <c r="B211" s="173"/>
      <c r="D211" s="174" t="s">
        <v>268</v>
      </c>
      <c r="E211" s="175" t="s">
        <v>5</v>
      </c>
      <c r="F211" s="176" t="s">
        <v>430</v>
      </c>
      <c r="H211" s="175" t="s">
        <v>5</v>
      </c>
      <c r="L211" s="173"/>
      <c r="M211" s="177"/>
      <c r="N211" s="178"/>
      <c r="O211" s="178"/>
      <c r="P211" s="178"/>
      <c r="Q211" s="178"/>
      <c r="R211" s="178"/>
      <c r="S211" s="178"/>
      <c r="T211" s="179"/>
      <c r="AT211" s="175" t="s">
        <v>268</v>
      </c>
      <c r="AU211" s="175" t="s">
        <v>86</v>
      </c>
      <c r="AV211" s="12" t="s">
        <v>28</v>
      </c>
      <c r="AW211" s="12" t="s">
        <v>41</v>
      </c>
      <c r="AX211" s="12" t="s">
        <v>77</v>
      </c>
      <c r="AY211" s="175" t="s">
        <v>259</v>
      </c>
    </row>
    <row r="212" spans="2:65" s="12" customFormat="1">
      <c r="B212" s="173"/>
      <c r="D212" s="174" t="s">
        <v>268</v>
      </c>
      <c r="E212" s="175" t="s">
        <v>5</v>
      </c>
      <c r="F212" s="176" t="s">
        <v>431</v>
      </c>
      <c r="H212" s="175" t="s">
        <v>5</v>
      </c>
      <c r="L212" s="173"/>
      <c r="M212" s="177"/>
      <c r="N212" s="178"/>
      <c r="O212" s="178"/>
      <c r="P212" s="178"/>
      <c r="Q212" s="178"/>
      <c r="R212" s="178"/>
      <c r="S212" s="178"/>
      <c r="T212" s="179"/>
      <c r="AT212" s="175" t="s">
        <v>268</v>
      </c>
      <c r="AU212" s="175" t="s">
        <v>86</v>
      </c>
      <c r="AV212" s="12" t="s">
        <v>28</v>
      </c>
      <c r="AW212" s="12" t="s">
        <v>41</v>
      </c>
      <c r="AX212" s="12" t="s">
        <v>77</v>
      </c>
      <c r="AY212" s="175" t="s">
        <v>259</v>
      </c>
    </row>
    <row r="213" spans="2:65" s="12" customFormat="1">
      <c r="B213" s="173"/>
      <c r="D213" s="174" t="s">
        <v>268</v>
      </c>
      <c r="E213" s="175" t="s">
        <v>5</v>
      </c>
      <c r="F213" s="176" t="s">
        <v>432</v>
      </c>
      <c r="H213" s="175" t="s">
        <v>5</v>
      </c>
      <c r="L213" s="173"/>
      <c r="M213" s="177"/>
      <c r="N213" s="178"/>
      <c r="O213" s="178"/>
      <c r="P213" s="178"/>
      <c r="Q213" s="178"/>
      <c r="R213" s="178"/>
      <c r="S213" s="178"/>
      <c r="T213" s="179"/>
      <c r="AT213" s="175" t="s">
        <v>268</v>
      </c>
      <c r="AU213" s="175" t="s">
        <v>86</v>
      </c>
      <c r="AV213" s="12" t="s">
        <v>28</v>
      </c>
      <c r="AW213" s="12" t="s">
        <v>41</v>
      </c>
      <c r="AX213" s="12" t="s">
        <v>77</v>
      </c>
      <c r="AY213" s="175" t="s">
        <v>259</v>
      </c>
    </row>
    <row r="214" spans="2:65" s="14" customFormat="1">
      <c r="B214" s="187"/>
      <c r="D214" s="174" t="s">
        <v>268</v>
      </c>
      <c r="E214" s="188" t="s">
        <v>5</v>
      </c>
      <c r="F214" s="189" t="s">
        <v>433</v>
      </c>
      <c r="H214" s="190">
        <v>24</v>
      </c>
      <c r="L214" s="187"/>
      <c r="M214" s="191"/>
      <c r="N214" s="192"/>
      <c r="O214" s="192"/>
      <c r="P214" s="192"/>
      <c r="Q214" s="192"/>
      <c r="R214" s="192"/>
      <c r="S214" s="192"/>
      <c r="T214" s="193"/>
      <c r="AT214" s="188" t="s">
        <v>268</v>
      </c>
      <c r="AU214" s="188" t="s">
        <v>86</v>
      </c>
      <c r="AV214" s="14" t="s">
        <v>86</v>
      </c>
      <c r="AW214" s="14" t="s">
        <v>41</v>
      </c>
      <c r="AX214" s="14" t="s">
        <v>77</v>
      </c>
      <c r="AY214" s="188" t="s">
        <v>259</v>
      </c>
    </row>
    <row r="215" spans="2:65" s="13" customFormat="1">
      <c r="B215" s="180"/>
      <c r="D215" s="174" t="s">
        <v>268</v>
      </c>
      <c r="E215" s="181" t="s">
        <v>5</v>
      </c>
      <c r="F215" s="182" t="s">
        <v>434</v>
      </c>
      <c r="H215" s="183">
        <v>24</v>
      </c>
      <c r="L215" s="180"/>
      <c r="M215" s="184"/>
      <c r="N215" s="185"/>
      <c r="O215" s="185"/>
      <c r="P215" s="185"/>
      <c r="Q215" s="185"/>
      <c r="R215" s="185"/>
      <c r="S215" s="185"/>
      <c r="T215" s="186"/>
      <c r="AT215" s="181" t="s">
        <v>268</v>
      </c>
      <c r="AU215" s="181" t="s">
        <v>86</v>
      </c>
      <c r="AV215" s="13" t="s">
        <v>152</v>
      </c>
      <c r="AW215" s="13" t="s">
        <v>41</v>
      </c>
      <c r="AX215" s="13" t="s">
        <v>77</v>
      </c>
      <c r="AY215" s="181" t="s">
        <v>259</v>
      </c>
    </row>
    <row r="216" spans="2:65" s="15" customFormat="1">
      <c r="B216" s="194"/>
      <c r="D216" s="174" t="s">
        <v>268</v>
      </c>
      <c r="E216" s="195" t="s">
        <v>5</v>
      </c>
      <c r="F216" s="196" t="s">
        <v>282</v>
      </c>
      <c r="H216" s="197">
        <v>61</v>
      </c>
      <c r="L216" s="194"/>
      <c r="M216" s="198"/>
      <c r="N216" s="199"/>
      <c r="O216" s="199"/>
      <c r="P216" s="199"/>
      <c r="Q216" s="199"/>
      <c r="R216" s="199"/>
      <c r="S216" s="199"/>
      <c r="T216" s="200"/>
      <c r="AT216" s="195" t="s">
        <v>268</v>
      </c>
      <c r="AU216" s="195" t="s">
        <v>86</v>
      </c>
      <c r="AV216" s="15" t="s">
        <v>266</v>
      </c>
      <c r="AW216" s="15" t="s">
        <v>41</v>
      </c>
      <c r="AX216" s="15" t="s">
        <v>28</v>
      </c>
      <c r="AY216" s="195" t="s">
        <v>259</v>
      </c>
    </row>
    <row r="217" spans="2:65" s="1" customFormat="1" ht="16.5" customHeight="1">
      <c r="B217" s="161"/>
      <c r="C217" s="162" t="s">
        <v>435</v>
      </c>
      <c r="D217" s="162" t="s">
        <v>261</v>
      </c>
      <c r="E217" s="163" t="s">
        <v>436</v>
      </c>
      <c r="F217" s="164" t="s">
        <v>437</v>
      </c>
      <c r="G217" s="165" t="s">
        <v>285</v>
      </c>
      <c r="H217" s="166">
        <v>76.8</v>
      </c>
      <c r="I217" s="167"/>
      <c r="J217" s="167">
        <f>ROUND(I217*H217,2)</f>
        <v>0</v>
      </c>
      <c r="K217" s="164" t="s">
        <v>265</v>
      </c>
      <c r="L217" s="39"/>
      <c r="M217" s="168" t="s">
        <v>5</v>
      </c>
      <c r="N217" s="169" t="s">
        <v>48</v>
      </c>
      <c r="O217" s="170">
        <v>0.21</v>
      </c>
      <c r="P217" s="170">
        <f>O217*H217</f>
        <v>16.128</v>
      </c>
      <c r="Q217" s="170">
        <v>0</v>
      </c>
      <c r="R217" s="170">
        <f>Q217*H217</f>
        <v>0</v>
      </c>
      <c r="S217" s="170">
        <v>2.48E-3</v>
      </c>
      <c r="T217" s="171">
        <f>S217*H217</f>
        <v>0.19046399999999999</v>
      </c>
      <c r="AR217" s="24" t="s">
        <v>266</v>
      </c>
      <c r="AT217" s="24" t="s">
        <v>261</v>
      </c>
      <c r="AU217" s="24" t="s">
        <v>86</v>
      </c>
      <c r="AY217" s="24" t="s">
        <v>259</v>
      </c>
      <c r="BE217" s="172">
        <f>IF(N217="základní",J217,0)</f>
        <v>0</v>
      </c>
      <c r="BF217" s="172">
        <f>IF(N217="snížená",J217,0)</f>
        <v>0</v>
      </c>
      <c r="BG217" s="172">
        <f>IF(N217="zákl. přenesená",J217,0)</f>
        <v>0</v>
      </c>
      <c r="BH217" s="172">
        <f>IF(N217="sníž. přenesená",J217,0)</f>
        <v>0</v>
      </c>
      <c r="BI217" s="172">
        <f>IF(N217="nulová",J217,0)</f>
        <v>0</v>
      </c>
      <c r="BJ217" s="24" t="s">
        <v>28</v>
      </c>
      <c r="BK217" s="172">
        <f>ROUND(I217*H217,2)</f>
        <v>0</v>
      </c>
      <c r="BL217" s="24" t="s">
        <v>266</v>
      </c>
      <c r="BM217" s="24" t="s">
        <v>438</v>
      </c>
    </row>
    <row r="218" spans="2:65" s="12" customFormat="1">
      <c r="B218" s="173"/>
      <c r="D218" s="174" t="s">
        <v>268</v>
      </c>
      <c r="E218" s="175" t="s">
        <v>5</v>
      </c>
      <c r="F218" s="176" t="s">
        <v>439</v>
      </c>
      <c r="H218" s="175" t="s">
        <v>5</v>
      </c>
      <c r="L218" s="173"/>
      <c r="M218" s="177"/>
      <c r="N218" s="178"/>
      <c r="O218" s="178"/>
      <c r="P218" s="178"/>
      <c r="Q218" s="178"/>
      <c r="R218" s="178"/>
      <c r="S218" s="178"/>
      <c r="T218" s="179"/>
      <c r="AT218" s="175" t="s">
        <v>268</v>
      </c>
      <c r="AU218" s="175" t="s">
        <v>86</v>
      </c>
      <c r="AV218" s="12" t="s">
        <v>28</v>
      </c>
      <c r="AW218" s="12" t="s">
        <v>41</v>
      </c>
      <c r="AX218" s="12" t="s">
        <v>77</v>
      </c>
      <c r="AY218" s="175" t="s">
        <v>259</v>
      </c>
    </row>
    <row r="219" spans="2:65" s="14" customFormat="1">
      <c r="B219" s="187"/>
      <c r="D219" s="174" t="s">
        <v>268</v>
      </c>
      <c r="E219" s="188" t="s">
        <v>5</v>
      </c>
      <c r="F219" s="189" t="s">
        <v>440</v>
      </c>
      <c r="H219" s="190">
        <v>77.8</v>
      </c>
      <c r="L219" s="187"/>
      <c r="M219" s="191"/>
      <c r="N219" s="192"/>
      <c r="O219" s="192"/>
      <c r="P219" s="192"/>
      <c r="Q219" s="192"/>
      <c r="R219" s="192"/>
      <c r="S219" s="192"/>
      <c r="T219" s="193"/>
      <c r="AT219" s="188" t="s">
        <v>268</v>
      </c>
      <c r="AU219" s="188" t="s">
        <v>86</v>
      </c>
      <c r="AV219" s="14" t="s">
        <v>86</v>
      </c>
      <c r="AW219" s="14" t="s">
        <v>41</v>
      </c>
      <c r="AX219" s="14" t="s">
        <v>77</v>
      </c>
      <c r="AY219" s="188" t="s">
        <v>259</v>
      </c>
    </row>
    <row r="220" spans="2:65" s="14" customFormat="1">
      <c r="B220" s="187"/>
      <c r="D220" s="174" t="s">
        <v>268</v>
      </c>
      <c r="E220" s="188" t="s">
        <v>5</v>
      </c>
      <c r="F220" s="189" t="s">
        <v>441</v>
      </c>
      <c r="H220" s="190">
        <v>-1</v>
      </c>
      <c r="L220" s="187"/>
      <c r="M220" s="191"/>
      <c r="N220" s="192"/>
      <c r="O220" s="192"/>
      <c r="P220" s="192"/>
      <c r="Q220" s="192"/>
      <c r="R220" s="192"/>
      <c r="S220" s="192"/>
      <c r="T220" s="193"/>
      <c r="AT220" s="188" t="s">
        <v>268</v>
      </c>
      <c r="AU220" s="188" t="s">
        <v>86</v>
      </c>
      <c r="AV220" s="14" t="s">
        <v>86</v>
      </c>
      <c r="AW220" s="14" t="s">
        <v>41</v>
      </c>
      <c r="AX220" s="14" t="s">
        <v>77</v>
      </c>
      <c r="AY220" s="188" t="s">
        <v>259</v>
      </c>
    </row>
    <row r="221" spans="2:65" s="15" customFormat="1">
      <c r="B221" s="194"/>
      <c r="D221" s="174" t="s">
        <v>268</v>
      </c>
      <c r="E221" s="195" t="s">
        <v>5</v>
      </c>
      <c r="F221" s="196" t="s">
        <v>282</v>
      </c>
      <c r="H221" s="197">
        <v>76.8</v>
      </c>
      <c r="L221" s="194"/>
      <c r="M221" s="198"/>
      <c r="N221" s="199"/>
      <c r="O221" s="199"/>
      <c r="P221" s="199"/>
      <c r="Q221" s="199"/>
      <c r="R221" s="199"/>
      <c r="S221" s="199"/>
      <c r="T221" s="200"/>
      <c r="AT221" s="195" t="s">
        <v>268</v>
      </c>
      <c r="AU221" s="195" t="s">
        <v>86</v>
      </c>
      <c r="AV221" s="15" t="s">
        <v>266</v>
      </c>
      <c r="AW221" s="15" t="s">
        <v>41</v>
      </c>
      <c r="AX221" s="15" t="s">
        <v>28</v>
      </c>
      <c r="AY221" s="195" t="s">
        <v>259</v>
      </c>
    </row>
    <row r="222" spans="2:65" s="1" customFormat="1" ht="16.5" customHeight="1">
      <c r="B222" s="161"/>
      <c r="C222" s="162" t="s">
        <v>442</v>
      </c>
      <c r="D222" s="162" t="s">
        <v>261</v>
      </c>
      <c r="E222" s="163" t="s">
        <v>443</v>
      </c>
      <c r="F222" s="164" t="s">
        <v>444</v>
      </c>
      <c r="G222" s="165" t="s">
        <v>285</v>
      </c>
      <c r="H222" s="166">
        <v>50.9</v>
      </c>
      <c r="I222" s="167"/>
      <c r="J222" s="167">
        <f>ROUND(I222*H222,2)</f>
        <v>0</v>
      </c>
      <c r="K222" s="164" t="s">
        <v>265</v>
      </c>
      <c r="L222" s="39"/>
      <c r="M222" s="168" t="s">
        <v>5</v>
      </c>
      <c r="N222" s="169" t="s">
        <v>48</v>
      </c>
      <c r="O222" s="170">
        <v>0.28699999999999998</v>
      </c>
      <c r="P222" s="170">
        <f>O222*H222</f>
        <v>14.608299999999998</v>
      </c>
      <c r="Q222" s="170">
        <v>0</v>
      </c>
      <c r="R222" s="170">
        <f>Q222*H222</f>
        <v>0</v>
      </c>
      <c r="S222" s="170">
        <v>9.2499999999999995E-3</v>
      </c>
      <c r="T222" s="171">
        <f>S222*H222</f>
        <v>0.47082499999999994</v>
      </c>
      <c r="AR222" s="24" t="s">
        <v>266</v>
      </c>
      <c r="AT222" s="24" t="s">
        <v>261</v>
      </c>
      <c r="AU222" s="24" t="s">
        <v>86</v>
      </c>
      <c r="AY222" s="24" t="s">
        <v>259</v>
      </c>
      <c r="BE222" s="172">
        <f>IF(N222="základní",J222,0)</f>
        <v>0</v>
      </c>
      <c r="BF222" s="172">
        <f>IF(N222="snížená",J222,0)</f>
        <v>0</v>
      </c>
      <c r="BG222" s="172">
        <f>IF(N222="zákl. přenesená",J222,0)</f>
        <v>0</v>
      </c>
      <c r="BH222" s="172">
        <f>IF(N222="sníž. přenesená",J222,0)</f>
        <v>0</v>
      </c>
      <c r="BI222" s="172">
        <f>IF(N222="nulová",J222,0)</f>
        <v>0</v>
      </c>
      <c r="BJ222" s="24" t="s">
        <v>28</v>
      </c>
      <c r="BK222" s="172">
        <f>ROUND(I222*H222,2)</f>
        <v>0</v>
      </c>
      <c r="BL222" s="24" t="s">
        <v>266</v>
      </c>
      <c r="BM222" s="24" t="s">
        <v>445</v>
      </c>
    </row>
    <row r="223" spans="2:65" s="12" customFormat="1">
      <c r="B223" s="173"/>
      <c r="D223" s="174" t="s">
        <v>268</v>
      </c>
      <c r="E223" s="175" t="s">
        <v>5</v>
      </c>
      <c r="F223" s="176" t="s">
        <v>446</v>
      </c>
      <c r="H223" s="175" t="s">
        <v>5</v>
      </c>
      <c r="L223" s="173"/>
      <c r="M223" s="177"/>
      <c r="N223" s="178"/>
      <c r="O223" s="178"/>
      <c r="P223" s="178"/>
      <c r="Q223" s="178"/>
      <c r="R223" s="178"/>
      <c r="S223" s="178"/>
      <c r="T223" s="179"/>
      <c r="AT223" s="175" t="s">
        <v>268</v>
      </c>
      <c r="AU223" s="175" t="s">
        <v>86</v>
      </c>
      <c r="AV223" s="12" t="s">
        <v>28</v>
      </c>
      <c r="AW223" s="12" t="s">
        <v>41</v>
      </c>
      <c r="AX223" s="12" t="s">
        <v>77</v>
      </c>
      <c r="AY223" s="175" t="s">
        <v>259</v>
      </c>
    </row>
    <row r="224" spans="2:65" s="12" customFormat="1">
      <c r="B224" s="173"/>
      <c r="D224" s="174" t="s">
        <v>268</v>
      </c>
      <c r="E224" s="175" t="s">
        <v>5</v>
      </c>
      <c r="F224" s="176" t="s">
        <v>431</v>
      </c>
      <c r="H224" s="175" t="s">
        <v>5</v>
      </c>
      <c r="L224" s="173"/>
      <c r="M224" s="177"/>
      <c r="N224" s="178"/>
      <c r="O224" s="178"/>
      <c r="P224" s="178"/>
      <c r="Q224" s="178"/>
      <c r="R224" s="178"/>
      <c r="S224" s="178"/>
      <c r="T224" s="179"/>
      <c r="AT224" s="175" t="s">
        <v>268</v>
      </c>
      <c r="AU224" s="175" t="s">
        <v>86</v>
      </c>
      <c r="AV224" s="12" t="s">
        <v>28</v>
      </c>
      <c r="AW224" s="12" t="s">
        <v>41</v>
      </c>
      <c r="AX224" s="12" t="s">
        <v>77</v>
      </c>
      <c r="AY224" s="175" t="s">
        <v>259</v>
      </c>
    </row>
    <row r="225" spans="2:65" s="12" customFormat="1">
      <c r="B225" s="173"/>
      <c r="D225" s="174" t="s">
        <v>268</v>
      </c>
      <c r="E225" s="175" t="s">
        <v>5</v>
      </c>
      <c r="F225" s="176" t="s">
        <v>447</v>
      </c>
      <c r="H225" s="175" t="s">
        <v>5</v>
      </c>
      <c r="L225" s="173"/>
      <c r="M225" s="177"/>
      <c r="N225" s="178"/>
      <c r="O225" s="178"/>
      <c r="P225" s="178"/>
      <c r="Q225" s="178"/>
      <c r="R225" s="178"/>
      <c r="S225" s="178"/>
      <c r="T225" s="179"/>
      <c r="AT225" s="175" t="s">
        <v>268</v>
      </c>
      <c r="AU225" s="175" t="s">
        <v>86</v>
      </c>
      <c r="AV225" s="12" t="s">
        <v>28</v>
      </c>
      <c r="AW225" s="12" t="s">
        <v>41</v>
      </c>
      <c r="AX225" s="12" t="s">
        <v>77</v>
      </c>
      <c r="AY225" s="175" t="s">
        <v>259</v>
      </c>
    </row>
    <row r="226" spans="2:65" s="14" customFormat="1">
      <c r="B226" s="187"/>
      <c r="D226" s="174" t="s">
        <v>268</v>
      </c>
      <c r="E226" s="188" t="s">
        <v>5</v>
      </c>
      <c r="F226" s="189" t="s">
        <v>448</v>
      </c>
      <c r="H226" s="190">
        <v>52.05</v>
      </c>
      <c r="L226" s="187"/>
      <c r="M226" s="191"/>
      <c r="N226" s="192"/>
      <c r="O226" s="192"/>
      <c r="P226" s="192"/>
      <c r="Q226" s="192"/>
      <c r="R226" s="192"/>
      <c r="S226" s="192"/>
      <c r="T226" s="193"/>
      <c r="AT226" s="188" t="s">
        <v>268</v>
      </c>
      <c r="AU226" s="188" t="s">
        <v>86</v>
      </c>
      <c r="AV226" s="14" t="s">
        <v>86</v>
      </c>
      <c r="AW226" s="14" t="s">
        <v>41</v>
      </c>
      <c r="AX226" s="14" t="s">
        <v>77</v>
      </c>
      <c r="AY226" s="188" t="s">
        <v>259</v>
      </c>
    </row>
    <row r="227" spans="2:65" s="14" customFormat="1">
      <c r="B227" s="187"/>
      <c r="D227" s="174" t="s">
        <v>268</v>
      </c>
      <c r="E227" s="188" t="s">
        <v>5</v>
      </c>
      <c r="F227" s="189" t="s">
        <v>449</v>
      </c>
      <c r="H227" s="190">
        <v>-1.1499999999999999</v>
      </c>
      <c r="L227" s="187"/>
      <c r="M227" s="191"/>
      <c r="N227" s="192"/>
      <c r="O227" s="192"/>
      <c r="P227" s="192"/>
      <c r="Q227" s="192"/>
      <c r="R227" s="192"/>
      <c r="S227" s="192"/>
      <c r="T227" s="193"/>
      <c r="AT227" s="188" t="s">
        <v>268</v>
      </c>
      <c r="AU227" s="188" t="s">
        <v>86</v>
      </c>
      <c r="AV227" s="14" t="s">
        <v>86</v>
      </c>
      <c r="AW227" s="14" t="s">
        <v>41</v>
      </c>
      <c r="AX227" s="14" t="s">
        <v>77</v>
      </c>
      <c r="AY227" s="188" t="s">
        <v>259</v>
      </c>
    </row>
    <row r="228" spans="2:65" s="15" customFormat="1">
      <c r="B228" s="194"/>
      <c r="D228" s="174" t="s">
        <v>268</v>
      </c>
      <c r="E228" s="195" t="s">
        <v>5</v>
      </c>
      <c r="F228" s="196" t="s">
        <v>282</v>
      </c>
      <c r="H228" s="197">
        <v>50.9</v>
      </c>
      <c r="L228" s="194"/>
      <c r="M228" s="198"/>
      <c r="N228" s="199"/>
      <c r="O228" s="199"/>
      <c r="P228" s="199"/>
      <c r="Q228" s="199"/>
      <c r="R228" s="199"/>
      <c r="S228" s="199"/>
      <c r="T228" s="200"/>
      <c r="AT228" s="195" t="s">
        <v>268</v>
      </c>
      <c r="AU228" s="195" t="s">
        <v>86</v>
      </c>
      <c r="AV228" s="15" t="s">
        <v>266</v>
      </c>
      <c r="AW228" s="15" t="s">
        <v>41</v>
      </c>
      <c r="AX228" s="15" t="s">
        <v>28</v>
      </c>
      <c r="AY228" s="195" t="s">
        <v>259</v>
      </c>
    </row>
    <row r="229" spans="2:65" s="1" customFormat="1" ht="16.5" customHeight="1">
      <c r="B229" s="161"/>
      <c r="C229" s="162" t="s">
        <v>450</v>
      </c>
      <c r="D229" s="162" t="s">
        <v>261</v>
      </c>
      <c r="E229" s="163" t="s">
        <v>451</v>
      </c>
      <c r="F229" s="164" t="s">
        <v>452</v>
      </c>
      <c r="G229" s="165" t="s">
        <v>352</v>
      </c>
      <c r="H229" s="166">
        <v>2</v>
      </c>
      <c r="I229" s="167"/>
      <c r="J229" s="167">
        <f>ROUND(I229*H229,2)</f>
        <v>0</v>
      </c>
      <c r="K229" s="164" t="s">
        <v>265</v>
      </c>
      <c r="L229" s="39"/>
      <c r="M229" s="168" t="s">
        <v>5</v>
      </c>
      <c r="N229" s="169" t="s">
        <v>48</v>
      </c>
      <c r="O229" s="170">
        <v>0.60199999999999998</v>
      </c>
      <c r="P229" s="170">
        <f>O229*H229</f>
        <v>1.204</v>
      </c>
      <c r="Q229" s="170">
        <v>0</v>
      </c>
      <c r="R229" s="170">
        <f>Q229*H229</f>
        <v>0</v>
      </c>
      <c r="S229" s="170">
        <v>0.192</v>
      </c>
      <c r="T229" s="171">
        <f>S229*H229</f>
        <v>0.38400000000000001</v>
      </c>
      <c r="AR229" s="24" t="s">
        <v>266</v>
      </c>
      <c r="AT229" s="24" t="s">
        <v>261</v>
      </c>
      <c r="AU229" s="24" t="s">
        <v>86</v>
      </c>
      <c r="AY229" s="24" t="s">
        <v>259</v>
      </c>
      <c r="BE229" s="172">
        <f>IF(N229="základní",J229,0)</f>
        <v>0</v>
      </c>
      <c r="BF229" s="172">
        <f>IF(N229="snížená",J229,0)</f>
        <v>0</v>
      </c>
      <c r="BG229" s="172">
        <f>IF(N229="zákl. přenesená",J229,0)</f>
        <v>0</v>
      </c>
      <c r="BH229" s="172">
        <f>IF(N229="sníž. přenesená",J229,0)</f>
        <v>0</v>
      </c>
      <c r="BI229" s="172">
        <f>IF(N229="nulová",J229,0)</f>
        <v>0</v>
      </c>
      <c r="BJ229" s="24" t="s">
        <v>28</v>
      </c>
      <c r="BK229" s="172">
        <f>ROUND(I229*H229,2)</f>
        <v>0</v>
      </c>
      <c r="BL229" s="24" t="s">
        <v>266</v>
      </c>
      <c r="BM229" s="24" t="s">
        <v>453</v>
      </c>
    </row>
    <row r="230" spans="2:65" s="12" customFormat="1">
      <c r="B230" s="173"/>
      <c r="D230" s="174" t="s">
        <v>268</v>
      </c>
      <c r="E230" s="175" t="s">
        <v>5</v>
      </c>
      <c r="F230" s="176" t="s">
        <v>439</v>
      </c>
      <c r="H230" s="175" t="s">
        <v>5</v>
      </c>
      <c r="L230" s="173"/>
      <c r="M230" s="177"/>
      <c r="N230" s="178"/>
      <c r="O230" s="178"/>
      <c r="P230" s="178"/>
      <c r="Q230" s="178"/>
      <c r="R230" s="178"/>
      <c r="S230" s="178"/>
      <c r="T230" s="179"/>
      <c r="AT230" s="175" t="s">
        <v>268</v>
      </c>
      <c r="AU230" s="175" t="s">
        <v>86</v>
      </c>
      <c r="AV230" s="12" t="s">
        <v>28</v>
      </c>
      <c r="AW230" s="12" t="s">
        <v>41</v>
      </c>
      <c r="AX230" s="12" t="s">
        <v>77</v>
      </c>
      <c r="AY230" s="175" t="s">
        <v>259</v>
      </c>
    </row>
    <row r="231" spans="2:65" s="14" customFormat="1">
      <c r="B231" s="187"/>
      <c r="D231" s="174" t="s">
        <v>268</v>
      </c>
      <c r="E231" s="188" t="s">
        <v>5</v>
      </c>
      <c r="F231" s="189" t="s">
        <v>454</v>
      </c>
      <c r="H231" s="190">
        <v>1</v>
      </c>
      <c r="L231" s="187"/>
      <c r="M231" s="191"/>
      <c r="N231" s="192"/>
      <c r="O231" s="192"/>
      <c r="P231" s="192"/>
      <c r="Q231" s="192"/>
      <c r="R231" s="192"/>
      <c r="S231" s="192"/>
      <c r="T231" s="193"/>
      <c r="AT231" s="188" t="s">
        <v>268</v>
      </c>
      <c r="AU231" s="188" t="s">
        <v>86</v>
      </c>
      <c r="AV231" s="14" t="s">
        <v>86</v>
      </c>
      <c r="AW231" s="14" t="s">
        <v>41</v>
      </c>
      <c r="AX231" s="14" t="s">
        <v>77</v>
      </c>
      <c r="AY231" s="188" t="s">
        <v>259</v>
      </c>
    </row>
    <row r="232" spans="2:65" s="13" customFormat="1">
      <c r="B232" s="180"/>
      <c r="D232" s="174" t="s">
        <v>268</v>
      </c>
      <c r="E232" s="181" t="s">
        <v>5</v>
      </c>
      <c r="F232" s="182" t="s">
        <v>275</v>
      </c>
      <c r="H232" s="183">
        <v>1</v>
      </c>
      <c r="L232" s="180"/>
      <c r="M232" s="184"/>
      <c r="N232" s="185"/>
      <c r="O232" s="185"/>
      <c r="P232" s="185"/>
      <c r="Q232" s="185"/>
      <c r="R232" s="185"/>
      <c r="S232" s="185"/>
      <c r="T232" s="186"/>
      <c r="AT232" s="181" t="s">
        <v>268</v>
      </c>
      <c r="AU232" s="181" t="s">
        <v>86</v>
      </c>
      <c r="AV232" s="13" t="s">
        <v>152</v>
      </c>
      <c r="AW232" s="13" t="s">
        <v>41</v>
      </c>
      <c r="AX232" s="13" t="s">
        <v>77</v>
      </c>
      <c r="AY232" s="181" t="s">
        <v>259</v>
      </c>
    </row>
    <row r="233" spans="2:65" s="12" customFormat="1">
      <c r="B233" s="173"/>
      <c r="D233" s="174" t="s">
        <v>268</v>
      </c>
      <c r="E233" s="175" t="s">
        <v>5</v>
      </c>
      <c r="F233" s="176" t="s">
        <v>455</v>
      </c>
      <c r="H233" s="175" t="s">
        <v>5</v>
      </c>
      <c r="L233" s="173"/>
      <c r="M233" s="177"/>
      <c r="N233" s="178"/>
      <c r="O233" s="178"/>
      <c r="P233" s="178"/>
      <c r="Q233" s="178"/>
      <c r="R233" s="178"/>
      <c r="S233" s="178"/>
      <c r="T233" s="179"/>
      <c r="AT233" s="175" t="s">
        <v>268</v>
      </c>
      <c r="AU233" s="175" t="s">
        <v>86</v>
      </c>
      <c r="AV233" s="12" t="s">
        <v>28</v>
      </c>
      <c r="AW233" s="12" t="s">
        <v>41</v>
      </c>
      <c r="AX233" s="12" t="s">
        <v>77</v>
      </c>
      <c r="AY233" s="175" t="s">
        <v>259</v>
      </c>
    </row>
    <row r="234" spans="2:65" s="12" customFormat="1">
      <c r="B234" s="173"/>
      <c r="D234" s="174" t="s">
        <v>268</v>
      </c>
      <c r="E234" s="175" t="s">
        <v>5</v>
      </c>
      <c r="F234" s="176" t="s">
        <v>431</v>
      </c>
      <c r="H234" s="175" t="s">
        <v>5</v>
      </c>
      <c r="L234" s="173"/>
      <c r="M234" s="177"/>
      <c r="N234" s="178"/>
      <c r="O234" s="178"/>
      <c r="P234" s="178"/>
      <c r="Q234" s="178"/>
      <c r="R234" s="178"/>
      <c r="S234" s="178"/>
      <c r="T234" s="179"/>
      <c r="AT234" s="175" t="s">
        <v>268</v>
      </c>
      <c r="AU234" s="175" t="s">
        <v>86</v>
      </c>
      <c r="AV234" s="12" t="s">
        <v>28</v>
      </c>
      <c r="AW234" s="12" t="s">
        <v>41</v>
      </c>
      <c r="AX234" s="12" t="s">
        <v>77</v>
      </c>
      <c r="AY234" s="175" t="s">
        <v>259</v>
      </c>
    </row>
    <row r="235" spans="2:65" s="12" customFormat="1">
      <c r="B235" s="173"/>
      <c r="D235" s="174" t="s">
        <v>268</v>
      </c>
      <c r="E235" s="175" t="s">
        <v>5</v>
      </c>
      <c r="F235" s="176" t="s">
        <v>456</v>
      </c>
      <c r="H235" s="175" t="s">
        <v>5</v>
      </c>
      <c r="L235" s="173"/>
      <c r="M235" s="177"/>
      <c r="N235" s="178"/>
      <c r="O235" s="178"/>
      <c r="P235" s="178"/>
      <c r="Q235" s="178"/>
      <c r="R235" s="178"/>
      <c r="S235" s="178"/>
      <c r="T235" s="179"/>
      <c r="AT235" s="175" t="s">
        <v>268</v>
      </c>
      <c r="AU235" s="175" t="s">
        <v>86</v>
      </c>
      <c r="AV235" s="12" t="s">
        <v>28</v>
      </c>
      <c r="AW235" s="12" t="s">
        <v>41</v>
      </c>
      <c r="AX235" s="12" t="s">
        <v>77</v>
      </c>
      <c r="AY235" s="175" t="s">
        <v>259</v>
      </c>
    </row>
    <row r="236" spans="2:65" s="14" customFormat="1">
      <c r="B236" s="187"/>
      <c r="D236" s="174" t="s">
        <v>268</v>
      </c>
      <c r="E236" s="188" t="s">
        <v>5</v>
      </c>
      <c r="F236" s="189" t="s">
        <v>28</v>
      </c>
      <c r="H236" s="190">
        <v>1</v>
      </c>
      <c r="L236" s="187"/>
      <c r="M236" s="191"/>
      <c r="N236" s="192"/>
      <c r="O236" s="192"/>
      <c r="P236" s="192"/>
      <c r="Q236" s="192"/>
      <c r="R236" s="192"/>
      <c r="S236" s="192"/>
      <c r="T236" s="193"/>
      <c r="AT236" s="188" t="s">
        <v>268</v>
      </c>
      <c r="AU236" s="188" t="s">
        <v>86</v>
      </c>
      <c r="AV236" s="14" t="s">
        <v>86</v>
      </c>
      <c r="AW236" s="14" t="s">
        <v>41</v>
      </c>
      <c r="AX236" s="14" t="s">
        <v>77</v>
      </c>
      <c r="AY236" s="188" t="s">
        <v>259</v>
      </c>
    </row>
    <row r="237" spans="2:65" s="13" customFormat="1">
      <c r="B237" s="180"/>
      <c r="D237" s="174" t="s">
        <v>268</v>
      </c>
      <c r="E237" s="181" t="s">
        <v>5</v>
      </c>
      <c r="F237" s="182" t="s">
        <v>275</v>
      </c>
      <c r="H237" s="183">
        <v>1</v>
      </c>
      <c r="L237" s="180"/>
      <c r="M237" s="184"/>
      <c r="N237" s="185"/>
      <c r="O237" s="185"/>
      <c r="P237" s="185"/>
      <c r="Q237" s="185"/>
      <c r="R237" s="185"/>
      <c r="S237" s="185"/>
      <c r="T237" s="186"/>
      <c r="AT237" s="181" t="s">
        <v>268</v>
      </c>
      <c r="AU237" s="181" t="s">
        <v>86</v>
      </c>
      <c r="AV237" s="13" t="s">
        <v>152</v>
      </c>
      <c r="AW237" s="13" t="s">
        <v>41</v>
      </c>
      <c r="AX237" s="13" t="s">
        <v>77</v>
      </c>
      <c r="AY237" s="181" t="s">
        <v>259</v>
      </c>
    </row>
    <row r="238" spans="2:65" s="15" customFormat="1">
      <c r="B238" s="194"/>
      <c r="D238" s="174" t="s">
        <v>268</v>
      </c>
      <c r="E238" s="195" t="s">
        <v>5</v>
      </c>
      <c r="F238" s="196" t="s">
        <v>282</v>
      </c>
      <c r="H238" s="197">
        <v>2</v>
      </c>
      <c r="L238" s="194"/>
      <c r="M238" s="198"/>
      <c r="N238" s="199"/>
      <c r="O238" s="199"/>
      <c r="P238" s="199"/>
      <c r="Q238" s="199"/>
      <c r="R238" s="199"/>
      <c r="S238" s="199"/>
      <c r="T238" s="200"/>
      <c r="AT238" s="195" t="s">
        <v>268</v>
      </c>
      <c r="AU238" s="195" t="s">
        <v>86</v>
      </c>
      <c r="AV238" s="15" t="s">
        <v>266</v>
      </c>
      <c r="AW238" s="15" t="s">
        <v>41</v>
      </c>
      <c r="AX238" s="15" t="s">
        <v>28</v>
      </c>
      <c r="AY238" s="195" t="s">
        <v>259</v>
      </c>
    </row>
    <row r="239" spans="2:65" s="1" customFormat="1" ht="25.5" customHeight="1">
      <c r="B239" s="161"/>
      <c r="C239" s="162" t="s">
        <v>457</v>
      </c>
      <c r="D239" s="162" t="s">
        <v>261</v>
      </c>
      <c r="E239" s="163" t="s">
        <v>458</v>
      </c>
      <c r="F239" s="164" t="s">
        <v>459</v>
      </c>
      <c r="G239" s="165" t="s">
        <v>264</v>
      </c>
      <c r="H239" s="166">
        <v>1.32</v>
      </c>
      <c r="I239" s="167"/>
      <c r="J239" s="167">
        <f>ROUND(I239*H239,2)</f>
        <v>0</v>
      </c>
      <c r="K239" s="164" t="s">
        <v>265</v>
      </c>
      <c r="L239" s="39"/>
      <c r="M239" s="168" t="s">
        <v>5</v>
      </c>
      <c r="N239" s="169" t="s">
        <v>48</v>
      </c>
      <c r="O239" s="170">
        <v>0.22</v>
      </c>
      <c r="P239" s="170">
        <f>O239*H239</f>
        <v>0.29039999999999999</v>
      </c>
      <c r="Q239" s="170">
        <v>0</v>
      </c>
      <c r="R239" s="170">
        <f>Q239*H239</f>
        <v>0</v>
      </c>
      <c r="S239" s="170">
        <v>0</v>
      </c>
      <c r="T239" s="171">
        <f>S239*H239</f>
        <v>0</v>
      </c>
      <c r="AR239" s="24" t="s">
        <v>266</v>
      </c>
      <c r="AT239" s="24" t="s">
        <v>261</v>
      </c>
      <c r="AU239" s="24" t="s">
        <v>86</v>
      </c>
      <c r="AY239" s="24" t="s">
        <v>259</v>
      </c>
      <c r="BE239" s="172">
        <f>IF(N239="základní",J239,0)</f>
        <v>0</v>
      </c>
      <c r="BF239" s="172">
        <f>IF(N239="snížená",J239,0)</f>
        <v>0</v>
      </c>
      <c r="BG239" s="172">
        <f>IF(N239="zákl. přenesená",J239,0)</f>
        <v>0</v>
      </c>
      <c r="BH239" s="172">
        <f>IF(N239="sníž. přenesená",J239,0)</f>
        <v>0</v>
      </c>
      <c r="BI239" s="172">
        <f>IF(N239="nulová",J239,0)</f>
        <v>0</v>
      </c>
      <c r="BJ239" s="24" t="s">
        <v>28</v>
      </c>
      <c r="BK239" s="172">
        <f>ROUND(I239*H239,2)</f>
        <v>0</v>
      </c>
      <c r="BL239" s="24" t="s">
        <v>266</v>
      </c>
      <c r="BM239" s="24" t="s">
        <v>460</v>
      </c>
    </row>
    <row r="240" spans="2:65" s="12" customFormat="1">
      <c r="B240" s="173"/>
      <c r="D240" s="174" t="s">
        <v>268</v>
      </c>
      <c r="E240" s="175" t="s">
        <v>5</v>
      </c>
      <c r="F240" s="176" t="s">
        <v>287</v>
      </c>
      <c r="H240" s="175" t="s">
        <v>5</v>
      </c>
      <c r="L240" s="173"/>
      <c r="M240" s="177"/>
      <c r="N240" s="178"/>
      <c r="O240" s="178"/>
      <c r="P240" s="178"/>
      <c r="Q240" s="178"/>
      <c r="R240" s="178"/>
      <c r="S240" s="178"/>
      <c r="T240" s="179"/>
      <c r="AT240" s="175" t="s">
        <v>268</v>
      </c>
      <c r="AU240" s="175" t="s">
        <v>86</v>
      </c>
      <c r="AV240" s="12" t="s">
        <v>28</v>
      </c>
      <c r="AW240" s="12" t="s">
        <v>41</v>
      </c>
      <c r="AX240" s="12" t="s">
        <v>77</v>
      </c>
      <c r="AY240" s="175" t="s">
        <v>259</v>
      </c>
    </row>
    <row r="241" spans="2:65" s="14" customFormat="1">
      <c r="B241" s="187"/>
      <c r="D241" s="174" t="s">
        <v>268</v>
      </c>
      <c r="E241" s="188" t="s">
        <v>5</v>
      </c>
      <c r="F241" s="189" t="s">
        <v>461</v>
      </c>
      <c r="H241" s="190">
        <v>1.32</v>
      </c>
      <c r="L241" s="187"/>
      <c r="M241" s="191"/>
      <c r="N241" s="192"/>
      <c r="O241" s="192"/>
      <c r="P241" s="192"/>
      <c r="Q241" s="192"/>
      <c r="R241" s="192"/>
      <c r="S241" s="192"/>
      <c r="T241" s="193"/>
      <c r="AT241" s="188" t="s">
        <v>268</v>
      </c>
      <c r="AU241" s="188" t="s">
        <v>86</v>
      </c>
      <c r="AV241" s="14" t="s">
        <v>86</v>
      </c>
      <c r="AW241" s="14" t="s">
        <v>41</v>
      </c>
      <c r="AX241" s="14" t="s">
        <v>28</v>
      </c>
      <c r="AY241" s="188" t="s">
        <v>259</v>
      </c>
    </row>
    <row r="242" spans="2:65" s="11" customFormat="1" ht="29.85" customHeight="1">
      <c r="B242" s="149"/>
      <c r="D242" s="150" t="s">
        <v>76</v>
      </c>
      <c r="E242" s="159" t="s">
        <v>462</v>
      </c>
      <c r="F242" s="159" t="s">
        <v>463</v>
      </c>
      <c r="J242" s="160">
        <f>BK242</f>
        <v>0</v>
      </c>
      <c r="L242" s="149"/>
      <c r="M242" s="153"/>
      <c r="N242" s="154"/>
      <c r="O242" s="154"/>
      <c r="P242" s="155">
        <f>SUM(P243:P396)</f>
        <v>19.394459000000001</v>
      </c>
      <c r="Q242" s="154"/>
      <c r="R242" s="155">
        <f>SUM(R243:R396)</f>
        <v>0</v>
      </c>
      <c r="S242" s="154"/>
      <c r="T242" s="156">
        <f>SUM(T243:T396)</f>
        <v>0</v>
      </c>
      <c r="AR242" s="150" t="s">
        <v>28</v>
      </c>
      <c r="AT242" s="157" t="s">
        <v>76</v>
      </c>
      <c r="AU242" s="157" t="s">
        <v>28</v>
      </c>
      <c r="AY242" s="150" t="s">
        <v>259</v>
      </c>
      <c r="BK242" s="158">
        <f>SUM(BK243:BK396)</f>
        <v>0</v>
      </c>
    </row>
    <row r="243" spans="2:65" s="1" customFormat="1" ht="16.5" customHeight="1">
      <c r="B243" s="161"/>
      <c r="C243" s="162" t="s">
        <v>464</v>
      </c>
      <c r="D243" s="162" t="s">
        <v>261</v>
      </c>
      <c r="E243" s="163" t="s">
        <v>465</v>
      </c>
      <c r="F243" s="164" t="s">
        <v>466</v>
      </c>
      <c r="G243" s="165" t="s">
        <v>324</v>
      </c>
      <c r="H243" s="166">
        <v>1.274</v>
      </c>
      <c r="I243" s="167"/>
      <c r="J243" s="167">
        <f>ROUND(I243*H243,2)</f>
        <v>0</v>
      </c>
      <c r="K243" s="164" t="s">
        <v>265</v>
      </c>
      <c r="L243" s="39"/>
      <c r="M243" s="168" t="s">
        <v>5</v>
      </c>
      <c r="N243" s="169" t="s">
        <v>48</v>
      </c>
      <c r="O243" s="170">
        <v>2.0699999999999998</v>
      </c>
      <c r="P243" s="170">
        <f>O243*H243</f>
        <v>2.6371799999999999</v>
      </c>
      <c r="Q243" s="170">
        <v>0</v>
      </c>
      <c r="R243" s="170">
        <f>Q243*H243</f>
        <v>0</v>
      </c>
      <c r="S243" s="170">
        <v>0</v>
      </c>
      <c r="T243" s="171">
        <f>S243*H243</f>
        <v>0</v>
      </c>
      <c r="AR243" s="24" t="s">
        <v>266</v>
      </c>
      <c r="AT243" s="24" t="s">
        <v>261</v>
      </c>
      <c r="AU243" s="24" t="s">
        <v>86</v>
      </c>
      <c r="AY243" s="24" t="s">
        <v>259</v>
      </c>
      <c r="BE243" s="172">
        <f>IF(N243="základní",J243,0)</f>
        <v>0</v>
      </c>
      <c r="BF243" s="172">
        <f>IF(N243="snížená",J243,0)</f>
        <v>0</v>
      </c>
      <c r="BG243" s="172">
        <f>IF(N243="zákl. přenesená",J243,0)</f>
        <v>0</v>
      </c>
      <c r="BH243" s="172">
        <f>IF(N243="sníž. přenesená",J243,0)</f>
        <v>0</v>
      </c>
      <c r="BI243" s="172">
        <f>IF(N243="nulová",J243,0)</f>
        <v>0</v>
      </c>
      <c r="BJ243" s="24" t="s">
        <v>28</v>
      </c>
      <c r="BK243" s="172">
        <f>ROUND(I243*H243,2)</f>
        <v>0</v>
      </c>
      <c r="BL243" s="24" t="s">
        <v>266</v>
      </c>
      <c r="BM243" s="24" t="s">
        <v>467</v>
      </c>
    </row>
    <row r="244" spans="2:65" s="12" customFormat="1">
      <c r="B244" s="173"/>
      <c r="D244" s="174" t="s">
        <v>268</v>
      </c>
      <c r="E244" s="175" t="s">
        <v>5</v>
      </c>
      <c r="F244" s="176" t="s">
        <v>468</v>
      </c>
      <c r="H244" s="175" t="s">
        <v>5</v>
      </c>
      <c r="L244" s="173"/>
      <c r="M244" s="177"/>
      <c r="N244" s="178"/>
      <c r="O244" s="178"/>
      <c r="P244" s="178"/>
      <c r="Q244" s="178"/>
      <c r="R244" s="178"/>
      <c r="S244" s="178"/>
      <c r="T244" s="179"/>
      <c r="AT244" s="175" t="s">
        <v>268</v>
      </c>
      <c r="AU244" s="175" t="s">
        <v>86</v>
      </c>
      <c r="AV244" s="12" t="s">
        <v>28</v>
      </c>
      <c r="AW244" s="12" t="s">
        <v>41</v>
      </c>
      <c r="AX244" s="12" t="s">
        <v>77</v>
      </c>
      <c r="AY244" s="175" t="s">
        <v>259</v>
      </c>
    </row>
    <row r="245" spans="2:65" s="12" customFormat="1">
      <c r="B245" s="173"/>
      <c r="D245" s="174" t="s">
        <v>268</v>
      </c>
      <c r="E245" s="175" t="s">
        <v>5</v>
      </c>
      <c r="F245" s="176" t="s">
        <v>469</v>
      </c>
      <c r="H245" s="175" t="s">
        <v>5</v>
      </c>
      <c r="L245" s="173"/>
      <c r="M245" s="177"/>
      <c r="N245" s="178"/>
      <c r="O245" s="178"/>
      <c r="P245" s="178"/>
      <c r="Q245" s="178"/>
      <c r="R245" s="178"/>
      <c r="S245" s="178"/>
      <c r="T245" s="179"/>
      <c r="AT245" s="175" t="s">
        <v>268</v>
      </c>
      <c r="AU245" s="175" t="s">
        <v>86</v>
      </c>
      <c r="AV245" s="12" t="s">
        <v>28</v>
      </c>
      <c r="AW245" s="12" t="s">
        <v>41</v>
      </c>
      <c r="AX245" s="12" t="s">
        <v>77</v>
      </c>
      <c r="AY245" s="175" t="s">
        <v>259</v>
      </c>
    </row>
    <row r="246" spans="2:65" s="12" customFormat="1">
      <c r="B246" s="173"/>
      <c r="D246" s="174" t="s">
        <v>268</v>
      </c>
      <c r="E246" s="175" t="s">
        <v>5</v>
      </c>
      <c r="F246" s="176" t="s">
        <v>470</v>
      </c>
      <c r="H246" s="175" t="s">
        <v>5</v>
      </c>
      <c r="L246" s="173"/>
      <c r="M246" s="177"/>
      <c r="N246" s="178"/>
      <c r="O246" s="178"/>
      <c r="P246" s="178"/>
      <c r="Q246" s="178"/>
      <c r="R246" s="178"/>
      <c r="S246" s="178"/>
      <c r="T246" s="179"/>
      <c r="AT246" s="175" t="s">
        <v>268</v>
      </c>
      <c r="AU246" s="175" t="s">
        <v>86</v>
      </c>
      <c r="AV246" s="12" t="s">
        <v>28</v>
      </c>
      <c r="AW246" s="12" t="s">
        <v>41</v>
      </c>
      <c r="AX246" s="12" t="s">
        <v>77</v>
      </c>
      <c r="AY246" s="175" t="s">
        <v>259</v>
      </c>
    </row>
    <row r="247" spans="2:65" s="14" customFormat="1">
      <c r="B247" s="187"/>
      <c r="D247" s="174" t="s">
        <v>268</v>
      </c>
      <c r="E247" s="188" t="s">
        <v>5</v>
      </c>
      <c r="F247" s="189" t="s">
        <v>471</v>
      </c>
      <c r="H247" s="190">
        <v>7.0000000000000001E-3</v>
      </c>
      <c r="L247" s="187"/>
      <c r="M247" s="191"/>
      <c r="N247" s="192"/>
      <c r="O247" s="192"/>
      <c r="P247" s="192"/>
      <c r="Q247" s="192"/>
      <c r="R247" s="192"/>
      <c r="S247" s="192"/>
      <c r="T247" s="193"/>
      <c r="AT247" s="188" t="s">
        <v>268</v>
      </c>
      <c r="AU247" s="188" t="s">
        <v>86</v>
      </c>
      <c r="AV247" s="14" t="s">
        <v>86</v>
      </c>
      <c r="AW247" s="14" t="s">
        <v>41</v>
      </c>
      <c r="AX247" s="14" t="s">
        <v>77</v>
      </c>
      <c r="AY247" s="188" t="s">
        <v>259</v>
      </c>
    </row>
    <row r="248" spans="2:65" s="14" customFormat="1">
      <c r="B248" s="187"/>
      <c r="D248" s="174" t="s">
        <v>268</v>
      </c>
      <c r="E248" s="188" t="s">
        <v>5</v>
      </c>
      <c r="F248" s="189" t="s">
        <v>472</v>
      </c>
      <c r="H248" s="190">
        <v>4.8000000000000001E-2</v>
      </c>
      <c r="L248" s="187"/>
      <c r="M248" s="191"/>
      <c r="N248" s="192"/>
      <c r="O248" s="192"/>
      <c r="P248" s="192"/>
      <c r="Q248" s="192"/>
      <c r="R248" s="192"/>
      <c r="S248" s="192"/>
      <c r="T248" s="193"/>
      <c r="AT248" s="188" t="s">
        <v>268</v>
      </c>
      <c r="AU248" s="188" t="s">
        <v>86</v>
      </c>
      <c r="AV248" s="14" t="s">
        <v>86</v>
      </c>
      <c r="AW248" s="14" t="s">
        <v>41</v>
      </c>
      <c r="AX248" s="14" t="s">
        <v>77</v>
      </c>
      <c r="AY248" s="188" t="s">
        <v>259</v>
      </c>
    </row>
    <row r="249" spans="2:65" s="14" customFormat="1">
      <c r="B249" s="187"/>
      <c r="D249" s="174" t="s">
        <v>268</v>
      </c>
      <c r="E249" s="188" t="s">
        <v>5</v>
      </c>
      <c r="F249" s="189" t="s">
        <v>473</v>
      </c>
      <c r="H249" s="190">
        <v>0.39</v>
      </c>
      <c r="L249" s="187"/>
      <c r="M249" s="191"/>
      <c r="N249" s="192"/>
      <c r="O249" s="192"/>
      <c r="P249" s="192"/>
      <c r="Q249" s="192"/>
      <c r="R249" s="192"/>
      <c r="S249" s="192"/>
      <c r="T249" s="193"/>
      <c r="AT249" s="188" t="s">
        <v>268</v>
      </c>
      <c r="AU249" s="188" t="s">
        <v>86</v>
      </c>
      <c r="AV249" s="14" t="s">
        <v>86</v>
      </c>
      <c r="AW249" s="14" t="s">
        <v>41</v>
      </c>
      <c r="AX249" s="14" t="s">
        <v>77</v>
      </c>
      <c r="AY249" s="188" t="s">
        <v>259</v>
      </c>
    </row>
    <row r="250" spans="2:65" s="14" customFormat="1">
      <c r="B250" s="187"/>
      <c r="D250" s="174" t="s">
        <v>268</v>
      </c>
      <c r="E250" s="188" t="s">
        <v>5</v>
      </c>
      <c r="F250" s="189" t="s">
        <v>474</v>
      </c>
      <c r="H250" s="190">
        <v>0.192</v>
      </c>
      <c r="L250" s="187"/>
      <c r="M250" s="191"/>
      <c r="N250" s="192"/>
      <c r="O250" s="192"/>
      <c r="P250" s="192"/>
      <c r="Q250" s="192"/>
      <c r="R250" s="192"/>
      <c r="S250" s="192"/>
      <c r="T250" s="193"/>
      <c r="AT250" s="188" t="s">
        <v>268</v>
      </c>
      <c r="AU250" s="188" t="s">
        <v>86</v>
      </c>
      <c r="AV250" s="14" t="s">
        <v>86</v>
      </c>
      <c r="AW250" s="14" t="s">
        <v>41</v>
      </c>
      <c r="AX250" s="14" t="s">
        <v>77</v>
      </c>
      <c r="AY250" s="188" t="s">
        <v>259</v>
      </c>
    </row>
    <row r="251" spans="2:65" s="12" customFormat="1">
      <c r="B251" s="173"/>
      <c r="D251" s="174" t="s">
        <v>268</v>
      </c>
      <c r="E251" s="175" t="s">
        <v>5</v>
      </c>
      <c r="F251" s="176" t="s">
        <v>475</v>
      </c>
      <c r="H251" s="175" t="s">
        <v>5</v>
      </c>
      <c r="L251" s="173"/>
      <c r="M251" s="177"/>
      <c r="N251" s="178"/>
      <c r="O251" s="178"/>
      <c r="P251" s="178"/>
      <c r="Q251" s="178"/>
      <c r="R251" s="178"/>
      <c r="S251" s="178"/>
      <c r="T251" s="179"/>
      <c r="AT251" s="175" t="s">
        <v>268</v>
      </c>
      <c r="AU251" s="175" t="s">
        <v>86</v>
      </c>
      <c r="AV251" s="12" t="s">
        <v>28</v>
      </c>
      <c r="AW251" s="12" t="s">
        <v>41</v>
      </c>
      <c r="AX251" s="12" t="s">
        <v>77</v>
      </c>
      <c r="AY251" s="175" t="s">
        <v>259</v>
      </c>
    </row>
    <row r="252" spans="2:65" s="12" customFormat="1">
      <c r="B252" s="173"/>
      <c r="D252" s="174" t="s">
        <v>268</v>
      </c>
      <c r="E252" s="175" t="s">
        <v>5</v>
      </c>
      <c r="F252" s="176" t="s">
        <v>476</v>
      </c>
      <c r="H252" s="175" t="s">
        <v>5</v>
      </c>
      <c r="L252" s="173"/>
      <c r="M252" s="177"/>
      <c r="N252" s="178"/>
      <c r="O252" s="178"/>
      <c r="P252" s="178"/>
      <c r="Q252" s="178"/>
      <c r="R252" s="178"/>
      <c r="S252" s="178"/>
      <c r="T252" s="179"/>
      <c r="AT252" s="175" t="s">
        <v>268</v>
      </c>
      <c r="AU252" s="175" t="s">
        <v>86</v>
      </c>
      <c r="AV252" s="12" t="s">
        <v>28</v>
      </c>
      <c r="AW252" s="12" t="s">
        <v>41</v>
      </c>
      <c r="AX252" s="12" t="s">
        <v>77</v>
      </c>
      <c r="AY252" s="175" t="s">
        <v>259</v>
      </c>
    </row>
    <row r="253" spans="2:65" s="14" customFormat="1">
      <c r="B253" s="187"/>
      <c r="D253" s="174" t="s">
        <v>268</v>
      </c>
      <c r="E253" s="188" t="s">
        <v>5</v>
      </c>
      <c r="F253" s="189" t="s">
        <v>77</v>
      </c>
      <c r="H253" s="190">
        <v>0</v>
      </c>
      <c r="L253" s="187"/>
      <c r="M253" s="191"/>
      <c r="N253" s="192"/>
      <c r="O253" s="192"/>
      <c r="P253" s="192"/>
      <c r="Q253" s="192"/>
      <c r="R253" s="192"/>
      <c r="S253" s="192"/>
      <c r="T253" s="193"/>
      <c r="AT253" s="188" t="s">
        <v>268</v>
      </c>
      <c r="AU253" s="188" t="s">
        <v>86</v>
      </c>
      <c r="AV253" s="14" t="s">
        <v>86</v>
      </c>
      <c r="AW253" s="14" t="s">
        <v>41</v>
      </c>
      <c r="AX253" s="14" t="s">
        <v>77</v>
      </c>
      <c r="AY253" s="188" t="s">
        <v>259</v>
      </c>
    </row>
    <row r="254" spans="2:65" s="13" customFormat="1">
      <c r="B254" s="180"/>
      <c r="D254" s="174" t="s">
        <v>268</v>
      </c>
      <c r="E254" s="181" t="s">
        <v>194</v>
      </c>
      <c r="F254" s="182" t="s">
        <v>477</v>
      </c>
      <c r="H254" s="183">
        <v>0.63700000000000001</v>
      </c>
      <c r="L254" s="180"/>
      <c r="M254" s="184"/>
      <c r="N254" s="185"/>
      <c r="O254" s="185"/>
      <c r="P254" s="185"/>
      <c r="Q254" s="185"/>
      <c r="R254" s="185"/>
      <c r="S254" s="185"/>
      <c r="T254" s="186"/>
      <c r="AT254" s="181" t="s">
        <v>268</v>
      </c>
      <c r="AU254" s="181" t="s">
        <v>86</v>
      </c>
      <c r="AV254" s="13" t="s">
        <v>152</v>
      </c>
      <c r="AW254" s="13" t="s">
        <v>41</v>
      </c>
      <c r="AX254" s="13" t="s">
        <v>77</v>
      </c>
      <c r="AY254" s="181" t="s">
        <v>259</v>
      </c>
    </row>
    <row r="255" spans="2:65" s="12" customFormat="1">
      <c r="B255" s="173"/>
      <c r="D255" s="174" t="s">
        <v>268</v>
      </c>
      <c r="E255" s="175" t="s">
        <v>5</v>
      </c>
      <c r="F255" s="176" t="s">
        <v>478</v>
      </c>
      <c r="H255" s="175" t="s">
        <v>5</v>
      </c>
      <c r="L255" s="173"/>
      <c r="M255" s="177"/>
      <c r="N255" s="178"/>
      <c r="O255" s="178"/>
      <c r="P255" s="178"/>
      <c r="Q255" s="178"/>
      <c r="R255" s="178"/>
      <c r="S255" s="178"/>
      <c r="T255" s="179"/>
      <c r="AT255" s="175" t="s">
        <v>268</v>
      </c>
      <c r="AU255" s="175" t="s">
        <v>86</v>
      </c>
      <c r="AV255" s="12" t="s">
        <v>28</v>
      </c>
      <c r="AW255" s="12" t="s">
        <v>41</v>
      </c>
      <c r="AX255" s="12" t="s">
        <v>77</v>
      </c>
      <c r="AY255" s="175" t="s">
        <v>259</v>
      </c>
    </row>
    <row r="256" spans="2:65" s="12" customFormat="1">
      <c r="B256" s="173"/>
      <c r="D256" s="174" t="s">
        <v>268</v>
      </c>
      <c r="E256" s="175" t="s">
        <v>5</v>
      </c>
      <c r="F256" s="176" t="s">
        <v>479</v>
      </c>
      <c r="H256" s="175" t="s">
        <v>5</v>
      </c>
      <c r="L256" s="173"/>
      <c r="M256" s="177"/>
      <c r="N256" s="178"/>
      <c r="O256" s="178"/>
      <c r="P256" s="178"/>
      <c r="Q256" s="178"/>
      <c r="R256" s="178"/>
      <c r="S256" s="178"/>
      <c r="T256" s="179"/>
      <c r="AT256" s="175" t="s">
        <v>268</v>
      </c>
      <c r="AU256" s="175" t="s">
        <v>86</v>
      </c>
      <c r="AV256" s="12" t="s">
        <v>28</v>
      </c>
      <c r="AW256" s="12" t="s">
        <v>41</v>
      </c>
      <c r="AX256" s="12" t="s">
        <v>77</v>
      </c>
      <c r="AY256" s="175" t="s">
        <v>259</v>
      </c>
    </row>
    <row r="257" spans="2:65" s="14" customFormat="1">
      <c r="B257" s="187"/>
      <c r="D257" s="174" t="s">
        <v>268</v>
      </c>
      <c r="E257" s="188" t="s">
        <v>5</v>
      </c>
      <c r="F257" s="189" t="s">
        <v>471</v>
      </c>
      <c r="H257" s="190">
        <v>7.0000000000000001E-3</v>
      </c>
      <c r="L257" s="187"/>
      <c r="M257" s="191"/>
      <c r="N257" s="192"/>
      <c r="O257" s="192"/>
      <c r="P257" s="192"/>
      <c r="Q257" s="192"/>
      <c r="R257" s="192"/>
      <c r="S257" s="192"/>
      <c r="T257" s="193"/>
      <c r="AT257" s="188" t="s">
        <v>268</v>
      </c>
      <c r="AU257" s="188" t="s">
        <v>86</v>
      </c>
      <c r="AV257" s="14" t="s">
        <v>86</v>
      </c>
      <c r="AW257" s="14" t="s">
        <v>41</v>
      </c>
      <c r="AX257" s="14" t="s">
        <v>77</v>
      </c>
      <c r="AY257" s="188" t="s">
        <v>259</v>
      </c>
    </row>
    <row r="258" spans="2:65" s="14" customFormat="1">
      <c r="B258" s="187"/>
      <c r="D258" s="174" t="s">
        <v>268</v>
      </c>
      <c r="E258" s="188" t="s">
        <v>5</v>
      </c>
      <c r="F258" s="189" t="s">
        <v>472</v>
      </c>
      <c r="H258" s="190">
        <v>4.8000000000000001E-2</v>
      </c>
      <c r="L258" s="187"/>
      <c r="M258" s="191"/>
      <c r="N258" s="192"/>
      <c r="O258" s="192"/>
      <c r="P258" s="192"/>
      <c r="Q258" s="192"/>
      <c r="R258" s="192"/>
      <c r="S258" s="192"/>
      <c r="T258" s="193"/>
      <c r="AT258" s="188" t="s">
        <v>268</v>
      </c>
      <c r="AU258" s="188" t="s">
        <v>86</v>
      </c>
      <c r="AV258" s="14" t="s">
        <v>86</v>
      </c>
      <c r="AW258" s="14" t="s">
        <v>41</v>
      </c>
      <c r="AX258" s="14" t="s">
        <v>77</v>
      </c>
      <c r="AY258" s="188" t="s">
        <v>259</v>
      </c>
    </row>
    <row r="259" spans="2:65" s="14" customFormat="1">
      <c r="B259" s="187"/>
      <c r="D259" s="174" t="s">
        <v>268</v>
      </c>
      <c r="E259" s="188" t="s">
        <v>5</v>
      </c>
      <c r="F259" s="189" t="s">
        <v>473</v>
      </c>
      <c r="H259" s="190">
        <v>0.39</v>
      </c>
      <c r="L259" s="187"/>
      <c r="M259" s="191"/>
      <c r="N259" s="192"/>
      <c r="O259" s="192"/>
      <c r="P259" s="192"/>
      <c r="Q259" s="192"/>
      <c r="R259" s="192"/>
      <c r="S259" s="192"/>
      <c r="T259" s="193"/>
      <c r="AT259" s="188" t="s">
        <v>268</v>
      </c>
      <c r="AU259" s="188" t="s">
        <v>86</v>
      </c>
      <c r="AV259" s="14" t="s">
        <v>86</v>
      </c>
      <c r="AW259" s="14" t="s">
        <v>41</v>
      </c>
      <c r="AX259" s="14" t="s">
        <v>77</v>
      </c>
      <c r="AY259" s="188" t="s">
        <v>259</v>
      </c>
    </row>
    <row r="260" spans="2:65" s="14" customFormat="1">
      <c r="B260" s="187"/>
      <c r="D260" s="174" t="s">
        <v>268</v>
      </c>
      <c r="E260" s="188" t="s">
        <v>5</v>
      </c>
      <c r="F260" s="189" t="s">
        <v>474</v>
      </c>
      <c r="H260" s="190">
        <v>0.192</v>
      </c>
      <c r="L260" s="187"/>
      <c r="M260" s="191"/>
      <c r="N260" s="192"/>
      <c r="O260" s="192"/>
      <c r="P260" s="192"/>
      <c r="Q260" s="192"/>
      <c r="R260" s="192"/>
      <c r="S260" s="192"/>
      <c r="T260" s="193"/>
      <c r="AT260" s="188" t="s">
        <v>268</v>
      </c>
      <c r="AU260" s="188" t="s">
        <v>86</v>
      </c>
      <c r="AV260" s="14" t="s">
        <v>86</v>
      </c>
      <c r="AW260" s="14" t="s">
        <v>41</v>
      </c>
      <c r="AX260" s="14" t="s">
        <v>77</v>
      </c>
      <c r="AY260" s="188" t="s">
        <v>259</v>
      </c>
    </row>
    <row r="261" spans="2:65" s="13" customFormat="1">
      <c r="B261" s="180"/>
      <c r="D261" s="174" t="s">
        <v>268</v>
      </c>
      <c r="E261" s="181" t="s">
        <v>199</v>
      </c>
      <c r="F261" s="182" t="s">
        <v>480</v>
      </c>
      <c r="H261" s="183">
        <v>0.63700000000000001</v>
      </c>
      <c r="L261" s="180"/>
      <c r="M261" s="184"/>
      <c r="N261" s="185"/>
      <c r="O261" s="185"/>
      <c r="P261" s="185"/>
      <c r="Q261" s="185"/>
      <c r="R261" s="185"/>
      <c r="S261" s="185"/>
      <c r="T261" s="186"/>
      <c r="AT261" s="181" t="s">
        <v>268</v>
      </c>
      <c r="AU261" s="181" t="s">
        <v>86</v>
      </c>
      <c r="AV261" s="13" t="s">
        <v>152</v>
      </c>
      <c r="AW261" s="13" t="s">
        <v>41</v>
      </c>
      <c r="AX261" s="13" t="s">
        <v>77</v>
      </c>
      <c r="AY261" s="181" t="s">
        <v>259</v>
      </c>
    </row>
    <row r="262" spans="2:65" s="15" customFormat="1">
      <c r="B262" s="194"/>
      <c r="D262" s="174" t="s">
        <v>268</v>
      </c>
      <c r="E262" s="195" t="s">
        <v>5</v>
      </c>
      <c r="F262" s="196" t="s">
        <v>282</v>
      </c>
      <c r="H262" s="197">
        <v>1.274</v>
      </c>
      <c r="L262" s="194"/>
      <c r="M262" s="198"/>
      <c r="N262" s="199"/>
      <c r="O262" s="199"/>
      <c r="P262" s="199"/>
      <c r="Q262" s="199"/>
      <c r="R262" s="199"/>
      <c r="S262" s="199"/>
      <c r="T262" s="200"/>
      <c r="AT262" s="195" t="s">
        <v>268</v>
      </c>
      <c r="AU262" s="195" t="s">
        <v>86</v>
      </c>
      <c r="AV262" s="15" t="s">
        <v>266</v>
      </c>
      <c r="AW262" s="15" t="s">
        <v>41</v>
      </c>
      <c r="AX262" s="15" t="s">
        <v>28</v>
      </c>
      <c r="AY262" s="195" t="s">
        <v>259</v>
      </c>
    </row>
    <row r="263" spans="2:65" s="1" customFormat="1" ht="16.5" customHeight="1">
      <c r="B263" s="161"/>
      <c r="C263" s="162" t="s">
        <v>481</v>
      </c>
      <c r="D263" s="162" t="s">
        <v>261</v>
      </c>
      <c r="E263" s="163" t="s">
        <v>482</v>
      </c>
      <c r="F263" s="164" t="s">
        <v>483</v>
      </c>
      <c r="G263" s="165" t="s">
        <v>324</v>
      </c>
      <c r="H263" s="166">
        <v>1.274</v>
      </c>
      <c r="I263" s="167"/>
      <c r="J263" s="167">
        <f>ROUND(I263*H263,2)</f>
        <v>0</v>
      </c>
      <c r="K263" s="164" t="s">
        <v>265</v>
      </c>
      <c r="L263" s="39"/>
      <c r="M263" s="168" t="s">
        <v>5</v>
      </c>
      <c r="N263" s="169" t="s">
        <v>48</v>
      </c>
      <c r="O263" s="170">
        <v>0.308</v>
      </c>
      <c r="P263" s="170">
        <f>O263*H263</f>
        <v>0.39239200000000002</v>
      </c>
      <c r="Q263" s="170">
        <v>0</v>
      </c>
      <c r="R263" s="170">
        <f>Q263*H263</f>
        <v>0</v>
      </c>
      <c r="S263" s="170">
        <v>0</v>
      </c>
      <c r="T263" s="171">
        <f>S263*H263</f>
        <v>0</v>
      </c>
      <c r="AR263" s="24" t="s">
        <v>266</v>
      </c>
      <c r="AT263" s="24" t="s">
        <v>261</v>
      </c>
      <c r="AU263" s="24" t="s">
        <v>86</v>
      </c>
      <c r="AY263" s="24" t="s">
        <v>259</v>
      </c>
      <c r="BE263" s="172">
        <f>IF(N263="základní",J263,0)</f>
        <v>0</v>
      </c>
      <c r="BF263" s="172">
        <f>IF(N263="snížená",J263,0)</f>
        <v>0</v>
      </c>
      <c r="BG263" s="172">
        <f>IF(N263="zákl. přenesená",J263,0)</f>
        <v>0</v>
      </c>
      <c r="BH263" s="172">
        <f>IF(N263="sníž. přenesená",J263,0)</f>
        <v>0</v>
      </c>
      <c r="BI263" s="172">
        <f>IF(N263="nulová",J263,0)</f>
        <v>0</v>
      </c>
      <c r="BJ263" s="24" t="s">
        <v>28</v>
      </c>
      <c r="BK263" s="172">
        <f>ROUND(I263*H263,2)</f>
        <v>0</v>
      </c>
      <c r="BL263" s="24" t="s">
        <v>266</v>
      </c>
      <c r="BM263" s="24" t="s">
        <v>484</v>
      </c>
    </row>
    <row r="264" spans="2:65" s="14" customFormat="1">
      <c r="B264" s="187"/>
      <c r="D264" s="174" t="s">
        <v>268</v>
      </c>
      <c r="E264" s="188" t="s">
        <v>5</v>
      </c>
      <c r="F264" s="189" t="s">
        <v>194</v>
      </c>
      <c r="H264" s="190">
        <v>0.63700000000000001</v>
      </c>
      <c r="L264" s="187"/>
      <c r="M264" s="191"/>
      <c r="N264" s="192"/>
      <c r="O264" s="192"/>
      <c r="P264" s="192"/>
      <c r="Q264" s="192"/>
      <c r="R264" s="192"/>
      <c r="S264" s="192"/>
      <c r="T264" s="193"/>
      <c r="AT264" s="188" t="s">
        <v>268</v>
      </c>
      <c r="AU264" s="188" t="s">
        <v>86</v>
      </c>
      <c r="AV264" s="14" t="s">
        <v>86</v>
      </c>
      <c r="AW264" s="14" t="s">
        <v>41</v>
      </c>
      <c r="AX264" s="14" t="s">
        <v>77</v>
      </c>
      <c r="AY264" s="188" t="s">
        <v>259</v>
      </c>
    </row>
    <row r="265" spans="2:65" s="14" customFormat="1">
      <c r="B265" s="187"/>
      <c r="D265" s="174" t="s">
        <v>268</v>
      </c>
      <c r="E265" s="188" t="s">
        <v>5</v>
      </c>
      <c r="F265" s="189" t="s">
        <v>199</v>
      </c>
      <c r="H265" s="190">
        <v>0.63700000000000001</v>
      </c>
      <c r="L265" s="187"/>
      <c r="M265" s="191"/>
      <c r="N265" s="192"/>
      <c r="O265" s="192"/>
      <c r="P265" s="192"/>
      <c r="Q265" s="192"/>
      <c r="R265" s="192"/>
      <c r="S265" s="192"/>
      <c r="T265" s="193"/>
      <c r="AT265" s="188" t="s">
        <v>268</v>
      </c>
      <c r="AU265" s="188" t="s">
        <v>86</v>
      </c>
      <c r="AV265" s="14" t="s">
        <v>86</v>
      </c>
      <c r="AW265" s="14" t="s">
        <v>41</v>
      </c>
      <c r="AX265" s="14" t="s">
        <v>77</v>
      </c>
      <c r="AY265" s="188" t="s">
        <v>259</v>
      </c>
    </row>
    <row r="266" spans="2:65" s="15" customFormat="1">
      <c r="B266" s="194"/>
      <c r="D266" s="174" t="s">
        <v>268</v>
      </c>
      <c r="E266" s="195" t="s">
        <v>5</v>
      </c>
      <c r="F266" s="196" t="s">
        <v>282</v>
      </c>
      <c r="H266" s="197">
        <v>1.274</v>
      </c>
      <c r="L266" s="194"/>
      <c r="M266" s="198"/>
      <c r="N266" s="199"/>
      <c r="O266" s="199"/>
      <c r="P266" s="199"/>
      <c r="Q266" s="199"/>
      <c r="R266" s="199"/>
      <c r="S266" s="199"/>
      <c r="T266" s="200"/>
      <c r="AT266" s="195" t="s">
        <v>268</v>
      </c>
      <c r="AU266" s="195" t="s">
        <v>86</v>
      </c>
      <c r="AV266" s="15" t="s">
        <v>266</v>
      </c>
      <c r="AW266" s="15" t="s">
        <v>41</v>
      </c>
      <c r="AX266" s="15" t="s">
        <v>28</v>
      </c>
      <c r="AY266" s="195" t="s">
        <v>259</v>
      </c>
    </row>
    <row r="267" spans="2:65" s="1" customFormat="1" ht="16.5" customHeight="1">
      <c r="B267" s="161"/>
      <c r="C267" s="162" t="s">
        <v>485</v>
      </c>
      <c r="D267" s="162" t="s">
        <v>261</v>
      </c>
      <c r="E267" s="163" t="s">
        <v>486</v>
      </c>
      <c r="F267" s="164" t="s">
        <v>487</v>
      </c>
      <c r="G267" s="165" t="s">
        <v>324</v>
      </c>
      <c r="H267" s="166">
        <v>1.9450000000000001</v>
      </c>
      <c r="I267" s="167"/>
      <c r="J267" s="167">
        <f>ROUND(I267*H267,2)</f>
        <v>0</v>
      </c>
      <c r="K267" s="164" t="s">
        <v>265</v>
      </c>
      <c r="L267" s="39"/>
      <c r="M267" s="168" t="s">
        <v>5</v>
      </c>
      <c r="N267" s="169" t="s">
        <v>48</v>
      </c>
      <c r="O267" s="170">
        <v>0.63</v>
      </c>
      <c r="P267" s="170">
        <f>O267*H267</f>
        <v>1.2253499999999999</v>
      </c>
      <c r="Q267" s="170">
        <v>0</v>
      </c>
      <c r="R267" s="170">
        <f>Q267*H267</f>
        <v>0</v>
      </c>
      <c r="S267" s="170">
        <v>0</v>
      </c>
      <c r="T267" s="171">
        <f>S267*H267</f>
        <v>0</v>
      </c>
      <c r="AR267" s="24" t="s">
        <v>266</v>
      </c>
      <c r="AT267" s="24" t="s">
        <v>261</v>
      </c>
      <c r="AU267" s="24" t="s">
        <v>86</v>
      </c>
      <c r="AY267" s="24" t="s">
        <v>259</v>
      </c>
      <c r="BE267" s="172">
        <f>IF(N267="základní",J267,0)</f>
        <v>0</v>
      </c>
      <c r="BF267" s="172">
        <f>IF(N267="snížená",J267,0)</f>
        <v>0</v>
      </c>
      <c r="BG267" s="172">
        <f>IF(N267="zákl. přenesená",J267,0)</f>
        <v>0</v>
      </c>
      <c r="BH267" s="172">
        <f>IF(N267="sníž. přenesená",J267,0)</f>
        <v>0</v>
      </c>
      <c r="BI267" s="172">
        <f>IF(N267="nulová",J267,0)</f>
        <v>0</v>
      </c>
      <c r="BJ267" s="24" t="s">
        <v>28</v>
      </c>
      <c r="BK267" s="172">
        <f>ROUND(I267*H267,2)</f>
        <v>0</v>
      </c>
      <c r="BL267" s="24" t="s">
        <v>266</v>
      </c>
      <c r="BM267" s="24" t="s">
        <v>488</v>
      </c>
    </row>
    <row r="268" spans="2:65" s="12" customFormat="1">
      <c r="B268" s="173"/>
      <c r="D268" s="174" t="s">
        <v>268</v>
      </c>
      <c r="E268" s="175" t="s">
        <v>5</v>
      </c>
      <c r="F268" s="176" t="s">
        <v>468</v>
      </c>
      <c r="H268" s="175" t="s">
        <v>5</v>
      </c>
      <c r="L268" s="173"/>
      <c r="M268" s="177"/>
      <c r="N268" s="178"/>
      <c r="O268" s="178"/>
      <c r="P268" s="178"/>
      <c r="Q268" s="178"/>
      <c r="R268" s="178"/>
      <c r="S268" s="178"/>
      <c r="T268" s="179"/>
      <c r="AT268" s="175" t="s">
        <v>268</v>
      </c>
      <c r="AU268" s="175" t="s">
        <v>86</v>
      </c>
      <c r="AV268" s="12" t="s">
        <v>28</v>
      </c>
      <c r="AW268" s="12" t="s">
        <v>41</v>
      </c>
      <c r="AX268" s="12" t="s">
        <v>77</v>
      </c>
      <c r="AY268" s="175" t="s">
        <v>259</v>
      </c>
    </row>
    <row r="269" spans="2:65" s="12" customFormat="1">
      <c r="B269" s="173"/>
      <c r="D269" s="174" t="s">
        <v>268</v>
      </c>
      <c r="E269" s="175" t="s">
        <v>5</v>
      </c>
      <c r="F269" s="176" t="s">
        <v>489</v>
      </c>
      <c r="H269" s="175" t="s">
        <v>5</v>
      </c>
      <c r="L269" s="173"/>
      <c r="M269" s="177"/>
      <c r="N269" s="178"/>
      <c r="O269" s="178"/>
      <c r="P269" s="178"/>
      <c r="Q269" s="178"/>
      <c r="R269" s="178"/>
      <c r="S269" s="178"/>
      <c r="T269" s="179"/>
      <c r="AT269" s="175" t="s">
        <v>268</v>
      </c>
      <c r="AU269" s="175" t="s">
        <v>86</v>
      </c>
      <c r="AV269" s="12" t="s">
        <v>28</v>
      </c>
      <c r="AW269" s="12" t="s">
        <v>41</v>
      </c>
      <c r="AX269" s="12" t="s">
        <v>77</v>
      </c>
      <c r="AY269" s="175" t="s">
        <v>259</v>
      </c>
    </row>
    <row r="270" spans="2:65" s="14" customFormat="1">
      <c r="B270" s="187"/>
      <c r="D270" s="174" t="s">
        <v>268</v>
      </c>
      <c r="E270" s="188" t="s">
        <v>5</v>
      </c>
      <c r="F270" s="189" t="s">
        <v>490</v>
      </c>
      <c r="H270" s="190">
        <v>1.373</v>
      </c>
      <c r="L270" s="187"/>
      <c r="M270" s="191"/>
      <c r="N270" s="192"/>
      <c r="O270" s="192"/>
      <c r="P270" s="192"/>
      <c r="Q270" s="192"/>
      <c r="R270" s="192"/>
      <c r="S270" s="192"/>
      <c r="T270" s="193"/>
      <c r="AT270" s="188" t="s">
        <v>268</v>
      </c>
      <c r="AU270" s="188" t="s">
        <v>86</v>
      </c>
      <c r="AV270" s="14" t="s">
        <v>86</v>
      </c>
      <c r="AW270" s="14" t="s">
        <v>41</v>
      </c>
      <c r="AX270" s="14" t="s">
        <v>77</v>
      </c>
      <c r="AY270" s="188" t="s">
        <v>259</v>
      </c>
    </row>
    <row r="271" spans="2:65" s="13" customFormat="1">
      <c r="B271" s="180"/>
      <c r="D271" s="174" t="s">
        <v>268</v>
      </c>
      <c r="E271" s="181" t="s">
        <v>200</v>
      </c>
      <c r="F271" s="182" t="s">
        <v>491</v>
      </c>
      <c r="H271" s="183">
        <v>1.373</v>
      </c>
      <c r="L271" s="180"/>
      <c r="M271" s="184"/>
      <c r="N271" s="185"/>
      <c r="O271" s="185"/>
      <c r="P271" s="185"/>
      <c r="Q271" s="185"/>
      <c r="R271" s="185"/>
      <c r="S271" s="185"/>
      <c r="T271" s="186"/>
      <c r="AT271" s="181" t="s">
        <v>268</v>
      </c>
      <c r="AU271" s="181" t="s">
        <v>86</v>
      </c>
      <c r="AV271" s="13" t="s">
        <v>152</v>
      </c>
      <c r="AW271" s="13" t="s">
        <v>41</v>
      </c>
      <c r="AX271" s="13" t="s">
        <v>77</v>
      </c>
      <c r="AY271" s="181" t="s">
        <v>259</v>
      </c>
    </row>
    <row r="272" spans="2:65" s="12" customFormat="1">
      <c r="B272" s="173"/>
      <c r="D272" s="174" t="s">
        <v>268</v>
      </c>
      <c r="E272" s="175" t="s">
        <v>5</v>
      </c>
      <c r="F272" s="176" t="s">
        <v>492</v>
      </c>
      <c r="H272" s="175" t="s">
        <v>5</v>
      </c>
      <c r="L272" s="173"/>
      <c r="M272" s="177"/>
      <c r="N272" s="178"/>
      <c r="O272" s="178"/>
      <c r="P272" s="178"/>
      <c r="Q272" s="178"/>
      <c r="R272" s="178"/>
      <c r="S272" s="178"/>
      <c r="T272" s="179"/>
      <c r="AT272" s="175" t="s">
        <v>268</v>
      </c>
      <c r="AU272" s="175" t="s">
        <v>86</v>
      </c>
      <c r="AV272" s="12" t="s">
        <v>28</v>
      </c>
      <c r="AW272" s="12" t="s">
        <v>41</v>
      </c>
      <c r="AX272" s="12" t="s">
        <v>77</v>
      </c>
      <c r="AY272" s="175" t="s">
        <v>259</v>
      </c>
    </row>
    <row r="273" spans="2:65" s="14" customFormat="1">
      <c r="B273" s="187"/>
      <c r="D273" s="174" t="s">
        <v>268</v>
      </c>
      <c r="E273" s="188" t="s">
        <v>5</v>
      </c>
      <c r="F273" s="189" t="s">
        <v>493</v>
      </c>
      <c r="H273" s="190">
        <v>0.57199999999999995</v>
      </c>
      <c r="L273" s="187"/>
      <c r="M273" s="191"/>
      <c r="N273" s="192"/>
      <c r="O273" s="192"/>
      <c r="P273" s="192"/>
      <c r="Q273" s="192"/>
      <c r="R273" s="192"/>
      <c r="S273" s="192"/>
      <c r="T273" s="193"/>
      <c r="AT273" s="188" t="s">
        <v>268</v>
      </c>
      <c r="AU273" s="188" t="s">
        <v>86</v>
      </c>
      <c r="AV273" s="14" t="s">
        <v>86</v>
      </c>
      <c r="AW273" s="14" t="s">
        <v>41</v>
      </c>
      <c r="AX273" s="14" t="s">
        <v>77</v>
      </c>
      <c r="AY273" s="188" t="s">
        <v>259</v>
      </c>
    </row>
    <row r="274" spans="2:65" s="13" customFormat="1">
      <c r="B274" s="180"/>
      <c r="D274" s="174" t="s">
        <v>268</v>
      </c>
      <c r="E274" s="181" t="s">
        <v>202</v>
      </c>
      <c r="F274" s="182" t="s">
        <v>494</v>
      </c>
      <c r="H274" s="183">
        <v>0.57199999999999995</v>
      </c>
      <c r="L274" s="180"/>
      <c r="M274" s="184"/>
      <c r="N274" s="185"/>
      <c r="O274" s="185"/>
      <c r="P274" s="185"/>
      <c r="Q274" s="185"/>
      <c r="R274" s="185"/>
      <c r="S274" s="185"/>
      <c r="T274" s="186"/>
      <c r="AT274" s="181" t="s">
        <v>268</v>
      </c>
      <c r="AU274" s="181" t="s">
        <v>86</v>
      </c>
      <c r="AV274" s="13" t="s">
        <v>152</v>
      </c>
      <c r="AW274" s="13" t="s">
        <v>41</v>
      </c>
      <c r="AX274" s="13" t="s">
        <v>77</v>
      </c>
      <c r="AY274" s="181" t="s">
        <v>259</v>
      </c>
    </row>
    <row r="275" spans="2:65" s="15" customFormat="1">
      <c r="B275" s="194"/>
      <c r="D275" s="174" t="s">
        <v>268</v>
      </c>
      <c r="E275" s="195" t="s">
        <v>5</v>
      </c>
      <c r="F275" s="196" t="s">
        <v>282</v>
      </c>
      <c r="H275" s="197">
        <v>1.9450000000000001</v>
      </c>
      <c r="L275" s="194"/>
      <c r="M275" s="198"/>
      <c r="N275" s="199"/>
      <c r="O275" s="199"/>
      <c r="P275" s="199"/>
      <c r="Q275" s="199"/>
      <c r="R275" s="199"/>
      <c r="S275" s="199"/>
      <c r="T275" s="200"/>
      <c r="AT275" s="195" t="s">
        <v>268</v>
      </c>
      <c r="AU275" s="195" t="s">
        <v>86</v>
      </c>
      <c r="AV275" s="15" t="s">
        <v>266</v>
      </c>
      <c r="AW275" s="15" t="s">
        <v>41</v>
      </c>
      <c r="AX275" s="15" t="s">
        <v>28</v>
      </c>
      <c r="AY275" s="195" t="s">
        <v>259</v>
      </c>
    </row>
    <row r="276" spans="2:65" s="1" customFormat="1" ht="25.5" customHeight="1">
      <c r="B276" s="161"/>
      <c r="C276" s="162" t="s">
        <v>495</v>
      </c>
      <c r="D276" s="162" t="s">
        <v>261</v>
      </c>
      <c r="E276" s="163" t="s">
        <v>496</v>
      </c>
      <c r="F276" s="164" t="s">
        <v>497</v>
      </c>
      <c r="G276" s="165" t="s">
        <v>324</v>
      </c>
      <c r="H276" s="166">
        <v>1.9450000000000001</v>
      </c>
      <c r="I276" s="167"/>
      <c r="J276" s="167">
        <f>ROUND(I276*H276,2)</f>
        <v>0</v>
      </c>
      <c r="K276" s="164" t="s">
        <v>265</v>
      </c>
      <c r="L276" s="39"/>
      <c r="M276" s="168" t="s">
        <v>5</v>
      </c>
      <c r="N276" s="169" t="s">
        <v>48</v>
      </c>
      <c r="O276" s="170">
        <v>0.11</v>
      </c>
      <c r="P276" s="170">
        <f>O276*H276</f>
        <v>0.21395</v>
      </c>
      <c r="Q276" s="170">
        <v>0</v>
      </c>
      <c r="R276" s="170">
        <f>Q276*H276</f>
        <v>0</v>
      </c>
      <c r="S276" s="170">
        <v>0</v>
      </c>
      <c r="T276" s="171">
        <f>S276*H276</f>
        <v>0</v>
      </c>
      <c r="AR276" s="24" t="s">
        <v>266</v>
      </c>
      <c r="AT276" s="24" t="s">
        <v>261</v>
      </c>
      <c r="AU276" s="24" t="s">
        <v>86</v>
      </c>
      <c r="AY276" s="24" t="s">
        <v>259</v>
      </c>
      <c r="BE276" s="172">
        <f>IF(N276="základní",J276,0)</f>
        <v>0</v>
      </c>
      <c r="BF276" s="172">
        <f>IF(N276="snížená",J276,0)</f>
        <v>0</v>
      </c>
      <c r="BG276" s="172">
        <f>IF(N276="zákl. přenesená",J276,0)</f>
        <v>0</v>
      </c>
      <c r="BH276" s="172">
        <f>IF(N276="sníž. přenesená",J276,0)</f>
        <v>0</v>
      </c>
      <c r="BI276" s="172">
        <f>IF(N276="nulová",J276,0)</f>
        <v>0</v>
      </c>
      <c r="BJ276" s="24" t="s">
        <v>28</v>
      </c>
      <c r="BK276" s="172">
        <f>ROUND(I276*H276,2)</f>
        <v>0</v>
      </c>
      <c r="BL276" s="24" t="s">
        <v>266</v>
      </c>
      <c r="BM276" s="24" t="s">
        <v>498</v>
      </c>
    </row>
    <row r="277" spans="2:65" s="14" customFormat="1">
      <c r="B277" s="187"/>
      <c r="D277" s="174" t="s">
        <v>268</v>
      </c>
      <c r="E277" s="188" t="s">
        <v>5</v>
      </c>
      <c r="F277" s="189" t="s">
        <v>200</v>
      </c>
      <c r="H277" s="190">
        <v>1.373</v>
      </c>
      <c r="L277" s="187"/>
      <c r="M277" s="191"/>
      <c r="N277" s="192"/>
      <c r="O277" s="192"/>
      <c r="P277" s="192"/>
      <c r="Q277" s="192"/>
      <c r="R277" s="192"/>
      <c r="S277" s="192"/>
      <c r="T277" s="193"/>
      <c r="AT277" s="188" t="s">
        <v>268</v>
      </c>
      <c r="AU277" s="188" t="s">
        <v>86</v>
      </c>
      <c r="AV277" s="14" t="s">
        <v>86</v>
      </c>
      <c r="AW277" s="14" t="s">
        <v>41</v>
      </c>
      <c r="AX277" s="14" t="s">
        <v>77</v>
      </c>
      <c r="AY277" s="188" t="s">
        <v>259</v>
      </c>
    </row>
    <row r="278" spans="2:65" s="14" customFormat="1">
      <c r="B278" s="187"/>
      <c r="D278" s="174" t="s">
        <v>268</v>
      </c>
      <c r="E278" s="188" t="s">
        <v>5</v>
      </c>
      <c r="F278" s="189" t="s">
        <v>202</v>
      </c>
      <c r="H278" s="190">
        <v>0.57199999999999995</v>
      </c>
      <c r="L278" s="187"/>
      <c r="M278" s="191"/>
      <c r="N278" s="192"/>
      <c r="O278" s="192"/>
      <c r="P278" s="192"/>
      <c r="Q278" s="192"/>
      <c r="R278" s="192"/>
      <c r="S278" s="192"/>
      <c r="T278" s="193"/>
      <c r="AT278" s="188" t="s">
        <v>268</v>
      </c>
      <c r="AU278" s="188" t="s">
        <v>86</v>
      </c>
      <c r="AV278" s="14" t="s">
        <v>86</v>
      </c>
      <c r="AW278" s="14" t="s">
        <v>41</v>
      </c>
      <c r="AX278" s="14" t="s">
        <v>77</v>
      </c>
      <c r="AY278" s="188" t="s">
        <v>259</v>
      </c>
    </row>
    <row r="279" spans="2:65" s="15" customFormat="1">
      <c r="B279" s="194"/>
      <c r="D279" s="174" t="s">
        <v>268</v>
      </c>
      <c r="E279" s="195" t="s">
        <v>5</v>
      </c>
      <c r="F279" s="196" t="s">
        <v>282</v>
      </c>
      <c r="H279" s="197">
        <v>1.9450000000000001</v>
      </c>
      <c r="L279" s="194"/>
      <c r="M279" s="198"/>
      <c r="N279" s="199"/>
      <c r="O279" s="199"/>
      <c r="P279" s="199"/>
      <c r="Q279" s="199"/>
      <c r="R279" s="199"/>
      <c r="S279" s="199"/>
      <c r="T279" s="200"/>
      <c r="AT279" s="195" t="s">
        <v>268</v>
      </c>
      <c r="AU279" s="195" t="s">
        <v>86</v>
      </c>
      <c r="AV279" s="15" t="s">
        <v>266</v>
      </c>
      <c r="AW279" s="15" t="s">
        <v>41</v>
      </c>
      <c r="AX279" s="15" t="s">
        <v>28</v>
      </c>
      <c r="AY279" s="195" t="s">
        <v>259</v>
      </c>
    </row>
    <row r="280" spans="2:65" s="1" customFormat="1" ht="16.5" customHeight="1">
      <c r="B280" s="161"/>
      <c r="C280" s="162" t="s">
        <v>499</v>
      </c>
      <c r="D280" s="162" t="s">
        <v>261</v>
      </c>
      <c r="E280" s="163" t="s">
        <v>500</v>
      </c>
      <c r="F280" s="164" t="s">
        <v>501</v>
      </c>
      <c r="G280" s="165" t="s">
        <v>324</v>
      </c>
      <c r="H280" s="166">
        <v>42.247</v>
      </c>
      <c r="I280" s="167"/>
      <c r="J280" s="167">
        <f>ROUND(I280*H280,2)</f>
        <v>0</v>
      </c>
      <c r="K280" s="164" t="s">
        <v>265</v>
      </c>
      <c r="L280" s="39"/>
      <c r="M280" s="168" t="s">
        <v>5</v>
      </c>
      <c r="N280" s="169" t="s">
        <v>48</v>
      </c>
      <c r="O280" s="170">
        <v>0.03</v>
      </c>
      <c r="P280" s="170">
        <f>O280*H280</f>
        <v>1.2674099999999999</v>
      </c>
      <c r="Q280" s="170">
        <v>0</v>
      </c>
      <c r="R280" s="170">
        <f>Q280*H280</f>
        <v>0</v>
      </c>
      <c r="S280" s="170">
        <v>0</v>
      </c>
      <c r="T280" s="171">
        <f>S280*H280</f>
        <v>0</v>
      </c>
      <c r="AR280" s="24" t="s">
        <v>266</v>
      </c>
      <c r="AT280" s="24" t="s">
        <v>261</v>
      </c>
      <c r="AU280" s="24" t="s">
        <v>86</v>
      </c>
      <c r="AY280" s="24" t="s">
        <v>259</v>
      </c>
      <c r="BE280" s="172">
        <f>IF(N280="základní",J280,0)</f>
        <v>0</v>
      </c>
      <c r="BF280" s="172">
        <f>IF(N280="snížená",J280,0)</f>
        <v>0</v>
      </c>
      <c r="BG280" s="172">
        <f>IF(N280="zákl. přenesená",J280,0)</f>
        <v>0</v>
      </c>
      <c r="BH280" s="172">
        <f>IF(N280="sníž. přenesená",J280,0)</f>
        <v>0</v>
      </c>
      <c r="BI280" s="172">
        <f>IF(N280="nulová",J280,0)</f>
        <v>0</v>
      </c>
      <c r="BJ280" s="24" t="s">
        <v>28</v>
      </c>
      <c r="BK280" s="172">
        <f>ROUND(I280*H280,2)</f>
        <v>0</v>
      </c>
      <c r="BL280" s="24" t="s">
        <v>266</v>
      </c>
      <c r="BM280" s="24" t="s">
        <v>502</v>
      </c>
    </row>
    <row r="281" spans="2:65" s="12" customFormat="1">
      <c r="B281" s="173"/>
      <c r="D281" s="174" t="s">
        <v>268</v>
      </c>
      <c r="E281" s="175" t="s">
        <v>5</v>
      </c>
      <c r="F281" s="176" t="s">
        <v>503</v>
      </c>
      <c r="H281" s="175" t="s">
        <v>5</v>
      </c>
      <c r="L281" s="173"/>
      <c r="M281" s="177"/>
      <c r="N281" s="178"/>
      <c r="O281" s="178"/>
      <c r="P281" s="178"/>
      <c r="Q281" s="178"/>
      <c r="R281" s="178"/>
      <c r="S281" s="178"/>
      <c r="T281" s="179"/>
      <c r="AT281" s="175" t="s">
        <v>268</v>
      </c>
      <c r="AU281" s="175" t="s">
        <v>86</v>
      </c>
      <c r="AV281" s="12" t="s">
        <v>28</v>
      </c>
      <c r="AW281" s="12" t="s">
        <v>41</v>
      </c>
      <c r="AX281" s="12" t="s">
        <v>77</v>
      </c>
      <c r="AY281" s="175" t="s">
        <v>259</v>
      </c>
    </row>
    <row r="282" spans="2:65" s="14" customFormat="1">
      <c r="B282" s="187"/>
      <c r="D282" s="174" t="s">
        <v>268</v>
      </c>
      <c r="E282" s="188" t="s">
        <v>5</v>
      </c>
      <c r="F282" s="189" t="s">
        <v>224</v>
      </c>
      <c r="H282" s="190">
        <v>3.0779999999999998</v>
      </c>
      <c r="L282" s="187"/>
      <c r="M282" s="191"/>
      <c r="N282" s="192"/>
      <c r="O282" s="192"/>
      <c r="P282" s="192"/>
      <c r="Q282" s="192"/>
      <c r="R282" s="192"/>
      <c r="S282" s="192"/>
      <c r="T282" s="193"/>
      <c r="AT282" s="188" t="s">
        <v>268</v>
      </c>
      <c r="AU282" s="188" t="s">
        <v>86</v>
      </c>
      <c r="AV282" s="14" t="s">
        <v>86</v>
      </c>
      <c r="AW282" s="14" t="s">
        <v>41</v>
      </c>
      <c r="AX282" s="14" t="s">
        <v>77</v>
      </c>
      <c r="AY282" s="188" t="s">
        <v>259</v>
      </c>
    </row>
    <row r="283" spans="2:65" s="14" customFormat="1">
      <c r="B283" s="187"/>
      <c r="D283" s="174" t="s">
        <v>268</v>
      </c>
      <c r="E283" s="188" t="s">
        <v>5</v>
      </c>
      <c r="F283" s="189" t="s">
        <v>218</v>
      </c>
      <c r="H283" s="190">
        <v>20.457000000000001</v>
      </c>
      <c r="L283" s="187"/>
      <c r="M283" s="191"/>
      <c r="N283" s="192"/>
      <c r="O283" s="192"/>
      <c r="P283" s="192"/>
      <c r="Q283" s="192"/>
      <c r="R283" s="192"/>
      <c r="S283" s="192"/>
      <c r="T283" s="193"/>
      <c r="AT283" s="188" t="s">
        <v>268</v>
      </c>
      <c r="AU283" s="188" t="s">
        <v>86</v>
      </c>
      <c r="AV283" s="14" t="s">
        <v>86</v>
      </c>
      <c r="AW283" s="14" t="s">
        <v>41</v>
      </c>
      <c r="AX283" s="14" t="s">
        <v>77</v>
      </c>
      <c r="AY283" s="188" t="s">
        <v>259</v>
      </c>
    </row>
    <row r="284" spans="2:65" s="14" customFormat="1">
      <c r="B284" s="187"/>
      <c r="D284" s="174" t="s">
        <v>268</v>
      </c>
      <c r="E284" s="188" t="s">
        <v>5</v>
      </c>
      <c r="F284" s="189" t="s">
        <v>222</v>
      </c>
      <c r="H284" s="190">
        <v>18.712</v>
      </c>
      <c r="L284" s="187"/>
      <c r="M284" s="191"/>
      <c r="N284" s="192"/>
      <c r="O284" s="192"/>
      <c r="P284" s="192"/>
      <c r="Q284" s="192"/>
      <c r="R284" s="192"/>
      <c r="S284" s="192"/>
      <c r="T284" s="193"/>
      <c r="AT284" s="188" t="s">
        <v>268</v>
      </c>
      <c r="AU284" s="188" t="s">
        <v>86</v>
      </c>
      <c r="AV284" s="14" t="s">
        <v>86</v>
      </c>
      <c r="AW284" s="14" t="s">
        <v>41</v>
      </c>
      <c r="AX284" s="14" t="s">
        <v>77</v>
      </c>
      <c r="AY284" s="188" t="s">
        <v>259</v>
      </c>
    </row>
    <row r="285" spans="2:65" s="15" customFormat="1">
      <c r="B285" s="194"/>
      <c r="D285" s="174" t="s">
        <v>268</v>
      </c>
      <c r="E285" s="195" t="s">
        <v>5</v>
      </c>
      <c r="F285" s="196" t="s">
        <v>282</v>
      </c>
      <c r="H285" s="197">
        <v>42.247</v>
      </c>
      <c r="L285" s="194"/>
      <c r="M285" s="198"/>
      <c r="N285" s="199"/>
      <c r="O285" s="199"/>
      <c r="P285" s="199"/>
      <c r="Q285" s="199"/>
      <c r="R285" s="199"/>
      <c r="S285" s="199"/>
      <c r="T285" s="200"/>
      <c r="AT285" s="195" t="s">
        <v>268</v>
      </c>
      <c r="AU285" s="195" t="s">
        <v>86</v>
      </c>
      <c r="AV285" s="15" t="s">
        <v>266</v>
      </c>
      <c r="AW285" s="15" t="s">
        <v>41</v>
      </c>
      <c r="AX285" s="15" t="s">
        <v>28</v>
      </c>
      <c r="AY285" s="195" t="s">
        <v>259</v>
      </c>
    </row>
    <row r="286" spans="2:65" s="1" customFormat="1" ht="16.5" customHeight="1">
      <c r="B286" s="161"/>
      <c r="C286" s="162" t="s">
        <v>504</v>
      </c>
      <c r="D286" s="162" t="s">
        <v>261</v>
      </c>
      <c r="E286" s="163" t="s">
        <v>505</v>
      </c>
      <c r="F286" s="164" t="s">
        <v>506</v>
      </c>
      <c r="G286" s="165" t="s">
        <v>324</v>
      </c>
      <c r="H286" s="166">
        <v>380.22300000000001</v>
      </c>
      <c r="I286" s="167"/>
      <c r="J286" s="167">
        <f>ROUND(I286*H286,2)</f>
        <v>0</v>
      </c>
      <c r="K286" s="164" t="s">
        <v>265</v>
      </c>
      <c r="L286" s="39"/>
      <c r="M286" s="168" t="s">
        <v>5</v>
      </c>
      <c r="N286" s="169" t="s">
        <v>48</v>
      </c>
      <c r="O286" s="170">
        <v>2E-3</v>
      </c>
      <c r="P286" s="170">
        <f>O286*H286</f>
        <v>0.76044600000000007</v>
      </c>
      <c r="Q286" s="170">
        <v>0</v>
      </c>
      <c r="R286" s="170">
        <f>Q286*H286</f>
        <v>0</v>
      </c>
      <c r="S286" s="170">
        <v>0</v>
      </c>
      <c r="T286" s="171">
        <f>S286*H286</f>
        <v>0</v>
      </c>
      <c r="AR286" s="24" t="s">
        <v>266</v>
      </c>
      <c r="AT286" s="24" t="s">
        <v>261</v>
      </c>
      <c r="AU286" s="24" t="s">
        <v>86</v>
      </c>
      <c r="AY286" s="24" t="s">
        <v>259</v>
      </c>
      <c r="BE286" s="172">
        <f>IF(N286="základní",J286,0)</f>
        <v>0</v>
      </c>
      <c r="BF286" s="172">
        <f>IF(N286="snížená",J286,0)</f>
        <v>0</v>
      </c>
      <c r="BG286" s="172">
        <f>IF(N286="zákl. přenesená",J286,0)</f>
        <v>0</v>
      </c>
      <c r="BH286" s="172">
        <f>IF(N286="sníž. přenesená",J286,0)</f>
        <v>0</v>
      </c>
      <c r="BI286" s="172">
        <f>IF(N286="nulová",J286,0)</f>
        <v>0</v>
      </c>
      <c r="BJ286" s="24" t="s">
        <v>28</v>
      </c>
      <c r="BK286" s="172">
        <f>ROUND(I286*H286,2)</f>
        <v>0</v>
      </c>
      <c r="BL286" s="24" t="s">
        <v>266</v>
      </c>
      <c r="BM286" s="24" t="s">
        <v>507</v>
      </c>
    </row>
    <row r="287" spans="2:65" s="12" customFormat="1">
      <c r="B287" s="173"/>
      <c r="D287" s="174" t="s">
        <v>268</v>
      </c>
      <c r="E287" s="175" t="s">
        <v>5</v>
      </c>
      <c r="F287" s="176" t="s">
        <v>508</v>
      </c>
      <c r="H287" s="175" t="s">
        <v>5</v>
      </c>
      <c r="L287" s="173"/>
      <c r="M287" s="177"/>
      <c r="N287" s="178"/>
      <c r="O287" s="178"/>
      <c r="P287" s="178"/>
      <c r="Q287" s="178"/>
      <c r="R287" s="178"/>
      <c r="S287" s="178"/>
      <c r="T287" s="179"/>
      <c r="AT287" s="175" t="s">
        <v>268</v>
      </c>
      <c r="AU287" s="175" t="s">
        <v>86</v>
      </c>
      <c r="AV287" s="12" t="s">
        <v>28</v>
      </c>
      <c r="AW287" s="12" t="s">
        <v>41</v>
      </c>
      <c r="AX287" s="12" t="s">
        <v>77</v>
      </c>
      <c r="AY287" s="175" t="s">
        <v>259</v>
      </c>
    </row>
    <row r="288" spans="2:65" s="14" customFormat="1">
      <c r="B288" s="187"/>
      <c r="D288" s="174" t="s">
        <v>268</v>
      </c>
      <c r="E288" s="188" t="s">
        <v>5</v>
      </c>
      <c r="F288" s="189" t="s">
        <v>509</v>
      </c>
      <c r="H288" s="190">
        <v>27.702000000000002</v>
      </c>
      <c r="L288" s="187"/>
      <c r="M288" s="191"/>
      <c r="N288" s="192"/>
      <c r="O288" s="192"/>
      <c r="P288" s="192"/>
      <c r="Q288" s="192"/>
      <c r="R288" s="192"/>
      <c r="S288" s="192"/>
      <c r="T288" s="193"/>
      <c r="AT288" s="188" t="s">
        <v>268</v>
      </c>
      <c r="AU288" s="188" t="s">
        <v>86</v>
      </c>
      <c r="AV288" s="14" t="s">
        <v>86</v>
      </c>
      <c r="AW288" s="14" t="s">
        <v>41</v>
      </c>
      <c r="AX288" s="14" t="s">
        <v>77</v>
      </c>
      <c r="AY288" s="188" t="s">
        <v>259</v>
      </c>
    </row>
    <row r="289" spans="2:65" s="14" customFormat="1">
      <c r="B289" s="187"/>
      <c r="D289" s="174" t="s">
        <v>268</v>
      </c>
      <c r="E289" s="188" t="s">
        <v>5</v>
      </c>
      <c r="F289" s="189" t="s">
        <v>510</v>
      </c>
      <c r="H289" s="190">
        <v>184.113</v>
      </c>
      <c r="L289" s="187"/>
      <c r="M289" s="191"/>
      <c r="N289" s="192"/>
      <c r="O289" s="192"/>
      <c r="P289" s="192"/>
      <c r="Q289" s="192"/>
      <c r="R289" s="192"/>
      <c r="S289" s="192"/>
      <c r="T289" s="193"/>
      <c r="AT289" s="188" t="s">
        <v>268</v>
      </c>
      <c r="AU289" s="188" t="s">
        <v>86</v>
      </c>
      <c r="AV289" s="14" t="s">
        <v>86</v>
      </c>
      <c r="AW289" s="14" t="s">
        <v>41</v>
      </c>
      <c r="AX289" s="14" t="s">
        <v>77</v>
      </c>
      <c r="AY289" s="188" t="s">
        <v>259</v>
      </c>
    </row>
    <row r="290" spans="2:65" s="14" customFormat="1">
      <c r="B290" s="187"/>
      <c r="D290" s="174" t="s">
        <v>268</v>
      </c>
      <c r="E290" s="188" t="s">
        <v>5</v>
      </c>
      <c r="F290" s="189" t="s">
        <v>511</v>
      </c>
      <c r="H290" s="190">
        <v>168.40799999999999</v>
      </c>
      <c r="L290" s="187"/>
      <c r="M290" s="191"/>
      <c r="N290" s="192"/>
      <c r="O290" s="192"/>
      <c r="P290" s="192"/>
      <c r="Q290" s="192"/>
      <c r="R290" s="192"/>
      <c r="S290" s="192"/>
      <c r="T290" s="193"/>
      <c r="AT290" s="188" t="s">
        <v>268</v>
      </c>
      <c r="AU290" s="188" t="s">
        <v>86</v>
      </c>
      <c r="AV290" s="14" t="s">
        <v>86</v>
      </c>
      <c r="AW290" s="14" t="s">
        <v>41</v>
      </c>
      <c r="AX290" s="14" t="s">
        <v>77</v>
      </c>
      <c r="AY290" s="188" t="s">
        <v>259</v>
      </c>
    </row>
    <row r="291" spans="2:65" s="15" customFormat="1">
      <c r="B291" s="194"/>
      <c r="D291" s="174" t="s">
        <v>268</v>
      </c>
      <c r="E291" s="195" t="s">
        <v>5</v>
      </c>
      <c r="F291" s="196" t="s">
        <v>282</v>
      </c>
      <c r="H291" s="197">
        <v>380.22300000000001</v>
      </c>
      <c r="L291" s="194"/>
      <c r="M291" s="198"/>
      <c r="N291" s="199"/>
      <c r="O291" s="199"/>
      <c r="P291" s="199"/>
      <c r="Q291" s="199"/>
      <c r="R291" s="199"/>
      <c r="S291" s="199"/>
      <c r="T291" s="200"/>
      <c r="AT291" s="195" t="s">
        <v>268</v>
      </c>
      <c r="AU291" s="195" t="s">
        <v>86</v>
      </c>
      <c r="AV291" s="15" t="s">
        <v>266</v>
      </c>
      <c r="AW291" s="15" t="s">
        <v>41</v>
      </c>
      <c r="AX291" s="15" t="s">
        <v>28</v>
      </c>
      <c r="AY291" s="195" t="s">
        <v>259</v>
      </c>
    </row>
    <row r="292" spans="2:65" s="1" customFormat="1" ht="16.5" customHeight="1">
      <c r="B292" s="161"/>
      <c r="C292" s="162" t="s">
        <v>512</v>
      </c>
      <c r="D292" s="162" t="s">
        <v>261</v>
      </c>
      <c r="E292" s="163" t="s">
        <v>513</v>
      </c>
      <c r="F292" s="164" t="s">
        <v>514</v>
      </c>
      <c r="G292" s="165" t="s">
        <v>324</v>
      </c>
      <c r="H292" s="166">
        <v>25.024000000000001</v>
      </c>
      <c r="I292" s="167"/>
      <c r="J292" s="167">
        <f>ROUND(I292*H292,2)</f>
        <v>0</v>
      </c>
      <c r="K292" s="164" t="s">
        <v>265</v>
      </c>
      <c r="L292" s="39"/>
      <c r="M292" s="168" t="s">
        <v>5</v>
      </c>
      <c r="N292" s="169" t="s">
        <v>48</v>
      </c>
      <c r="O292" s="170">
        <v>3.2000000000000001E-2</v>
      </c>
      <c r="P292" s="170">
        <f>O292*H292</f>
        <v>0.80076800000000004</v>
      </c>
      <c r="Q292" s="170">
        <v>0</v>
      </c>
      <c r="R292" s="170">
        <f>Q292*H292</f>
        <v>0</v>
      </c>
      <c r="S292" s="170">
        <v>0</v>
      </c>
      <c r="T292" s="171">
        <f>S292*H292</f>
        <v>0</v>
      </c>
      <c r="AR292" s="24" t="s">
        <v>266</v>
      </c>
      <c r="AT292" s="24" t="s">
        <v>261</v>
      </c>
      <c r="AU292" s="24" t="s">
        <v>86</v>
      </c>
      <c r="AY292" s="24" t="s">
        <v>259</v>
      </c>
      <c r="BE292" s="172">
        <f>IF(N292="základní",J292,0)</f>
        <v>0</v>
      </c>
      <c r="BF292" s="172">
        <f>IF(N292="snížená",J292,0)</f>
        <v>0</v>
      </c>
      <c r="BG292" s="172">
        <f>IF(N292="zákl. přenesená",J292,0)</f>
        <v>0</v>
      </c>
      <c r="BH292" s="172">
        <f>IF(N292="sníž. přenesená",J292,0)</f>
        <v>0</v>
      </c>
      <c r="BI292" s="172">
        <f>IF(N292="nulová",J292,0)</f>
        <v>0</v>
      </c>
      <c r="BJ292" s="24" t="s">
        <v>28</v>
      </c>
      <c r="BK292" s="172">
        <f>ROUND(I292*H292,2)</f>
        <v>0</v>
      </c>
      <c r="BL292" s="24" t="s">
        <v>266</v>
      </c>
      <c r="BM292" s="24" t="s">
        <v>515</v>
      </c>
    </row>
    <row r="293" spans="2:65" s="14" customFormat="1">
      <c r="B293" s="187"/>
      <c r="D293" s="174" t="s">
        <v>268</v>
      </c>
      <c r="E293" s="188" t="s">
        <v>5</v>
      </c>
      <c r="F293" s="189" t="s">
        <v>216</v>
      </c>
      <c r="H293" s="190">
        <v>24.719000000000001</v>
      </c>
      <c r="L293" s="187"/>
      <c r="M293" s="191"/>
      <c r="N293" s="192"/>
      <c r="O293" s="192"/>
      <c r="P293" s="192"/>
      <c r="Q293" s="192"/>
      <c r="R293" s="192"/>
      <c r="S293" s="192"/>
      <c r="T293" s="193"/>
      <c r="AT293" s="188" t="s">
        <v>268</v>
      </c>
      <c r="AU293" s="188" t="s">
        <v>86</v>
      </c>
      <c r="AV293" s="14" t="s">
        <v>86</v>
      </c>
      <c r="AW293" s="14" t="s">
        <v>41</v>
      </c>
      <c r="AX293" s="14" t="s">
        <v>77</v>
      </c>
      <c r="AY293" s="188" t="s">
        <v>259</v>
      </c>
    </row>
    <row r="294" spans="2:65" s="14" customFormat="1">
      <c r="B294" s="187"/>
      <c r="D294" s="174" t="s">
        <v>268</v>
      </c>
      <c r="E294" s="188" t="s">
        <v>5</v>
      </c>
      <c r="F294" s="189" t="s">
        <v>226</v>
      </c>
      <c r="H294" s="190">
        <v>0.30499999999999999</v>
      </c>
      <c r="L294" s="187"/>
      <c r="M294" s="191"/>
      <c r="N294" s="192"/>
      <c r="O294" s="192"/>
      <c r="P294" s="192"/>
      <c r="Q294" s="192"/>
      <c r="R294" s="192"/>
      <c r="S294" s="192"/>
      <c r="T294" s="193"/>
      <c r="AT294" s="188" t="s">
        <v>268</v>
      </c>
      <c r="AU294" s="188" t="s">
        <v>86</v>
      </c>
      <c r="AV294" s="14" t="s">
        <v>86</v>
      </c>
      <c r="AW294" s="14" t="s">
        <v>41</v>
      </c>
      <c r="AX294" s="14" t="s">
        <v>77</v>
      </c>
      <c r="AY294" s="188" t="s">
        <v>259</v>
      </c>
    </row>
    <row r="295" spans="2:65" s="15" customFormat="1">
      <c r="B295" s="194"/>
      <c r="D295" s="174" t="s">
        <v>268</v>
      </c>
      <c r="E295" s="195" t="s">
        <v>5</v>
      </c>
      <c r="F295" s="196" t="s">
        <v>282</v>
      </c>
      <c r="H295" s="197">
        <v>25.024000000000001</v>
      </c>
      <c r="L295" s="194"/>
      <c r="M295" s="198"/>
      <c r="N295" s="199"/>
      <c r="O295" s="199"/>
      <c r="P295" s="199"/>
      <c r="Q295" s="199"/>
      <c r="R295" s="199"/>
      <c r="S295" s="199"/>
      <c r="T295" s="200"/>
      <c r="AT295" s="195" t="s">
        <v>268</v>
      </c>
      <c r="AU295" s="195" t="s">
        <v>86</v>
      </c>
      <c r="AV295" s="15" t="s">
        <v>266</v>
      </c>
      <c r="AW295" s="15" t="s">
        <v>41</v>
      </c>
      <c r="AX295" s="15" t="s">
        <v>28</v>
      </c>
      <c r="AY295" s="195" t="s">
        <v>259</v>
      </c>
    </row>
    <row r="296" spans="2:65" s="1" customFormat="1" ht="16.5" customHeight="1">
      <c r="B296" s="161"/>
      <c r="C296" s="162" t="s">
        <v>516</v>
      </c>
      <c r="D296" s="162" t="s">
        <v>261</v>
      </c>
      <c r="E296" s="163" t="s">
        <v>517</v>
      </c>
      <c r="F296" s="164" t="s">
        <v>518</v>
      </c>
      <c r="G296" s="165" t="s">
        <v>324</v>
      </c>
      <c r="H296" s="166">
        <v>225.21600000000001</v>
      </c>
      <c r="I296" s="167"/>
      <c r="J296" s="167">
        <f>ROUND(I296*H296,2)</f>
        <v>0</v>
      </c>
      <c r="K296" s="164" t="s">
        <v>265</v>
      </c>
      <c r="L296" s="39"/>
      <c r="M296" s="168" t="s">
        <v>5</v>
      </c>
      <c r="N296" s="169" t="s">
        <v>48</v>
      </c>
      <c r="O296" s="170">
        <v>3.0000000000000001E-3</v>
      </c>
      <c r="P296" s="170">
        <f>O296*H296</f>
        <v>0.67564800000000003</v>
      </c>
      <c r="Q296" s="170">
        <v>0</v>
      </c>
      <c r="R296" s="170">
        <f>Q296*H296</f>
        <v>0</v>
      </c>
      <c r="S296" s="170">
        <v>0</v>
      </c>
      <c r="T296" s="171">
        <f>S296*H296</f>
        <v>0</v>
      </c>
      <c r="AR296" s="24" t="s">
        <v>266</v>
      </c>
      <c r="AT296" s="24" t="s">
        <v>261</v>
      </c>
      <c r="AU296" s="24" t="s">
        <v>86</v>
      </c>
      <c r="AY296" s="24" t="s">
        <v>259</v>
      </c>
      <c r="BE296" s="172">
        <f>IF(N296="základní",J296,0)</f>
        <v>0</v>
      </c>
      <c r="BF296" s="172">
        <f>IF(N296="snížená",J296,0)</f>
        <v>0</v>
      </c>
      <c r="BG296" s="172">
        <f>IF(N296="zákl. přenesená",J296,0)</f>
        <v>0</v>
      </c>
      <c r="BH296" s="172">
        <f>IF(N296="sníž. přenesená",J296,0)</f>
        <v>0</v>
      </c>
      <c r="BI296" s="172">
        <f>IF(N296="nulová",J296,0)</f>
        <v>0</v>
      </c>
      <c r="BJ296" s="24" t="s">
        <v>28</v>
      </c>
      <c r="BK296" s="172">
        <f>ROUND(I296*H296,2)</f>
        <v>0</v>
      </c>
      <c r="BL296" s="24" t="s">
        <v>266</v>
      </c>
      <c r="BM296" s="24" t="s">
        <v>519</v>
      </c>
    </row>
    <row r="297" spans="2:65" s="14" customFormat="1">
      <c r="B297" s="187"/>
      <c r="D297" s="174" t="s">
        <v>268</v>
      </c>
      <c r="E297" s="188" t="s">
        <v>5</v>
      </c>
      <c r="F297" s="189" t="s">
        <v>520</v>
      </c>
      <c r="H297" s="190">
        <v>222.471</v>
      </c>
      <c r="L297" s="187"/>
      <c r="M297" s="191"/>
      <c r="N297" s="192"/>
      <c r="O297" s="192"/>
      <c r="P297" s="192"/>
      <c r="Q297" s="192"/>
      <c r="R297" s="192"/>
      <c r="S297" s="192"/>
      <c r="T297" s="193"/>
      <c r="AT297" s="188" t="s">
        <v>268</v>
      </c>
      <c r="AU297" s="188" t="s">
        <v>86</v>
      </c>
      <c r="AV297" s="14" t="s">
        <v>86</v>
      </c>
      <c r="AW297" s="14" t="s">
        <v>41</v>
      </c>
      <c r="AX297" s="14" t="s">
        <v>77</v>
      </c>
      <c r="AY297" s="188" t="s">
        <v>259</v>
      </c>
    </row>
    <row r="298" spans="2:65" s="14" customFormat="1">
      <c r="B298" s="187"/>
      <c r="D298" s="174" t="s">
        <v>268</v>
      </c>
      <c r="E298" s="188" t="s">
        <v>5</v>
      </c>
      <c r="F298" s="189" t="s">
        <v>521</v>
      </c>
      <c r="H298" s="190">
        <v>2.7450000000000001</v>
      </c>
      <c r="L298" s="187"/>
      <c r="M298" s="191"/>
      <c r="N298" s="192"/>
      <c r="O298" s="192"/>
      <c r="P298" s="192"/>
      <c r="Q298" s="192"/>
      <c r="R298" s="192"/>
      <c r="S298" s="192"/>
      <c r="T298" s="193"/>
      <c r="AT298" s="188" t="s">
        <v>268</v>
      </c>
      <c r="AU298" s="188" t="s">
        <v>86</v>
      </c>
      <c r="AV298" s="14" t="s">
        <v>86</v>
      </c>
      <c r="AW298" s="14" t="s">
        <v>41</v>
      </c>
      <c r="AX298" s="14" t="s">
        <v>77</v>
      </c>
      <c r="AY298" s="188" t="s">
        <v>259</v>
      </c>
    </row>
    <row r="299" spans="2:65" s="15" customFormat="1">
      <c r="B299" s="194"/>
      <c r="D299" s="174" t="s">
        <v>268</v>
      </c>
      <c r="E299" s="195" t="s">
        <v>5</v>
      </c>
      <c r="F299" s="196" t="s">
        <v>282</v>
      </c>
      <c r="H299" s="197">
        <v>225.21600000000001</v>
      </c>
      <c r="L299" s="194"/>
      <c r="M299" s="198"/>
      <c r="N299" s="199"/>
      <c r="O299" s="199"/>
      <c r="P299" s="199"/>
      <c r="Q299" s="199"/>
      <c r="R299" s="199"/>
      <c r="S299" s="199"/>
      <c r="T299" s="200"/>
      <c r="AT299" s="195" t="s">
        <v>268</v>
      </c>
      <c r="AU299" s="195" t="s">
        <v>86</v>
      </c>
      <c r="AV299" s="15" t="s">
        <v>266</v>
      </c>
      <c r="AW299" s="15" t="s">
        <v>41</v>
      </c>
      <c r="AX299" s="15" t="s">
        <v>28</v>
      </c>
      <c r="AY299" s="195" t="s">
        <v>259</v>
      </c>
    </row>
    <row r="300" spans="2:65" s="1" customFormat="1" ht="16.5" customHeight="1">
      <c r="B300" s="161"/>
      <c r="C300" s="162" t="s">
        <v>522</v>
      </c>
      <c r="D300" s="162" t="s">
        <v>261</v>
      </c>
      <c r="E300" s="163" t="s">
        <v>523</v>
      </c>
      <c r="F300" s="164" t="s">
        <v>524</v>
      </c>
      <c r="G300" s="165" t="s">
        <v>324</v>
      </c>
      <c r="H300" s="166">
        <v>2.79</v>
      </c>
      <c r="I300" s="167"/>
      <c r="J300" s="167">
        <f>ROUND(I300*H300,2)</f>
        <v>0</v>
      </c>
      <c r="K300" s="164" t="s">
        <v>265</v>
      </c>
      <c r="L300" s="39"/>
      <c r="M300" s="168" t="s">
        <v>5</v>
      </c>
      <c r="N300" s="169" t="s">
        <v>48</v>
      </c>
      <c r="O300" s="170">
        <v>0.83499999999999996</v>
      </c>
      <c r="P300" s="170">
        <f>O300*H300</f>
        <v>2.32965</v>
      </c>
      <c r="Q300" s="170">
        <v>0</v>
      </c>
      <c r="R300" s="170">
        <f>Q300*H300</f>
        <v>0</v>
      </c>
      <c r="S300" s="170">
        <v>0</v>
      </c>
      <c r="T300" s="171">
        <f>S300*H300</f>
        <v>0</v>
      </c>
      <c r="AR300" s="24" t="s">
        <v>266</v>
      </c>
      <c r="AT300" s="24" t="s">
        <v>261</v>
      </c>
      <c r="AU300" s="24" t="s">
        <v>86</v>
      </c>
      <c r="AY300" s="24" t="s">
        <v>259</v>
      </c>
      <c r="BE300" s="172">
        <f>IF(N300="základní",J300,0)</f>
        <v>0</v>
      </c>
      <c r="BF300" s="172">
        <f>IF(N300="snížená",J300,0)</f>
        <v>0</v>
      </c>
      <c r="BG300" s="172">
        <f>IF(N300="zákl. přenesená",J300,0)</f>
        <v>0</v>
      </c>
      <c r="BH300" s="172">
        <f>IF(N300="sníž. přenesená",J300,0)</f>
        <v>0</v>
      </c>
      <c r="BI300" s="172">
        <f>IF(N300="nulová",J300,0)</f>
        <v>0</v>
      </c>
      <c r="BJ300" s="24" t="s">
        <v>28</v>
      </c>
      <c r="BK300" s="172">
        <f>ROUND(I300*H300,2)</f>
        <v>0</v>
      </c>
      <c r="BL300" s="24" t="s">
        <v>266</v>
      </c>
      <c r="BM300" s="24" t="s">
        <v>525</v>
      </c>
    </row>
    <row r="301" spans="2:65" s="12" customFormat="1">
      <c r="B301" s="173"/>
      <c r="D301" s="174" t="s">
        <v>268</v>
      </c>
      <c r="E301" s="175" t="s">
        <v>5</v>
      </c>
      <c r="F301" s="176" t="s">
        <v>526</v>
      </c>
      <c r="H301" s="175" t="s">
        <v>5</v>
      </c>
      <c r="L301" s="173"/>
      <c r="M301" s="177"/>
      <c r="N301" s="178"/>
      <c r="O301" s="178"/>
      <c r="P301" s="178"/>
      <c r="Q301" s="178"/>
      <c r="R301" s="178"/>
      <c r="S301" s="178"/>
      <c r="T301" s="179"/>
      <c r="AT301" s="175" t="s">
        <v>268</v>
      </c>
      <c r="AU301" s="175" t="s">
        <v>86</v>
      </c>
      <c r="AV301" s="12" t="s">
        <v>28</v>
      </c>
      <c r="AW301" s="12" t="s">
        <v>41</v>
      </c>
      <c r="AX301" s="12" t="s">
        <v>77</v>
      </c>
      <c r="AY301" s="175" t="s">
        <v>259</v>
      </c>
    </row>
    <row r="302" spans="2:65" s="14" customFormat="1">
      <c r="B302" s="187"/>
      <c r="D302" s="174" t="s">
        <v>268</v>
      </c>
      <c r="E302" s="188" t="s">
        <v>5</v>
      </c>
      <c r="F302" s="189" t="s">
        <v>196</v>
      </c>
      <c r="H302" s="190">
        <v>2.4180000000000001</v>
      </c>
      <c r="L302" s="187"/>
      <c r="M302" s="191"/>
      <c r="N302" s="192"/>
      <c r="O302" s="192"/>
      <c r="P302" s="192"/>
      <c r="Q302" s="192"/>
      <c r="R302" s="192"/>
      <c r="S302" s="192"/>
      <c r="T302" s="193"/>
      <c r="AT302" s="188" t="s">
        <v>268</v>
      </c>
      <c r="AU302" s="188" t="s">
        <v>86</v>
      </c>
      <c r="AV302" s="14" t="s">
        <v>86</v>
      </c>
      <c r="AW302" s="14" t="s">
        <v>41</v>
      </c>
      <c r="AX302" s="14" t="s">
        <v>77</v>
      </c>
      <c r="AY302" s="188" t="s">
        <v>259</v>
      </c>
    </row>
    <row r="303" spans="2:65" s="12" customFormat="1">
      <c r="B303" s="173"/>
      <c r="D303" s="174" t="s">
        <v>268</v>
      </c>
      <c r="E303" s="175" t="s">
        <v>5</v>
      </c>
      <c r="F303" s="176" t="s">
        <v>527</v>
      </c>
      <c r="H303" s="175" t="s">
        <v>5</v>
      </c>
      <c r="L303" s="173"/>
      <c r="M303" s="177"/>
      <c r="N303" s="178"/>
      <c r="O303" s="178"/>
      <c r="P303" s="178"/>
      <c r="Q303" s="178"/>
      <c r="R303" s="178"/>
      <c r="S303" s="178"/>
      <c r="T303" s="179"/>
      <c r="AT303" s="175" t="s">
        <v>268</v>
      </c>
      <c r="AU303" s="175" t="s">
        <v>86</v>
      </c>
      <c r="AV303" s="12" t="s">
        <v>28</v>
      </c>
      <c r="AW303" s="12" t="s">
        <v>41</v>
      </c>
      <c r="AX303" s="12" t="s">
        <v>77</v>
      </c>
      <c r="AY303" s="175" t="s">
        <v>259</v>
      </c>
    </row>
    <row r="304" spans="2:65" s="14" customFormat="1">
      <c r="B304" s="187"/>
      <c r="D304" s="174" t="s">
        <v>268</v>
      </c>
      <c r="E304" s="188" t="s">
        <v>5</v>
      </c>
      <c r="F304" s="189" t="s">
        <v>220</v>
      </c>
      <c r="H304" s="190">
        <v>0.372</v>
      </c>
      <c r="L304" s="187"/>
      <c r="M304" s="191"/>
      <c r="N304" s="192"/>
      <c r="O304" s="192"/>
      <c r="P304" s="192"/>
      <c r="Q304" s="192"/>
      <c r="R304" s="192"/>
      <c r="S304" s="192"/>
      <c r="T304" s="193"/>
      <c r="AT304" s="188" t="s">
        <v>268</v>
      </c>
      <c r="AU304" s="188" t="s">
        <v>86</v>
      </c>
      <c r="AV304" s="14" t="s">
        <v>86</v>
      </c>
      <c r="AW304" s="14" t="s">
        <v>41</v>
      </c>
      <c r="AX304" s="14" t="s">
        <v>77</v>
      </c>
      <c r="AY304" s="188" t="s">
        <v>259</v>
      </c>
    </row>
    <row r="305" spans="2:65" s="15" customFormat="1">
      <c r="B305" s="194"/>
      <c r="D305" s="174" t="s">
        <v>268</v>
      </c>
      <c r="E305" s="195" t="s">
        <v>5</v>
      </c>
      <c r="F305" s="196" t="s">
        <v>282</v>
      </c>
      <c r="H305" s="197">
        <v>2.79</v>
      </c>
      <c r="L305" s="194"/>
      <c r="M305" s="198"/>
      <c r="N305" s="199"/>
      <c r="O305" s="199"/>
      <c r="P305" s="199"/>
      <c r="Q305" s="199"/>
      <c r="R305" s="199"/>
      <c r="S305" s="199"/>
      <c r="T305" s="200"/>
      <c r="AT305" s="195" t="s">
        <v>268</v>
      </c>
      <c r="AU305" s="195" t="s">
        <v>86</v>
      </c>
      <c r="AV305" s="15" t="s">
        <v>266</v>
      </c>
      <c r="AW305" s="15" t="s">
        <v>41</v>
      </c>
      <c r="AX305" s="15" t="s">
        <v>28</v>
      </c>
      <c r="AY305" s="195" t="s">
        <v>259</v>
      </c>
    </row>
    <row r="306" spans="2:65" s="1" customFormat="1" ht="16.5" customHeight="1">
      <c r="B306" s="161"/>
      <c r="C306" s="162" t="s">
        <v>528</v>
      </c>
      <c r="D306" s="162" t="s">
        <v>261</v>
      </c>
      <c r="E306" s="163" t="s">
        <v>529</v>
      </c>
      <c r="F306" s="164" t="s">
        <v>530</v>
      </c>
      <c r="G306" s="165" t="s">
        <v>324</v>
      </c>
      <c r="H306" s="166">
        <v>13.02</v>
      </c>
      <c r="I306" s="167"/>
      <c r="J306" s="167">
        <f>ROUND(I306*H306,2)</f>
        <v>0</v>
      </c>
      <c r="K306" s="164" t="s">
        <v>265</v>
      </c>
      <c r="L306" s="39"/>
      <c r="M306" s="168" t="s">
        <v>5</v>
      </c>
      <c r="N306" s="169" t="s">
        <v>48</v>
      </c>
      <c r="O306" s="170">
        <v>4.0000000000000001E-3</v>
      </c>
      <c r="P306" s="170">
        <f>O306*H306</f>
        <v>5.2080000000000001E-2</v>
      </c>
      <c r="Q306" s="170">
        <v>0</v>
      </c>
      <c r="R306" s="170">
        <f>Q306*H306</f>
        <v>0</v>
      </c>
      <c r="S306" s="170">
        <v>0</v>
      </c>
      <c r="T306" s="171">
        <f>S306*H306</f>
        <v>0</v>
      </c>
      <c r="AR306" s="24" t="s">
        <v>266</v>
      </c>
      <c r="AT306" s="24" t="s">
        <v>261</v>
      </c>
      <c r="AU306" s="24" t="s">
        <v>86</v>
      </c>
      <c r="AY306" s="24" t="s">
        <v>259</v>
      </c>
      <c r="BE306" s="172">
        <f>IF(N306="základní",J306,0)</f>
        <v>0</v>
      </c>
      <c r="BF306" s="172">
        <f>IF(N306="snížená",J306,0)</f>
        <v>0</v>
      </c>
      <c r="BG306" s="172">
        <f>IF(N306="zákl. přenesená",J306,0)</f>
        <v>0</v>
      </c>
      <c r="BH306" s="172">
        <f>IF(N306="sníž. přenesená",J306,0)</f>
        <v>0</v>
      </c>
      <c r="BI306" s="172">
        <f>IF(N306="nulová",J306,0)</f>
        <v>0</v>
      </c>
      <c r="BJ306" s="24" t="s">
        <v>28</v>
      </c>
      <c r="BK306" s="172">
        <f>ROUND(I306*H306,2)</f>
        <v>0</v>
      </c>
      <c r="BL306" s="24" t="s">
        <v>266</v>
      </c>
      <c r="BM306" s="24" t="s">
        <v>531</v>
      </c>
    </row>
    <row r="307" spans="2:65" s="12" customFormat="1">
      <c r="B307" s="173"/>
      <c r="D307" s="174" t="s">
        <v>268</v>
      </c>
      <c r="E307" s="175" t="s">
        <v>5</v>
      </c>
      <c r="F307" s="176" t="s">
        <v>526</v>
      </c>
      <c r="H307" s="175" t="s">
        <v>5</v>
      </c>
      <c r="L307" s="173"/>
      <c r="M307" s="177"/>
      <c r="N307" s="178"/>
      <c r="O307" s="178"/>
      <c r="P307" s="178"/>
      <c r="Q307" s="178"/>
      <c r="R307" s="178"/>
      <c r="S307" s="178"/>
      <c r="T307" s="179"/>
      <c r="AT307" s="175" t="s">
        <v>268</v>
      </c>
      <c r="AU307" s="175" t="s">
        <v>86</v>
      </c>
      <c r="AV307" s="12" t="s">
        <v>28</v>
      </c>
      <c r="AW307" s="12" t="s">
        <v>41</v>
      </c>
      <c r="AX307" s="12" t="s">
        <v>77</v>
      </c>
      <c r="AY307" s="175" t="s">
        <v>259</v>
      </c>
    </row>
    <row r="308" spans="2:65" s="14" customFormat="1">
      <c r="B308" s="187"/>
      <c r="D308" s="174" t="s">
        <v>268</v>
      </c>
      <c r="E308" s="188" t="s">
        <v>5</v>
      </c>
      <c r="F308" s="189" t="s">
        <v>532</v>
      </c>
      <c r="H308" s="190">
        <v>9.6720000000000006</v>
      </c>
      <c r="L308" s="187"/>
      <c r="M308" s="191"/>
      <c r="N308" s="192"/>
      <c r="O308" s="192"/>
      <c r="P308" s="192"/>
      <c r="Q308" s="192"/>
      <c r="R308" s="192"/>
      <c r="S308" s="192"/>
      <c r="T308" s="193"/>
      <c r="AT308" s="188" t="s">
        <v>268</v>
      </c>
      <c r="AU308" s="188" t="s">
        <v>86</v>
      </c>
      <c r="AV308" s="14" t="s">
        <v>86</v>
      </c>
      <c r="AW308" s="14" t="s">
        <v>41</v>
      </c>
      <c r="AX308" s="14" t="s">
        <v>77</v>
      </c>
      <c r="AY308" s="188" t="s">
        <v>259</v>
      </c>
    </row>
    <row r="309" spans="2:65" s="12" customFormat="1">
      <c r="B309" s="173"/>
      <c r="D309" s="174" t="s">
        <v>268</v>
      </c>
      <c r="E309" s="175" t="s">
        <v>5</v>
      </c>
      <c r="F309" s="176" t="s">
        <v>533</v>
      </c>
      <c r="H309" s="175" t="s">
        <v>5</v>
      </c>
      <c r="L309" s="173"/>
      <c r="M309" s="177"/>
      <c r="N309" s="178"/>
      <c r="O309" s="178"/>
      <c r="P309" s="178"/>
      <c r="Q309" s="178"/>
      <c r="R309" s="178"/>
      <c r="S309" s="178"/>
      <c r="T309" s="179"/>
      <c r="AT309" s="175" t="s">
        <v>268</v>
      </c>
      <c r="AU309" s="175" t="s">
        <v>86</v>
      </c>
      <c r="AV309" s="12" t="s">
        <v>28</v>
      </c>
      <c r="AW309" s="12" t="s">
        <v>41</v>
      </c>
      <c r="AX309" s="12" t="s">
        <v>77</v>
      </c>
      <c r="AY309" s="175" t="s">
        <v>259</v>
      </c>
    </row>
    <row r="310" spans="2:65" s="14" customFormat="1">
      <c r="B310" s="187"/>
      <c r="D310" s="174" t="s">
        <v>268</v>
      </c>
      <c r="E310" s="188" t="s">
        <v>5</v>
      </c>
      <c r="F310" s="189" t="s">
        <v>534</v>
      </c>
      <c r="H310" s="190">
        <v>3.3479999999999999</v>
      </c>
      <c r="L310" s="187"/>
      <c r="M310" s="191"/>
      <c r="N310" s="192"/>
      <c r="O310" s="192"/>
      <c r="P310" s="192"/>
      <c r="Q310" s="192"/>
      <c r="R310" s="192"/>
      <c r="S310" s="192"/>
      <c r="T310" s="193"/>
      <c r="AT310" s="188" t="s">
        <v>268</v>
      </c>
      <c r="AU310" s="188" t="s">
        <v>86</v>
      </c>
      <c r="AV310" s="14" t="s">
        <v>86</v>
      </c>
      <c r="AW310" s="14" t="s">
        <v>41</v>
      </c>
      <c r="AX310" s="14" t="s">
        <v>77</v>
      </c>
      <c r="AY310" s="188" t="s">
        <v>259</v>
      </c>
    </row>
    <row r="311" spans="2:65" s="15" customFormat="1">
      <c r="B311" s="194"/>
      <c r="D311" s="174" t="s">
        <v>268</v>
      </c>
      <c r="E311" s="195" t="s">
        <v>5</v>
      </c>
      <c r="F311" s="196" t="s">
        <v>282</v>
      </c>
      <c r="H311" s="197">
        <v>13.02</v>
      </c>
      <c r="L311" s="194"/>
      <c r="M311" s="198"/>
      <c r="N311" s="199"/>
      <c r="O311" s="199"/>
      <c r="P311" s="199"/>
      <c r="Q311" s="199"/>
      <c r="R311" s="199"/>
      <c r="S311" s="199"/>
      <c r="T311" s="200"/>
      <c r="AT311" s="195" t="s">
        <v>268</v>
      </c>
      <c r="AU311" s="195" t="s">
        <v>86</v>
      </c>
      <c r="AV311" s="15" t="s">
        <v>266</v>
      </c>
      <c r="AW311" s="15" t="s">
        <v>41</v>
      </c>
      <c r="AX311" s="15" t="s">
        <v>28</v>
      </c>
      <c r="AY311" s="195" t="s">
        <v>259</v>
      </c>
    </row>
    <row r="312" spans="2:65" s="1" customFormat="1" ht="16.5" customHeight="1">
      <c r="B312" s="161"/>
      <c r="C312" s="162" t="s">
        <v>535</v>
      </c>
      <c r="D312" s="162" t="s">
        <v>261</v>
      </c>
      <c r="E312" s="163" t="s">
        <v>536</v>
      </c>
      <c r="F312" s="164" t="s">
        <v>537</v>
      </c>
      <c r="G312" s="165" t="s">
        <v>324</v>
      </c>
      <c r="H312" s="166">
        <v>25.536000000000001</v>
      </c>
      <c r="I312" s="167"/>
      <c r="J312" s="167">
        <f>ROUND(I312*H312,2)</f>
        <v>0</v>
      </c>
      <c r="K312" s="164" t="s">
        <v>265</v>
      </c>
      <c r="L312" s="39"/>
      <c r="M312" s="168" t="s">
        <v>5</v>
      </c>
      <c r="N312" s="169" t="s">
        <v>48</v>
      </c>
      <c r="O312" s="170">
        <v>0.159</v>
      </c>
      <c r="P312" s="170">
        <f>O312*H312</f>
        <v>4.0602240000000007</v>
      </c>
      <c r="Q312" s="170">
        <v>0</v>
      </c>
      <c r="R312" s="170">
        <f>Q312*H312</f>
        <v>0</v>
      </c>
      <c r="S312" s="170">
        <v>0</v>
      </c>
      <c r="T312" s="171">
        <f>S312*H312</f>
        <v>0</v>
      </c>
      <c r="AR312" s="24" t="s">
        <v>266</v>
      </c>
      <c r="AT312" s="24" t="s">
        <v>261</v>
      </c>
      <c r="AU312" s="24" t="s">
        <v>86</v>
      </c>
      <c r="AY312" s="24" t="s">
        <v>259</v>
      </c>
      <c r="BE312" s="172">
        <f>IF(N312="základní",J312,0)</f>
        <v>0</v>
      </c>
      <c r="BF312" s="172">
        <f>IF(N312="snížená",J312,0)</f>
        <v>0</v>
      </c>
      <c r="BG312" s="172">
        <f>IF(N312="zákl. přenesená",J312,0)</f>
        <v>0</v>
      </c>
      <c r="BH312" s="172">
        <f>IF(N312="sníž. přenesená",J312,0)</f>
        <v>0</v>
      </c>
      <c r="BI312" s="172">
        <f>IF(N312="nulová",J312,0)</f>
        <v>0</v>
      </c>
      <c r="BJ312" s="24" t="s">
        <v>28</v>
      </c>
      <c r="BK312" s="172">
        <f>ROUND(I312*H312,2)</f>
        <v>0</v>
      </c>
      <c r="BL312" s="24" t="s">
        <v>266</v>
      </c>
      <c r="BM312" s="24" t="s">
        <v>538</v>
      </c>
    </row>
    <row r="313" spans="2:65" s="14" customFormat="1">
      <c r="B313" s="187"/>
      <c r="D313" s="174" t="s">
        <v>268</v>
      </c>
      <c r="E313" s="188" t="s">
        <v>5</v>
      </c>
      <c r="F313" s="189" t="s">
        <v>539</v>
      </c>
      <c r="H313" s="190">
        <v>25.536000000000001</v>
      </c>
      <c r="L313" s="187"/>
      <c r="M313" s="191"/>
      <c r="N313" s="192"/>
      <c r="O313" s="192"/>
      <c r="P313" s="192"/>
      <c r="Q313" s="192"/>
      <c r="R313" s="192"/>
      <c r="S313" s="192"/>
      <c r="T313" s="193"/>
      <c r="AT313" s="188" t="s">
        <v>268</v>
      </c>
      <c r="AU313" s="188" t="s">
        <v>86</v>
      </c>
      <c r="AV313" s="14" t="s">
        <v>86</v>
      </c>
      <c r="AW313" s="14" t="s">
        <v>41</v>
      </c>
      <c r="AX313" s="14" t="s">
        <v>28</v>
      </c>
      <c r="AY313" s="188" t="s">
        <v>259</v>
      </c>
    </row>
    <row r="314" spans="2:65" s="1" customFormat="1" ht="25.5" customHeight="1">
      <c r="B314" s="161"/>
      <c r="C314" s="162" t="s">
        <v>540</v>
      </c>
      <c r="D314" s="162" t="s">
        <v>261</v>
      </c>
      <c r="E314" s="163" t="s">
        <v>541</v>
      </c>
      <c r="F314" s="164" t="s">
        <v>542</v>
      </c>
      <c r="G314" s="165" t="s">
        <v>324</v>
      </c>
      <c r="H314" s="166">
        <v>24.719000000000001</v>
      </c>
      <c r="I314" s="167"/>
      <c r="J314" s="167">
        <f>ROUND(I314*H314,2)</f>
        <v>0</v>
      </c>
      <c r="K314" s="164" t="s">
        <v>5</v>
      </c>
      <c r="L314" s="39"/>
      <c r="M314" s="168" t="s">
        <v>5</v>
      </c>
      <c r="N314" s="169" t="s">
        <v>48</v>
      </c>
      <c r="O314" s="170">
        <v>0.159</v>
      </c>
      <c r="P314" s="170">
        <f>O314*H314</f>
        <v>3.9303210000000002</v>
      </c>
      <c r="Q314" s="170">
        <v>0</v>
      </c>
      <c r="R314" s="170">
        <f>Q314*H314</f>
        <v>0</v>
      </c>
      <c r="S314" s="170">
        <v>0</v>
      </c>
      <c r="T314" s="171">
        <f>S314*H314</f>
        <v>0</v>
      </c>
      <c r="AR314" s="24" t="s">
        <v>266</v>
      </c>
      <c r="AT314" s="24" t="s">
        <v>261</v>
      </c>
      <c r="AU314" s="24" t="s">
        <v>86</v>
      </c>
      <c r="AY314" s="24" t="s">
        <v>259</v>
      </c>
      <c r="BE314" s="172">
        <f>IF(N314="základní",J314,0)</f>
        <v>0</v>
      </c>
      <c r="BF314" s="172">
        <f>IF(N314="snížená",J314,0)</f>
        <v>0</v>
      </c>
      <c r="BG314" s="172">
        <f>IF(N314="zákl. přenesená",J314,0)</f>
        <v>0</v>
      </c>
      <c r="BH314" s="172">
        <f>IF(N314="sníž. přenesená",J314,0)</f>
        <v>0</v>
      </c>
      <c r="BI314" s="172">
        <f>IF(N314="nulová",J314,0)</f>
        <v>0</v>
      </c>
      <c r="BJ314" s="24" t="s">
        <v>28</v>
      </c>
      <c r="BK314" s="172">
        <f>ROUND(I314*H314,2)</f>
        <v>0</v>
      </c>
      <c r="BL314" s="24" t="s">
        <v>266</v>
      </c>
      <c r="BM314" s="24" t="s">
        <v>543</v>
      </c>
    </row>
    <row r="315" spans="2:65" s="14" customFormat="1">
      <c r="B315" s="187"/>
      <c r="D315" s="174" t="s">
        <v>268</v>
      </c>
      <c r="E315" s="188" t="s">
        <v>5</v>
      </c>
      <c r="F315" s="189" t="s">
        <v>216</v>
      </c>
      <c r="H315" s="190">
        <v>24.719000000000001</v>
      </c>
      <c r="L315" s="187"/>
      <c r="M315" s="191"/>
      <c r="N315" s="192"/>
      <c r="O315" s="192"/>
      <c r="P315" s="192"/>
      <c r="Q315" s="192"/>
      <c r="R315" s="192"/>
      <c r="S315" s="192"/>
      <c r="T315" s="193"/>
      <c r="AT315" s="188" t="s">
        <v>268</v>
      </c>
      <c r="AU315" s="188" t="s">
        <v>86</v>
      </c>
      <c r="AV315" s="14" t="s">
        <v>86</v>
      </c>
      <c r="AW315" s="14" t="s">
        <v>41</v>
      </c>
      <c r="AX315" s="14" t="s">
        <v>28</v>
      </c>
      <c r="AY315" s="188" t="s">
        <v>259</v>
      </c>
    </row>
    <row r="316" spans="2:65" s="1" customFormat="1" ht="16.5" customHeight="1">
      <c r="B316" s="161"/>
      <c r="C316" s="162" t="s">
        <v>544</v>
      </c>
      <c r="D316" s="162" t="s">
        <v>261</v>
      </c>
      <c r="E316" s="163" t="s">
        <v>545</v>
      </c>
      <c r="F316" s="164" t="s">
        <v>546</v>
      </c>
      <c r="G316" s="165" t="s">
        <v>324</v>
      </c>
      <c r="H316" s="166">
        <v>2.79</v>
      </c>
      <c r="I316" s="167"/>
      <c r="J316" s="167">
        <f>ROUND(I316*H316,2)</f>
        <v>0</v>
      </c>
      <c r="K316" s="164" t="s">
        <v>265</v>
      </c>
      <c r="L316" s="39"/>
      <c r="M316" s="168" t="s">
        <v>5</v>
      </c>
      <c r="N316" s="169" t="s">
        <v>48</v>
      </c>
      <c r="O316" s="170">
        <v>0.376</v>
      </c>
      <c r="P316" s="170">
        <f>O316*H316</f>
        <v>1.04904</v>
      </c>
      <c r="Q316" s="170">
        <v>0</v>
      </c>
      <c r="R316" s="170">
        <f>Q316*H316</f>
        <v>0</v>
      </c>
      <c r="S316" s="170">
        <v>0</v>
      </c>
      <c r="T316" s="171">
        <f>S316*H316</f>
        <v>0</v>
      </c>
      <c r="AR316" s="24" t="s">
        <v>266</v>
      </c>
      <c r="AT316" s="24" t="s">
        <v>261</v>
      </c>
      <c r="AU316" s="24" t="s">
        <v>86</v>
      </c>
      <c r="AY316" s="24" t="s">
        <v>259</v>
      </c>
      <c r="BE316" s="172">
        <f>IF(N316="základní",J316,0)</f>
        <v>0</v>
      </c>
      <c r="BF316" s="172">
        <f>IF(N316="snížená",J316,0)</f>
        <v>0</v>
      </c>
      <c r="BG316" s="172">
        <f>IF(N316="zákl. přenesená",J316,0)</f>
        <v>0</v>
      </c>
      <c r="BH316" s="172">
        <f>IF(N316="sníž. přenesená",J316,0)</f>
        <v>0</v>
      </c>
      <c r="BI316" s="172">
        <f>IF(N316="nulová",J316,0)</f>
        <v>0</v>
      </c>
      <c r="BJ316" s="24" t="s">
        <v>28</v>
      </c>
      <c r="BK316" s="172">
        <f>ROUND(I316*H316,2)</f>
        <v>0</v>
      </c>
      <c r="BL316" s="24" t="s">
        <v>266</v>
      </c>
      <c r="BM316" s="24" t="s">
        <v>547</v>
      </c>
    </row>
    <row r="317" spans="2:65" s="14" customFormat="1">
      <c r="B317" s="187"/>
      <c r="D317" s="174" t="s">
        <v>268</v>
      </c>
      <c r="E317" s="188" t="s">
        <v>5</v>
      </c>
      <c r="F317" s="189" t="s">
        <v>196</v>
      </c>
      <c r="H317" s="190">
        <v>2.4180000000000001</v>
      </c>
      <c r="L317" s="187"/>
      <c r="M317" s="191"/>
      <c r="N317" s="192"/>
      <c r="O317" s="192"/>
      <c r="P317" s="192"/>
      <c r="Q317" s="192"/>
      <c r="R317" s="192"/>
      <c r="S317" s="192"/>
      <c r="T317" s="193"/>
      <c r="AT317" s="188" t="s">
        <v>268</v>
      </c>
      <c r="AU317" s="188" t="s">
        <v>86</v>
      </c>
      <c r="AV317" s="14" t="s">
        <v>86</v>
      </c>
      <c r="AW317" s="14" t="s">
        <v>41</v>
      </c>
      <c r="AX317" s="14" t="s">
        <v>77</v>
      </c>
      <c r="AY317" s="188" t="s">
        <v>259</v>
      </c>
    </row>
    <row r="318" spans="2:65" s="14" customFormat="1">
      <c r="B318" s="187"/>
      <c r="D318" s="174" t="s">
        <v>268</v>
      </c>
      <c r="E318" s="188" t="s">
        <v>5</v>
      </c>
      <c r="F318" s="189" t="s">
        <v>220</v>
      </c>
      <c r="H318" s="190">
        <v>0.372</v>
      </c>
      <c r="L318" s="187"/>
      <c r="M318" s="191"/>
      <c r="N318" s="192"/>
      <c r="O318" s="192"/>
      <c r="P318" s="192"/>
      <c r="Q318" s="192"/>
      <c r="R318" s="192"/>
      <c r="S318" s="192"/>
      <c r="T318" s="193"/>
      <c r="AT318" s="188" t="s">
        <v>268</v>
      </c>
      <c r="AU318" s="188" t="s">
        <v>86</v>
      </c>
      <c r="AV318" s="14" t="s">
        <v>86</v>
      </c>
      <c r="AW318" s="14" t="s">
        <v>41</v>
      </c>
      <c r="AX318" s="14" t="s">
        <v>77</v>
      </c>
      <c r="AY318" s="188" t="s">
        <v>259</v>
      </c>
    </row>
    <row r="319" spans="2:65" s="15" customFormat="1">
      <c r="B319" s="194"/>
      <c r="D319" s="174" t="s">
        <v>268</v>
      </c>
      <c r="E319" s="195" t="s">
        <v>5</v>
      </c>
      <c r="F319" s="196" t="s">
        <v>282</v>
      </c>
      <c r="H319" s="197">
        <v>2.79</v>
      </c>
      <c r="L319" s="194"/>
      <c r="M319" s="198"/>
      <c r="N319" s="199"/>
      <c r="O319" s="199"/>
      <c r="P319" s="199"/>
      <c r="Q319" s="199"/>
      <c r="R319" s="199"/>
      <c r="S319" s="199"/>
      <c r="T319" s="200"/>
      <c r="AT319" s="195" t="s">
        <v>268</v>
      </c>
      <c r="AU319" s="195" t="s">
        <v>86</v>
      </c>
      <c r="AV319" s="15" t="s">
        <v>266</v>
      </c>
      <c r="AW319" s="15" t="s">
        <v>41</v>
      </c>
      <c r="AX319" s="15" t="s">
        <v>28</v>
      </c>
      <c r="AY319" s="195" t="s">
        <v>259</v>
      </c>
    </row>
    <row r="320" spans="2:65" s="1" customFormat="1" ht="16.5" customHeight="1">
      <c r="B320" s="161"/>
      <c r="C320" s="162" t="s">
        <v>548</v>
      </c>
      <c r="D320" s="162" t="s">
        <v>261</v>
      </c>
      <c r="E320" s="163" t="s">
        <v>549</v>
      </c>
      <c r="F320" s="164" t="s">
        <v>550</v>
      </c>
      <c r="G320" s="165" t="s">
        <v>324</v>
      </c>
      <c r="H320" s="166">
        <v>3.0779999999999998</v>
      </c>
      <c r="I320" s="167"/>
      <c r="J320" s="167">
        <f>ROUND(I320*H320,2)</f>
        <v>0</v>
      </c>
      <c r="K320" s="164" t="s">
        <v>265</v>
      </c>
      <c r="L320" s="39"/>
      <c r="M320" s="168" t="s">
        <v>5</v>
      </c>
      <c r="N320" s="169" t="s">
        <v>48</v>
      </c>
      <c r="O320" s="170">
        <v>0</v>
      </c>
      <c r="P320" s="170">
        <f>O320*H320</f>
        <v>0</v>
      </c>
      <c r="Q320" s="170">
        <v>0</v>
      </c>
      <c r="R320" s="170">
        <f>Q320*H320</f>
        <v>0</v>
      </c>
      <c r="S320" s="170">
        <v>0</v>
      </c>
      <c r="T320" s="171">
        <f>S320*H320</f>
        <v>0</v>
      </c>
      <c r="AR320" s="24" t="s">
        <v>266</v>
      </c>
      <c r="AT320" s="24" t="s">
        <v>261</v>
      </c>
      <c r="AU320" s="24" t="s">
        <v>86</v>
      </c>
      <c r="AY320" s="24" t="s">
        <v>259</v>
      </c>
      <c r="BE320" s="172">
        <f>IF(N320="základní",J320,0)</f>
        <v>0</v>
      </c>
      <c r="BF320" s="172">
        <f>IF(N320="snížená",J320,0)</f>
        <v>0</v>
      </c>
      <c r="BG320" s="172">
        <f>IF(N320="zákl. přenesená",J320,0)</f>
        <v>0</v>
      </c>
      <c r="BH320" s="172">
        <f>IF(N320="sníž. přenesená",J320,0)</f>
        <v>0</v>
      </c>
      <c r="BI320" s="172">
        <f>IF(N320="nulová",J320,0)</f>
        <v>0</v>
      </c>
      <c r="BJ320" s="24" t="s">
        <v>28</v>
      </c>
      <c r="BK320" s="172">
        <f>ROUND(I320*H320,2)</f>
        <v>0</v>
      </c>
      <c r="BL320" s="24" t="s">
        <v>266</v>
      </c>
      <c r="BM320" s="24" t="s">
        <v>551</v>
      </c>
    </row>
    <row r="321" spans="2:65" s="12" customFormat="1">
      <c r="B321" s="173"/>
      <c r="D321" s="174" t="s">
        <v>268</v>
      </c>
      <c r="E321" s="175" t="s">
        <v>5</v>
      </c>
      <c r="F321" s="176" t="s">
        <v>552</v>
      </c>
      <c r="H321" s="175" t="s">
        <v>5</v>
      </c>
      <c r="L321" s="173"/>
      <c r="M321" s="177"/>
      <c r="N321" s="178"/>
      <c r="O321" s="178"/>
      <c r="P321" s="178"/>
      <c r="Q321" s="178"/>
      <c r="R321" s="178"/>
      <c r="S321" s="178"/>
      <c r="T321" s="179"/>
      <c r="AT321" s="175" t="s">
        <v>268</v>
      </c>
      <c r="AU321" s="175" t="s">
        <v>86</v>
      </c>
      <c r="AV321" s="12" t="s">
        <v>28</v>
      </c>
      <c r="AW321" s="12" t="s">
        <v>41</v>
      </c>
      <c r="AX321" s="12" t="s">
        <v>77</v>
      </c>
      <c r="AY321" s="175" t="s">
        <v>259</v>
      </c>
    </row>
    <row r="322" spans="2:65" s="12" customFormat="1">
      <c r="B322" s="173"/>
      <c r="D322" s="174" t="s">
        <v>268</v>
      </c>
      <c r="E322" s="175" t="s">
        <v>5</v>
      </c>
      <c r="F322" s="176" t="s">
        <v>553</v>
      </c>
      <c r="H322" s="175" t="s">
        <v>5</v>
      </c>
      <c r="L322" s="173"/>
      <c r="M322" s="177"/>
      <c r="N322" s="178"/>
      <c r="O322" s="178"/>
      <c r="P322" s="178"/>
      <c r="Q322" s="178"/>
      <c r="R322" s="178"/>
      <c r="S322" s="178"/>
      <c r="T322" s="179"/>
      <c r="AT322" s="175" t="s">
        <v>268</v>
      </c>
      <c r="AU322" s="175" t="s">
        <v>86</v>
      </c>
      <c r="AV322" s="12" t="s">
        <v>28</v>
      </c>
      <c r="AW322" s="12" t="s">
        <v>41</v>
      </c>
      <c r="AX322" s="12" t="s">
        <v>77</v>
      </c>
      <c r="AY322" s="175" t="s">
        <v>259</v>
      </c>
    </row>
    <row r="323" spans="2:65" s="14" customFormat="1">
      <c r="B323" s="187"/>
      <c r="D323" s="174" t="s">
        <v>268</v>
      </c>
      <c r="E323" s="188" t="s">
        <v>5</v>
      </c>
      <c r="F323" s="189" t="s">
        <v>554</v>
      </c>
      <c r="H323" s="190">
        <v>3.0779999999999998</v>
      </c>
      <c r="L323" s="187"/>
      <c r="M323" s="191"/>
      <c r="N323" s="192"/>
      <c r="O323" s="192"/>
      <c r="P323" s="192"/>
      <c r="Q323" s="192"/>
      <c r="R323" s="192"/>
      <c r="S323" s="192"/>
      <c r="T323" s="193"/>
      <c r="AT323" s="188" t="s">
        <v>268</v>
      </c>
      <c r="AU323" s="188" t="s">
        <v>86</v>
      </c>
      <c r="AV323" s="14" t="s">
        <v>86</v>
      </c>
      <c r="AW323" s="14" t="s">
        <v>41</v>
      </c>
      <c r="AX323" s="14" t="s">
        <v>77</v>
      </c>
      <c r="AY323" s="188" t="s">
        <v>259</v>
      </c>
    </row>
    <row r="324" spans="2:65" s="13" customFormat="1">
      <c r="B324" s="180"/>
      <c r="D324" s="174" t="s">
        <v>268</v>
      </c>
      <c r="E324" s="181" t="s">
        <v>224</v>
      </c>
      <c r="F324" s="182" t="s">
        <v>275</v>
      </c>
      <c r="H324" s="183">
        <v>3.0779999999999998</v>
      </c>
      <c r="L324" s="180"/>
      <c r="M324" s="184"/>
      <c r="N324" s="185"/>
      <c r="O324" s="185"/>
      <c r="P324" s="185"/>
      <c r="Q324" s="185"/>
      <c r="R324" s="185"/>
      <c r="S324" s="185"/>
      <c r="T324" s="186"/>
      <c r="AT324" s="181" t="s">
        <v>268</v>
      </c>
      <c r="AU324" s="181" t="s">
        <v>86</v>
      </c>
      <c r="AV324" s="13" t="s">
        <v>152</v>
      </c>
      <c r="AW324" s="13" t="s">
        <v>41</v>
      </c>
      <c r="AX324" s="13" t="s">
        <v>28</v>
      </c>
      <c r="AY324" s="181" t="s">
        <v>259</v>
      </c>
    </row>
    <row r="325" spans="2:65" s="1" customFormat="1" ht="16.5" customHeight="1">
      <c r="B325" s="161"/>
      <c r="C325" s="162" t="s">
        <v>555</v>
      </c>
      <c r="D325" s="162" t="s">
        <v>261</v>
      </c>
      <c r="E325" s="163" t="s">
        <v>556</v>
      </c>
      <c r="F325" s="164" t="s">
        <v>557</v>
      </c>
      <c r="G325" s="165" t="s">
        <v>324</v>
      </c>
      <c r="H325" s="166">
        <v>0.372</v>
      </c>
      <c r="I325" s="167"/>
      <c r="J325" s="167">
        <f>ROUND(I325*H325,2)</f>
        <v>0</v>
      </c>
      <c r="K325" s="164" t="s">
        <v>265</v>
      </c>
      <c r="L325" s="39"/>
      <c r="M325" s="168" t="s">
        <v>5</v>
      </c>
      <c r="N325" s="169" t="s">
        <v>48</v>
      </c>
      <c r="O325" s="170">
        <v>0</v>
      </c>
      <c r="P325" s="170">
        <f>O325*H325</f>
        <v>0</v>
      </c>
      <c r="Q325" s="170">
        <v>0</v>
      </c>
      <c r="R325" s="170">
        <f>Q325*H325</f>
        <v>0</v>
      </c>
      <c r="S325" s="170">
        <v>0</v>
      </c>
      <c r="T325" s="171">
        <f>S325*H325</f>
        <v>0</v>
      </c>
      <c r="AR325" s="24" t="s">
        <v>266</v>
      </c>
      <c r="AT325" s="24" t="s">
        <v>261</v>
      </c>
      <c r="AU325" s="24" t="s">
        <v>86</v>
      </c>
      <c r="AY325" s="24" t="s">
        <v>259</v>
      </c>
      <c r="BE325" s="172">
        <f>IF(N325="základní",J325,0)</f>
        <v>0</v>
      </c>
      <c r="BF325" s="172">
        <f>IF(N325="snížená",J325,0)</f>
        <v>0</v>
      </c>
      <c r="BG325" s="172">
        <f>IF(N325="zákl. přenesená",J325,0)</f>
        <v>0</v>
      </c>
      <c r="BH325" s="172">
        <f>IF(N325="sníž. přenesená",J325,0)</f>
        <v>0</v>
      </c>
      <c r="BI325" s="172">
        <f>IF(N325="nulová",J325,0)</f>
        <v>0</v>
      </c>
      <c r="BJ325" s="24" t="s">
        <v>28</v>
      </c>
      <c r="BK325" s="172">
        <f>ROUND(I325*H325,2)</f>
        <v>0</v>
      </c>
      <c r="BL325" s="24" t="s">
        <v>266</v>
      </c>
      <c r="BM325" s="24" t="s">
        <v>558</v>
      </c>
    </row>
    <row r="326" spans="2:65" s="12" customFormat="1">
      <c r="B326" s="173"/>
      <c r="D326" s="174" t="s">
        <v>268</v>
      </c>
      <c r="E326" s="175" t="s">
        <v>5</v>
      </c>
      <c r="F326" s="176" t="s">
        <v>559</v>
      </c>
      <c r="H326" s="175" t="s">
        <v>5</v>
      </c>
      <c r="L326" s="173"/>
      <c r="M326" s="177"/>
      <c r="N326" s="178"/>
      <c r="O326" s="178"/>
      <c r="P326" s="178"/>
      <c r="Q326" s="178"/>
      <c r="R326" s="178"/>
      <c r="S326" s="178"/>
      <c r="T326" s="179"/>
      <c r="AT326" s="175" t="s">
        <v>268</v>
      </c>
      <c r="AU326" s="175" t="s">
        <v>86</v>
      </c>
      <c r="AV326" s="12" t="s">
        <v>28</v>
      </c>
      <c r="AW326" s="12" t="s">
        <v>41</v>
      </c>
      <c r="AX326" s="12" t="s">
        <v>77</v>
      </c>
      <c r="AY326" s="175" t="s">
        <v>259</v>
      </c>
    </row>
    <row r="327" spans="2:65" s="14" customFormat="1">
      <c r="B327" s="187"/>
      <c r="D327" s="174" t="s">
        <v>268</v>
      </c>
      <c r="E327" s="188" t="s">
        <v>5</v>
      </c>
      <c r="F327" s="189" t="s">
        <v>221</v>
      </c>
      <c r="H327" s="190">
        <v>0.372</v>
      </c>
      <c r="L327" s="187"/>
      <c r="M327" s="191"/>
      <c r="N327" s="192"/>
      <c r="O327" s="192"/>
      <c r="P327" s="192"/>
      <c r="Q327" s="192"/>
      <c r="R327" s="192"/>
      <c r="S327" s="192"/>
      <c r="T327" s="193"/>
      <c r="AT327" s="188" t="s">
        <v>268</v>
      </c>
      <c r="AU327" s="188" t="s">
        <v>86</v>
      </c>
      <c r="AV327" s="14" t="s">
        <v>86</v>
      </c>
      <c r="AW327" s="14" t="s">
        <v>41</v>
      </c>
      <c r="AX327" s="14" t="s">
        <v>77</v>
      </c>
      <c r="AY327" s="188" t="s">
        <v>259</v>
      </c>
    </row>
    <row r="328" spans="2:65" s="13" customFormat="1">
      <c r="B328" s="180"/>
      <c r="D328" s="174" t="s">
        <v>268</v>
      </c>
      <c r="E328" s="181" t="s">
        <v>220</v>
      </c>
      <c r="F328" s="182" t="s">
        <v>275</v>
      </c>
      <c r="H328" s="183">
        <v>0.372</v>
      </c>
      <c r="L328" s="180"/>
      <c r="M328" s="184"/>
      <c r="N328" s="185"/>
      <c r="O328" s="185"/>
      <c r="P328" s="185"/>
      <c r="Q328" s="185"/>
      <c r="R328" s="185"/>
      <c r="S328" s="185"/>
      <c r="T328" s="186"/>
      <c r="AT328" s="181" t="s">
        <v>268</v>
      </c>
      <c r="AU328" s="181" t="s">
        <v>86</v>
      </c>
      <c r="AV328" s="13" t="s">
        <v>152</v>
      </c>
      <c r="AW328" s="13" t="s">
        <v>41</v>
      </c>
      <c r="AX328" s="13" t="s">
        <v>28</v>
      </c>
      <c r="AY328" s="181" t="s">
        <v>259</v>
      </c>
    </row>
    <row r="329" spans="2:65" s="1" customFormat="1" ht="16.5" customHeight="1">
      <c r="B329" s="161"/>
      <c r="C329" s="162" t="s">
        <v>560</v>
      </c>
      <c r="D329" s="162" t="s">
        <v>261</v>
      </c>
      <c r="E329" s="163" t="s">
        <v>561</v>
      </c>
      <c r="F329" s="164" t="s">
        <v>562</v>
      </c>
      <c r="G329" s="165" t="s">
        <v>324</v>
      </c>
      <c r="H329" s="166">
        <v>45.176000000000002</v>
      </c>
      <c r="I329" s="167"/>
      <c r="J329" s="167">
        <f>ROUND(I329*H329,2)</f>
        <v>0</v>
      </c>
      <c r="K329" s="164" t="s">
        <v>265</v>
      </c>
      <c r="L329" s="39"/>
      <c r="M329" s="168" t="s">
        <v>5</v>
      </c>
      <c r="N329" s="169" t="s">
        <v>48</v>
      </c>
      <c r="O329" s="170">
        <v>0</v>
      </c>
      <c r="P329" s="170">
        <f>O329*H329</f>
        <v>0</v>
      </c>
      <c r="Q329" s="170">
        <v>0</v>
      </c>
      <c r="R329" s="170">
        <f>Q329*H329</f>
        <v>0</v>
      </c>
      <c r="S329" s="170">
        <v>0</v>
      </c>
      <c r="T329" s="171">
        <f>S329*H329</f>
        <v>0</v>
      </c>
      <c r="AR329" s="24" t="s">
        <v>266</v>
      </c>
      <c r="AT329" s="24" t="s">
        <v>261</v>
      </c>
      <c r="AU329" s="24" t="s">
        <v>86</v>
      </c>
      <c r="AY329" s="24" t="s">
        <v>259</v>
      </c>
      <c r="BE329" s="172">
        <f>IF(N329="základní",J329,0)</f>
        <v>0</v>
      </c>
      <c r="BF329" s="172">
        <f>IF(N329="snížená",J329,0)</f>
        <v>0</v>
      </c>
      <c r="BG329" s="172">
        <f>IF(N329="zákl. přenesená",J329,0)</f>
        <v>0</v>
      </c>
      <c r="BH329" s="172">
        <f>IF(N329="sníž. přenesená",J329,0)</f>
        <v>0</v>
      </c>
      <c r="BI329" s="172">
        <f>IF(N329="nulová",J329,0)</f>
        <v>0</v>
      </c>
      <c r="BJ329" s="24" t="s">
        <v>28</v>
      </c>
      <c r="BK329" s="172">
        <f>ROUND(I329*H329,2)</f>
        <v>0</v>
      </c>
      <c r="BL329" s="24" t="s">
        <v>266</v>
      </c>
      <c r="BM329" s="24" t="s">
        <v>563</v>
      </c>
    </row>
    <row r="330" spans="2:65" s="12" customFormat="1">
      <c r="B330" s="173"/>
      <c r="D330" s="174" t="s">
        <v>268</v>
      </c>
      <c r="E330" s="175" t="s">
        <v>5</v>
      </c>
      <c r="F330" s="176" t="s">
        <v>564</v>
      </c>
      <c r="H330" s="175" t="s">
        <v>5</v>
      </c>
      <c r="L330" s="173"/>
      <c r="M330" s="177"/>
      <c r="N330" s="178"/>
      <c r="O330" s="178"/>
      <c r="P330" s="178"/>
      <c r="Q330" s="178"/>
      <c r="R330" s="178"/>
      <c r="S330" s="178"/>
      <c r="T330" s="179"/>
      <c r="AT330" s="175" t="s">
        <v>268</v>
      </c>
      <c r="AU330" s="175" t="s">
        <v>86</v>
      </c>
      <c r="AV330" s="12" t="s">
        <v>28</v>
      </c>
      <c r="AW330" s="12" t="s">
        <v>41</v>
      </c>
      <c r="AX330" s="12" t="s">
        <v>77</v>
      </c>
      <c r="AY330" s="175" t="s">
        <v>259</v>
      </c>
    </row>
    <row r="331" spans="2:65" s="14" customFormat="1">
      <c r="B331" s="187"/>
      <c r="D331" s="174" t="s">
        <v>268</v>
      </c>
      <c r="E331" s="188" t="s">
        <v>5</v>
      </c>
      <c r="F331" s="189" t="s">
        <v>565</v>
      </c>
      <c r="H331" s="190">
        <v>21.491</v>
      </c>
      <c r="L331" s="187"/>
      <c r="M331" s="191"/>
      <c r="N331" s="192"/>
      <c r="O331" s="192"/>
      <c r="P331" s="192"/>
      <c r="Q331" s="192"/>
      <c r="R331" s="192"/>
      <c r="S331" s="192"/>
      <c r="T331" s="193"/>
      <c r="AT331" s="188" t="s">
        <v>268</v>
      </c>
      <c r="AU331" s="188" t="s">
        <v>86</v>
      </c>
      <c r="AV331" s="14" t="s">
        <v>86</v>
      </c>
      <c r="AW331" s="14" t="s">
        <v>41</v>
      </c>
      <c r="AX331" s="14" t="s">
        <v>77</v>
      </c>
      <c r="AY331" s="188" t="s">
        <v>259</v>
      </c>
    </row>
    <row r="332" spans="2:65" s="14" customFormat="1">
      <c r="B332" s="187"/>
      <c r="D332" s="174" t="s">
        <v>268</v>
      </c>
      <c r="E332" s="188" t="s">
        <v>5</v>
      </c>
      <c r="F332" s="189" t="s">
        <v>566</v>
      </c>
      <c r="H332" s="190">
        <v>3.2280000000000002</v>
      </c>
      <c r="L332" s="187"/>
      <c r="M332" s="191"/>
      <c r="N332" s="192"/>
      <c r="O332" s="192"/>
      <c r="P332" s="192"/>
      <c r="Q332" s="192"/>
      <c r="R332" s="192"/>
      <c r="S332" s="192"/>
      <c r="T332" s="193"/>
      <c r="AT332" s="188" t="s">
        <v>268</v>
      </c>
      <c r="AU332" s="188" t="s">
        <v>86</v>
      </c>
      <c r="AV332" s="14" t="s">
        <v>86</v>
      </c>
      <c r="AW332" s="14" t="s">
        <v>41</v>
      </c>
      <c r="AX332" s="14" t="s">
        <v>77</v>
      </c>
      <c r="AY332" s="188" t="s">
        <v>259</v>
      </c>
    </row>
    <row r="333" spans="2:65" s="13" customFormat="1">
      <c r="B333" s="180"/>
      <c r="D333" s="174" t="s">
        <v>268</v>
      </c>
      <c r="E333" s="181" t="s">
        <v>216</v>
      </c>
      <c r="F333" s="182" t="s">
        <v>275</v>
      </c>
      <c r="H333" s="183">
        <v>24.719000000000001</v>
      </c>
      <c r="L333" s="180"/>
      <c r="M333" s="184"/>
      <c r="N333" s="185"/>
      <c r="O333" s="185"/>
      <c r="P333" s="185"/>
      <c r="Q333" s="185"/>
      <c r="R333" s="185"/>
      <c r="S333" s="185"/>
      <c r="T333" s="186"/>
      <c r="AT333" s="181" t="s">
        <v>268</v>
      </c>
      <c r="AU333" s="181" t="s">
        <v>86</v>
      </c>
      <c r="AV333" s="13" t="s">
        <v>152</v>
      </c>
      <c r="AW333" s="13" t="s">
        <v>41</v>
      </c>
      <c r="AX333" s="13" t="s">
        <v>77</v>
      </c>
      <c r="AY333" s="181" t="s">
        <v>259</v>
      </c>
    </row>
    <row r="334" spans="2:65" s="12" customFormat="1">
      <c r="B334" s="173"/>
      <c r="D334" s="174" t="s">
        <v>268</v>
      </c>
      <c r="E334" s="175" t="s">
        <v>5</v>
      </c>
      <c r="F334" s="176" t="s">
        <v>567</v>
      </c>
      <c r="H334" s="175" t="s">
        <v>5</v>
      </c>
      <c r="L334" s="173"/>
      <c r="M334" s="177"/>
      <c r="N334" s="178"/>
      <c r="O334" s="178"/>
      <c r="P334" s="178"/>
      <c r="Q334" s="178"/>
      <c r="R334" s="178"/>
      <c r="S334" s="178"/>
      <c r="T334" s="179"/>
      <c r="AT334" s="175" t="s">
        <v>268</v>
      </c>
      <c r="AU334" s="175" t="s">
        <v>86</v>
      </c>
      <c r="AV334" s="12" t="s">
        <v>28</v>
      </c>
      <c r="AW334" s="12" t="s">
        <v>41</v>
      </c>
      <c r="AX334" s="12" t="s">
        <v>77</v>
      </c>
      <c r="AY334" s="175" t="s">
        <v>259</v>
      </c>
    </row>
    <row r="335" spans="2:65" s="12" customFormat="1">
      <c r="B335" s="173"/>
      <c r="D335" s="174" t="s">
        <v>268</v>
      </c>
      <c r="E335" s="175" t="s">
        <v>5</v>
      </c>
      <c r="F335" s="176" t="s">
        <v>568</v>
      </c>
      <c r="H335" s="175" t="s">
        <v>5</v>
      </c>
      <c r="L335" s="173"/>
      <c r="M335" s="177"/>
      <c r="N335" s="178"/>
      <c r="O335" s="178"/>
      <c r="P335" s="178"/>
      <c r="Q335" s="178"/>
      <c r="R335" s="178"/>
      <c r="S335" s="178"/>
      <c r="T335" s="179"/>
      <c r="AT335" s="175" t="s">
        <v>268</v>
      </c>
      <c r="AU335" s="175" t="s">
        <v>86</v>
      </c>
      <c r="AV335" s="12" t="s">
        <v>28</v>
      </c>
      <c r="AW335" s="12" t="s">
        <v>41</v>
      </c>
      <c r="AX335" s="12" t="s">
        <v>77</v>
      </c>
      <c r="AY335" s="175" t="s">
        <v>259</v>
      </c>
    </row>
    <row r="336" spans="2:65" s="14" customFormat="1">
      <c r="B336" s="187"/>
      <c r="D336" s="174" t="s">
        <v>268</v>
      </c>
      <c r="E336" s="188" t="s">
        <v>5</v>
      </c>
      <c r="F336" s="189" t="s">
        <v>569</v>
      </c>
      <c r="H336" s="190">
        <v>0.80100000000000005</v>
      </c>
      <c r="L336" s="187"/>
      <c r="M336" s="191"/>
      <c r="N336" s="192"/>
      <c r="O336" s="192"/>
      <c r="P336" s="192"/>
      <c r="Q336" s="192"/>
      <c r="R336" s="192"/>
      <c r="S336" s="192"/>
      <c r="T336" s="193"/>
      <c r="AT336" s="188" t="s">
        <v>268</v>
      </c>
      <c r="AU336" s="188" t="s">
        <v>86</v>
      </c>
      <c r="AV336" s="14" t="s">
        <v>86</v>
      </c>
      <c r="AW336" s="14" t="s">
        <v>41</v>
      </c>
      <c r="AX336" s="14" t="s">
        <v>77</v>
      </c>
      <c r="AY336" s="188" t="s">
        <v>259</v>
      </c>
    </row>
    <row r="337" spans="2:65" s="12" customFormat="1">
      <c r="B337" s="173"/>
      <c r="D337" s="174" t="s">
        <v>268</v>
      </c>
      <c r="E337" s="175" t="s">
        <v>5</v>
      </c>
      <c r="F337" s="176" t="s">
        <v>570</v>
      </c>
      <c r="H337" s="175" t="s">
        <v>5</v>
      </c>
      <c r="L337" s="173"/>
      <c r="M337" s="177"/>
      <c r="N337" s="178"/>
      <c r="O337" s="178"/>
      <c r="P337" s="178"/>
      <c r="Q337" s="178"/>
      <c r="R337" s="178"/>
      <c r="S337" s="178"/>
      <c r="T337" s="179"/>
      <c r="AT337" s="175" t="s">
        <v>268</v>
      </c>
      <c r="AU337" s="175" t="s">
        <v>86</v>
      </c>
      <c r="AV337" s="12" t="s">
        <v>28</v>
      </c>
      <c r="AW337" s="12" t="s">
        <v>41</v>
      </c>
      <c r="AX337" s="12" t="s">
        <v>77</v>
      </c>
      <c r="AY337" s="175" t="s">
        <v>259</v>
      </c>
    </row>
    <row r="338" spans="2:65" s="14" customFormat="1">
      <c r="B338" s="187"/>
      <c r="D338" s="174" t="s">
        <v>268</v>
      </c>
      <c r="E338" s="188" t="s">
        <v>5</v>
      </c>
      <c r="F338" s="189" t="s">
        <v>571</v>
      </c>
      <c r="H338" s="190">
        <v>25.536000000000001</v>
      </c>
      <c r="L338" s="187"/>
      <c r="M338" s="191"/>
      <c r="N338" s="192"/>
      <c r="O338" s="192"/>
      <c r="P338" s="192"/>
      <c r="Q338" s="192"/>
      <c r="R338" s="192"/>
      <c r="S338" s="192"/>
      <c r="T338" s="193"/>
      <c r="AT338" s="188" t="s">
        <v>268</v>
      </c>
      <c r="AU338" s="188" t="s">
        <v>86</v>
      </c>
      <c r="AV338" s="14" t="s">
        <v>86</v>
      </c>
      <c r="AW338" s="14" t="s">
        <v>41</v>
      </c>
      <c r="AX338" s="14" t="s">
        <v>77</v>
      </c>
      <c r="AY338" s="188" t="s">
        <v>259</v>
      </c>
    </row>
    <row r="339" spans="2:65" s="12" customFormat="1">
      <c r="B339" s="173"/>
      <c r="D339" s="174" t="s">
        <v>268</v>
      </c>
      <c r="E339" s="175" t="s">
        <v>5</v>
      </c>
      <c r="F339" s="176" t="s">
        <v>572</v>
      </c>
      <c r="H339" s="175" t="s">
        <v>5</v>
      </c>
      <c r="L339" s="173"/>
      <c r="M339" s="177"/>
      <c r="N339" s="178"/>
      <c r="O339" s="178"/>
      <c r="P339" s="178"/>
      <c r="Q339" s="178"/>
      <c r="R339" s="178"/>
      <c r="S339" s="178"/>
      <c r="T339" s="179"/>
      <c r="AT339" s="175" t="s">
        <v>268</v>
      </c>
      <c r="AU339" s="175" t="s">
        <v>86</v>
      </c>
      <c r="AV339" s="12" t="s">
        <v>28</v>
      </c>
      <c r="AW339" s="12" t="s">
        <v>41</v>
      </c>
      <c r="AX339" s="12" t="s">
        <v>77</v>
      </c>
      <c r="AY339" s="175" t="s">
        <v>259</v>
      </c>
    </row>
    <row r="340" spans="2:65" s="14" customFormat="1">
      <c r="B340" s="187"/>
      <c r="D340" s="174" t="s">
        <v>268</v>
      </c>
      <c r="E340" s="188" t="s">
        <v>5</v>
      </c>
      <c r="F340" s="189" t="s">
        <v>573</v>
      </c>
      <c r="H340" s="190">
        <v>-1.014</v>
      </c>
      <c r="L340" s="187"/>
      <c r="M340" s="191"/>
      <c r="N340" s="192"/>
      <c r="O340" s="192"/>
      <c r="P340" s="192"/>
      <c r="Q340" s="192"/>
      <c r="R340" s="192"/>
      <c r="S340" s="192"/>
      <c r="T340" s="193"/>
      <c r="AT340" s="188" t="s">
        <v>268</v>
      </c>
      <c r="AU340" s="188" t="s">
        <v>86</v>
      </c>
      <c r="AV340" s="14" t="s">
        <v>86</v>
      </c>
      <c r="AW340" s="14" t="s">
        <v>41</v>
      </c>
      <c r="AX340" s="14" t="s">
        <v>77</v>
      </c>
      <c r="AY340" s="188" t="s">
        <v>259</v>
      </c>
    </row>
    <row r="341" spans="2:65" s="12" customFormat="1">
      <c r="B341" s="173"/>
      <c r="D341" s="174" t="s">
        <v>268</v>
      </c>
      <c r="E341" s="175" t="s">
        <v>5</v>
      </c>
      <c r="F341" s="176" t="s">
        <v>574</v>
      </c>
      <c r="H341" s="175" t="s">
        <v>5</v>
      </c>
      <c r="L341" s="173"/>
      <c r="M341" s="177"/>
      <c r="N341" s="178"/>
      <c r="O341" s="178"/>
      <c r="P341" s="178"/>
      <c r="Q341" s="178"/>
      <c r="R341" s="178"/>
      <c r="S341" s="178"/>
      <c r="T341" s="179"/>
      <c r="AT341" s="175" t="s">
        <v>268</v>
      </c>
      <c r="AU341" s="175" t="s">
        <v>86</v>
      </c>
      <c r="AV341" s="12" t="s">
        <v>28</v>
      </c>
      <c r="AW341" s="12" t="s">
        <v>41</v>
      </c>
      <c r="AX341" s="12" t="s">
        <v>77</v>
      </c>
      <c r="AY341" s="175" t="s">
        <v>259</v>
      </c>
    </row>
    <row r="342" spans="2:65" s="14" customFormat="1">
      <c r="B342" s="187"/>
      <c r="D342" s="174" t="s">
        <v>268</v>
      </c>
      <c r="E342" s="188" t="s">
        <v>5</v>
      </c>
      <c r="F342" s="189" t="s">
        <v>575</v>
      </c>
      <c r="H342" s="190">
        <v>-3.9039999999999999</v>
      </c>
      <c r="L342" s="187"/>
      <c r="M342" s="191"/>
      <c r="N342" s="192"/>
      <c r="O342" s="192"/>
      <c r="P342" s="192"/>
      <c r="Q342" s="192"/>
      <c r="R342" s="192"/>
      <c r="S342" s="192"/>
      <c r="T342" s="193"/>
      <c r="AT342" s="188" t="s">
        <v>268</v>
      </c>
      <c r="AU342" s="188" t="s">
        <v>86</v>
      </c>
      <c r="AV342" s="14" t="s">
        <v>86</v>
      </c>
      <c r="AW342" s="14" t="s">
        <v>41</v>
      </c>
      <c r="AX342" s="14" t="s">
        <v>77</v>
      </c>
      <c r="AY342" s="188" t="s">
        <v>259</v>
      </c>
    </row>
    <row r="343" spans="2:65" s="14" customFormat="1">
      <c r="B343" s="187"/>
      <c r="D343" s="174" t="s">
        <v>268</v>
      </c>
      <c r="E343" s="188" t="s">
        <v>5</v>
      </c>
      <c r="F343" s="189" t="s">
        <v>576</v>
      </c>
      <c r="H343" s="190">
        <v>-0.154</v>
      </c>
      <c r="L343" s="187"/>
      <c r="M343" s="191"/>
      <c r="N343" s="192"/>
      <c r="O343" s="192"/>
      <c r="P343" s="192"/>
      <c r="Q343" s="192"/>
      <c r="R343" s="192"/>
      <c r="S343" s="192"/>
      <c r="T343" s="193"/>
      <c r="AT343" s="188" t="s">
        <v>268</v>
      </c>
      <c r="AU343" s="188" t="s">
        <v>86</v>
      </c>
      <c r="AV343" s="14" t="s">
        <v>86</v>
      </c>
      <c r="AW343" s="14" t="s">
        <v>41</v>
      </c>
      <c r="AX343" s="14" t="s">
        <v>77</v>
      </c>
      <c r="AY343" s="188" t="s">
        <v>259</v>
      </c>
    </row>
    <row r="344" spans="2:65" s="14" customFormat="1">
      <c r="B344" s="187"/>
      <c r="D344" s="174" t="s">
        <v>268</v>
      </c>
      <c r="E344" s="188" t="s">
        <v>5</v>
      </c>
      <c r="F344" s="189" t="s">
        <v>577</v>
      </c>
      <c r="H344" s="190">
        <v>-0.45800000000000002</v>
      </c>
      <c r="L344" s="187"/>
      <c r="M344" s="191"/>
      <c r="N344" s="192"/>
      <c r="O344" s="192"/>
      <c r="P344" s="192"/>
      <c r="Q344" s="192"/>
      <c r="R344" s="192"/>
      <c r="S344" s="192"/>
      <c r="T344" s="193"/>
      <c r="AT344" s="188" t="s">
        <v>268</v>
      </c>
      <c r="AU344" s="188" t="s">
        <v>86</v>
      </c>
      <c r="AV344" s="14" t="s">
        <v>86</v>
      </c>
      <c r="AW344" s="14" t="s">
        <v>41</v>
      </c>
      <c r="AX344" s="14" t="s">
        <v>77</v>
      </c>
      <c r="AY344" s="188" t="s">
        <v>259</v>
      </c>
    </row>
    <row r="345" spans="2:65" s="12" customFormat="1">
      <c r="B345" s="173"/>
      <c r="D345" s="174" t="s">
        <v>268</v>
      </c>
      <c r="E345" s="175" t="s">
        <v>5</v>
      </c>
      <c r="F345" s="176" t="s">
        <v>578</v>
      </c>
      <c r="H345" s="175" t="s">
        <v>5</v>
      </c>
      <c r="L345" s="173"/>
      <c r="M345" s="177"/>
      <c r="N345" s="178"/>
      <c r="O345" s="178"/>
      <c r="P345" s="178"/>
      <c r="Q345" s="178"/>
      <c r="R345" s="178"/>
      <c r="S345" s="178"/>
      <c r="T345" s="179"/>
      <c r="AT345" s="175" t="s">
        <v>268</v>
      </c>
      <c r="AU345" s="175" t="s">
        <v>86</v>
      </c>
      <c r="AV345" s="12" t="s">
        <v>28</v>
      </c>
      <c r="AW345" s="12" t="s">
        <v>41</v>
      </c>
      <c r="AX345" s="12" t="s">
        <v>77</v>
      </c>
      <c r="AY345" s="175" t="s">
        <v>259</v>
      </c>
    </row>
    <row r="346" spans="2:65" s="14" customFormat="1">
      <c r="B346" s="187"/>
      <c r="D346" s="174" t="s">
        <v>268</v>
      </c>
      <c r="E346" s="188" t="s">
        <v>5</v>
      </c>
      <c r="F346" s="189" t="s">
        <v>579</v>
      </c>
      <c r="H346" s="190">
        <v>-0.35</v>
      </c>
      <c r="L346" s="187"/>
      <c r="M346" s="191"/>
      <c r="N346" s="192"/>
      <c r="O346" s="192"/>
      <c r="P346" s="192"/>
      <c r="Q346" s="192"/>
      <c r="R346" s="192"/>
      <c r="S346" s="192"/>
      <c r="T346" s="193"/>
      <c r="AT346" s="188" t="s">
        <v>268</v>
      </c>
      <c r="AU346" s="188" t="s">
        <v>86</v>
      </c>
      <c r="AV346" s="14" t="s">
        <v>86</v>
      </c>
      <c r="AW346" s="14" t="s">
        <v>41</v>
      </c>
      <c r="AX346" s="14" t="s">
        <v>77</v>
      </c>
      <c r="AY346" s="188" t="s">
        <v>259</v>
      </c>
    </row>
    <row r="347" spans="2:65" s="13" customFormat="1">
      <c r="B347" s="180"/>
      <c r="D347" s="174" t="s">
        <v>268</v>
      </c>
      <c r="E347" s="181" t="s">
        <v>218</v>
      </c>
      <c r="F347" s="182" t="s">
        <v>275</v>
      </c>
      <c r="H347" s="183">
        <v>20.457000000000001</v>
      </c>
      <c r="L347" s="180"/>
      <c r="M347" s="184"/>
      <c r="N347" s="185"/>
      <c r="O347" s="185"/>
      <c r="P347" s="185"/>
      <c r="Q347" s="185"/>
      <c r="R347" s="185"/>
      <c r="S347" s="185"/>
      <c r="T347" s="186"/>
      <c r="AT347" s="181" t="s">
        <v>268</v>
      </c>
      <c r="AU347" s="181" t="s">
        <v>86</v>
      </c>
      <c r="AV347" s="13" t="s">
        <v>152</v>
      </c>
      <c r="AW347" s="13" t="s">
        <v>41</v>
      </c>
      <c r="AX347" s="13" t="s">
        <v>77</v>
      </c>
      <c r="AY347" s="181" t="s">
        <v>259</v>
      </c>
    </row>
    <row r="348" spans="2:65" s="15" customFormat="1">
      <c r="B348" s="194"/>
      <c r="D348" s="174" t="s">
        <v>268</v>
      </c>
      <c r="E348" s="195" t="s">
        <v>5</v>
      </c>
      <c r="F348" s="196" t="s">
        <v>282</v>
      </c>
      <c r="H348" s="197">
        <v>45.176000000000002</v>
      </c>
      <c r="L348" s="194"/>
      <c r="M348" s="198"/>
      <c r="N348" s="199"/>
      <c r="O348" s="199"/>
      <c r="P348" s="199"/>
      <c r="Q348" s="199"/>
      <c r="R348" s="199"/>
      <c r="S348" s="199"/>
      <c r="T348" s="200"/>
      <c r="AT348" s="195" t="s">
        <v>268</v>
      </c>
      <c r="AU348" s="195" t="s">
        <v>86</v>
      </c>
      <c r="AV348" s="15" t="s">
        <v>266</v>
      </c>
      <c r="AW348" s="15" t="s">
        <v>41</v>
      </c>
      <c r="AX348" s="15" t="s">
        <v>28</v>
      </c>
      <c r="AY348" s="195" t="s">
        <v>259</v>
      </c>
    </row>
    <row r="349" spans="2:65" s="1" customFormat="1" ht="16.5" customHeight="1">
      <c r="B349" s="161"/>
      <c r="C349" s="162" t="s">
        <v>580</v>
      </c>
      <c r="D349" s="162" t="s">
        <v>261</v>
      </c>
      <c r="E349" s="163" t="s">
        <v>581</v>
      </c>
      <c r="F349" s="164" t="s">
        <v>582</v>
      </c>
      <c r="G349" s="165" t="s">
        <v>324</v>
      </c>
      <c r="H349" s="166">
        <v>0.30499999999999999</v>
      </c>
      <c r="I349" s="167"/>
      <c r="J349" s="167">
        <f>ROUND(I349*H349,2)</f>
        <v>0</v>
      </c>
      <c r="K349" s="164" t="s">
        <v>265</v>
      </c>
      <c r="L349" s="39"/>
      <c r="M349" s="168" t="s">
        <v>5</v>
      </c>
      <c r="N349" s="169" t="s">
        <v>48</v>
      </c>
      <c r="O349" s="170">
        <v>0</v>
      </c>
      <c r="P349" s="170">
        <f>O349*H349</f>
        <v>0</v>
      </c>
      <c r="Q349" s="170">
        <v>0</v>
      </c>
      <c r="R349" s="170">
        <f>Q349*H349</f>
        <v>0</v>
      </c>
      <c r="S349" s="170">
        <v>0</v>
      </c>
      <c r="T349" s="171">
        <f>S349*H349</f>
        <v>0</v>
      </c>
      <c r="AR349" s="24" t="s">
        <v>266</v>
      </c>
      <c r="AT349" s="24" t="s">
        <v>261</v>
      </c>
      <c r="AU349" s="24" t="s">
        <v>86</v>
      </c>
      <c r="AY349" s="24" t="s">
        <v>259</v>
      </c>
      <c r="BE349" s="172">
        <f>IF(N349="základní",J349,0)</f>
        <v>0</v>
      </c>
      <c r="BF349" s="172">
        <f>IF(N349="snížená",J349,0)</f>
        <v>0</v>
      </c>
      <c r="BG349" s="172">
        <f>IF(N349="zákl. přenesená",J349,0)</f>
        <v>0</v>
      </c>
      <c r="BH349" s="172">
        <f>IF(N349="sníž. přenesená",J349,0)</f>
        <v>0</v>
      </c>
      <c r="BI349" s="172">
        <f>IF(N349="nulová",J349,0)</f>
        <v>0</v>
      </c>
      <c r="BJ349" s="24" t="s">
        <v>28</v>
      </c>
      <c r="BK349" s="172">
        <f>ROUND(I349*H349,2)</f>
        <v>0</v>
      </c>
      <c r="BL349" s="24" t="s">
        <v>266</v>
      </c>
      <c r="BM349" s="24" t="s">
        <v>583</v>
      </c>
    </row>
    <row r="350" spans="2:65" s="12" customFormat="1">
      <c r="B350" s="173"/>
      <c r="D350" s="174" t="s">
        <v>268</v>
      </c>
      <c r="E350" s="175" t="s">
        <v>5</v>
      </c>
      <c r="F350" s="176" t="s">
        <v>564</v>
      </c>
      <c r="H350" s="175" t="s">
        <v>5</v>
      </c>
      <c r="L350" s="173"/>
      <c r="M350" s="177"/>
      <c r="N350" s="178"/>
      <c r="O350" s="178"/>
      <c r="P350" s="178"/>
      <c r="Q350" s="178"/>
      <c r="R350" s="178"/>
      <c r="S350" s="178"/>
      <c r="T350" s="179"/>
      <c r="AT350" s="175" t="s">
        <v>268</v>
      </c>
      <c r="AU350" s="175" t="s">
        <v>86</v>
      </c>
      <c r="AV350" s="12" t="s">
        <v>28</v>
      </c>
      <c r="AW350" s="12" t="s">
        <v>41</v>
      </c>
      <c r="AX350" s="12" t="s">
        <v>77</v>
      </c>
      <c r="AY350" s="175" t="s">
        <v>259</v>
      </c>
    </row>
    <row r="351" spans="2:65" s="14" customFormat="1">
      <c r="B351" s="187"/>
      <c r="D351" s="174" t="s">
        <v>268</v>
      </c>
      <c r="E351" s="188" t="s">
        <v>5</v>
      </c>
      <c r="F351" s="189" t="s">
        <v>584</v>
      </c>
      <c r="H351" s="190">
        <v>0.30499999999999999</v>
      </c>
      <c r="L351" s="187"/>
      <c r="M351" s="191"/>
      <c r="N351" s="192"/>
      <c r="O351" s="192"/>
      <c r="P351" s="192"/>
      <c r="Q351" s="192"/>
      <c r="R351" s="192"/>
      <c r="S351" s="192"/>
      <c r="T351" s="193"/>
      <c r="AT351" s="188" t="s">
        <v>268</v>
      </c>
      <c r="AU351" s="188" t="s">
        <v>86</v>
      </c>
      <c r="AV351" s="14" t="s">
        <v>86</v>
      </c>
      <c r="AW351" s="14" t="s">
        <v>41</v>
      </c>
      <c r="AX351" s="14" t="s">
        <v>77</v>
      </c>
      <c r="AY351" s="188" t="s">
        <v>259</v>
      </c>
    </row>
    <row r="352" spans="2:65" s="13" customFormat="1">
      <c r="B352" s="180"/>
      <c r="D352" s="174" t="s">
        <v>268</v>
      </c>
      <c r="E352" s="181" t="s">
        <v>226</v>
      </c>
      <c r="F352" s="182" t="s">
        <v>275</v>
      </c>
      <c r="H352" s="183">
        <v>0.30499999999999999</v>
      </c>
      <c r="L352" s="180"/>
      <c r="M352" s="184"/>
      <c r="N352" s="185"/>
      <c r="O352" s="185"/>
      <c r="P352" s="185"/>
      <c r="Q352" s="185"/>
      <c r="R352" s="185"/>
      <c r="S352" s="185"/>
      <c r="T352" s="186"/>
      <c r="AT352" s="181" t="s">
        <v>268</v>
      </c>
      <c r="AU352" s="181" t="s">
        <v>86</v>
      </c>
      <c r="AV352" s="13" t="s">
        <v>152</v>
      </c>
      <c r="AW352" s="13" t="s">
        <v>41</v>
      </c>
      <c r="AX352" s="13" t="s">
        <v>28</v>
      </c>
      <c r="AY352" s="181" t="s">
        <v>259</v>
      </c>
    </row>
    <row r="353" spans="2:65" s="1" customFormat="1" ht="16.5" customHeight="1">
      <c r="B353" s="161"/>
      <c r="C353" s="162" t="s">
        <v>585</v>
      </c>
      <c r="D353" s="162" t="s">
        <v>261</v>
      </c>
      <c r="E353" s="163" t="s">
        <v>586</v>
      </c>
      <c r="F353" s="164" t="s">
        <v>587</v>
      </c>
      <c r="G353" s="165" t="s">
        <v>324</v>
      </c>
      <c r="H353" s="166">
        <v>18.712</v>
      </c>
      <c r="I353" s="167"/>
      <c r="J353" s="167">
        <f>ROUND(I353*H353,2)</f>
        <v>0</v>
      </c>
      <c r="K353" s="164" t="s">
        <v>265</v>
      </c>
      <c r="L353" s="39"/>
      <c r="M353" s="168" t="s">
        <v>5</v>
      </c>
      <c r="N353" s="169" t="s">
        <v>48</v>
      </c>
      <c r="O353" s="170">
        <v>0</v>
      </c>
      <c r="P353" s="170">
        <f>O353*H353</f>
        <v>0</v>
      </c>
      <c r="Q353" s="170">
        <v>0</v>
      </c>
      <c r="R353" s="170">
        <f>Q353*H353</f>
        <v>0</v>
      </c>
      <c r="S353" s="170">
        <v>0</v>
      </c>
      <c r="T353" s="171">
        <f>S353*H353</f>
        <v>0</v>
      </c>
      <c r="AR353" s="24" t="s">
        <v>266</v>
      </c>
      <c r="AT353" s="24" t="s">
        <v>261</v>
      </c>
      <c r="AU353" s="24" t="s">
        <v>86</v>
      </c>
      <c r="AY353" s="24" t="s">
        <v>259</v>
      </c>
      <c r="BE353" s="172">
        <f>IF(N353="základní",J353,0)</f>
        <v>0</v>
      </c>
      <c r="BF353" s="172">
        <f>IF(N353="snížená",J353,0)</f>
        <v>0</v>
      </c>
      <c r="BG353" s="172">
        <f>IF(N353="zákl. přenesená",J353,0)</f>
        <v>0</v>
      </c>
      <c r="BH353" s="172">
        <f>IF(N353="sníž. přenesená",J353,0)</f>
        <v>0</v>
      </c>
      <c r="BI353" s="172">
        <f>IF(N353="nulová",J353,0)</f>
        <v>0</v>
      </c>
      <c r="BJ353" s="24" t="s">
        <v>28</v>
      </c>
      <c r="BK353" s="172">
        <f>ROUND(I353*H353,2)</f>
        <v>0</v>
      </c>
      <c r="BL353" s="24" t="s">
        <v>266</v>
      </c>
      <c r="BM353" s="24" t="s">
        <v>588</v>
      </c>
    </row>
    <row r="354" spans="2:65" s="14" customFormat="1">
      <c r="B354" s="187"/>
      <c r="D354" s="174" t="s">
        <v>268</v>
      </c>
      <c r="E354" s="188" t="s">
        <v>5</v>
      </c>
      <c r="F354" s="189" t="s">
        <v>589</v>
      </c>
      <c r="H354" s="190">
        <v>70.597999999999999</v>
      </c>
      <c r="L354" s="187"/>
      <c r="M354" s="191"/>
      <c r="N354" s="192"/>
      <c r="O354" s="192"/>
      <c r="P354" s="192"/>
      <c r="Q354" s="192"/>
      <c r="R354" s="192"/>
      <c r="S354" s="192"/>
      <c r="T354" s="193"/>
      <c r="AT354" s="188" t="s">
        <v>268</v>
      </c>
      <c r="AU354" s="188" t="s">
        <v>86</v>
      </c>
      <c r="AV354" s="14" t="s">
        <v>86</v>
      </c>
      <c r="AW354" s="14" t="s">
        <v>41</v>
      </c>
      <c r="AX354" s="14" t="s">
        <v>77</v>
      </c>
      <c r="AY354" s="188" t="s">
        <v>259</v>
      </c>
    </row>
    <row r="355" spans="2:65" s="14" customFormat="1">
      <c r="B355" s="187"/>
      <c r="D355" s="174" t="s">
        <v>268</v>
      </c>
      <c r="E355" s="188" t="s">
        <v>5</v>
      </c>
      <c r="F355" s="189" t="s">
        <v>590</v>
      </c>
      <c r="H355" s="190">
        <v>0.67200000000000004</v>
      </c>
      <c r="L355" s="187"/>
      <c r="M355" s="191"/>
      <c r="N355" s="192"/>
      <c r="O355" s="192"/>
      <c r="P355" s="192"/>
      <c r="Q355" s="192"/>
      <c r="R355" s="192"/>
      <c r="S355" s="192"/>
      <c r="T355" s="193"/>
      <c r="AT355" s="188" t="s">
        <v>268</v>
      </c>
      <c r="AU355" s="188" t="s">
        <v>86</v>
      </c>
      <c r="AV355" s="14" t="s">
        <v>86</v>
      </c>
      <c r="AW355" s="14" t="s">
        <v>41</v>
      </c>
      <c r="AX355" s="14" t="s">
        <v>77</v>
      </c>
      <c r="AY355" s="188" t="s">
        <v>259</v>
      </c>
    </row>
    <row r="356" spans="2:65" s="13" customFormat="1">
      <c r="B356" s="180"/>
      <c r="D356" s="174" t="s">
        <v>268</v>
      </c>
      <c r="E356" s="181" t="s">
        <v>5</v>
      </c>
      <c r="F356" s="182" t="s">
        <v>275</v>
      </c>
      <c r="H356" s="183">
        <v>71.27</v>
      </c>
      <c r="L356" s="180"/>
      <c r="M356" s="184"/>
      <c r="N356" s="185"/>
      <c r="O356" s="185"/>
      <c r="P356" s="185"/>
      <c r="Q356" s="185"/>
      <c r="R356" s="185"/>
      <c r="S356" s="185"/>
      <c r="T356" s="186"/>
      <c r="AT356" s="181" t="s">
        <v>268</v>
      </c>
      <c r="AU356" s="181" t="s">
        <v>86</v>
      </c>
      <c r="AV356" s="13" t="s">
        <v>152</v>
      </c>
      <c r="AW356" s="13" t="s">
        <v>41</v>
      </c>
      <c r="AX356" s="13" t="s">
        <v>77</v>
      </c>
      <c r="AY356" s="181" t="s">
        <v>259</v>
      </c>
    </row>
    <row r="357" spans="2:65" s="12" customFormat="1">
      <c r="B357" s="173"/>
      <c r="D357" s="174" t="s">
        <v>268</v>
      </c>
      <c r="E357" s="175" t="s">
        <v>5</v>
      </c>
      <c r="F357" s="176" t="s">
        <v>591</v>
      </c>
      <c r="H357" s="175" t="s">
        <v>5</v>
      </c>
      <c r="L357" s="173"/>
      <c r="M357" s="177"/>
      <c r="N357" s="178"/>
      <c r="O357" s="178"/>
      <c r="P357" s="178"/>
      <c r="Q357" s="178"/>
      <c r="R357" s="178"/>
      <c r="S357" s="178"/>
      <c r="T357" s="179"/>
      <c r="AT357" s="175" t="s">
        <v>268</v>
      </c>
      <c r="AU357" s="175" t="s">
        <v>86</v>
      </c>
      <c r="AV357" s="12" t="s">
        <v>28</v>
      </c>
      <c r="AW357" s="12" t="s">
        <v>41</v>
      </c>
      <c r="AX357" s="12" t="s">
        <v>77</v>
      </c>
      <c r="AY357" s="175" t="s">
        <v>259</v>
      </c>
    </row>
    <row r="358" spans="2:65" s="12" customFormat="1" ht="27">
      <c r="B358" s="173"/>
      <c r="D358" s="174" t="s">
        <v>268</v>
      </c>
      <c r="E358" s="175" t="s">
        <v>5</v>
      </c>
      <c r="F358" s="176" t="s">
        <v>592</v>
      </c>
      <c r="H358" s="175" t="s">
        <v>5</v>
      </c>
      <c r="L358" s="173"/>
      <c r="M358" s="177"/>
      <c r="N358" s="178"/>
      <c r="O358" s="178"/>
      <c r="P358" s="178"/>
      <c r="Q358" s="178"/>
      <c r="R358" s="178"/>
      <c r="S358" s="178"/>
      <c r="T358" s="179"/>
      <c r="AT358" s="175" t="s">
        <v>268</v>
      </c>
      <c r="AU358" s="175" t="s">
        <v>86</v>
      </c>
      <c r="AV358" s="12" t="s">
        <v>28</v>
      </c>
      <c r="AW358" s="12" t="s">
        <v>41</v>
      </c>
      <c r="AX358" s="12" t="s">
        <v>77</v>
      </c>
      <c r="AY358" s="175" t="s">
        <v>259</v>
      </c>
    </row>
    <row r="359" spans="2:65" s="12" customFormat="1">
      <c r="B359" s="173"/>
      <c r="D359" s="174" t="s">
        <v>268</v>
      </c>
      <c r="E359" s="175" t="s">
        <v>5</v>
      </c>
      <c r="F359" s="176" t="s">
        <v>593</v>
      </c>
      <c r="H359" s="175" t="s">
        <v>5</v>
      </c>
      <c r="L359" s="173"/>
      <c r="M359" s="177"/>
      <c r="N359" s="178"/>
      <c r="O359" s="178"/>
      <c r="P359" s="178"/>
      <c r="Q359" s="178"/>
      <c r="R359" s="178"/>
      <c r="S359" s="178"/>
      <c r="T359" s="179"/>
      <c r="AT359" s="175" t="s">
        <v>268</v>
      </c>
      <c r="AU359" s="175" t="s">
        <v>86</v>
      </c>
      <c r="AV359" s="12" t="s">
        <v>28</v>
      </c>
      <c r="AW359" s="12" t="s">
        <v>41</v>
      </c>
      <c r="AX359" s="12" t="s">
        <v>77</v>
      </c>
      <c r="AY359" s="175" t="s">
        <v>259</v>
      </c>
    </row>
    <row r="360" spans="2:65" s="14" customFormat="1">
      <c r="B360" s="187"/>
      <c r="D360" s="174" t="s">
        <v>268</v>
      </c>
      <c r="E360" s="188" t="s">
        <v>5</v>
      </c>
      <c r="F360" s="189" t="s">
        <v>594</v>
      </c>
      <c r="H360" s="190">
        <v>-0.63700000000000001</v>
      </c>
      <c r="L360" s="187"/>
      <c r="M360" s="191"/>
      <c r="N360" s="192"/>
      <c r="O360" s="192"/>
      <c r="P360" s="192"/>
      <c r="Q360" s="192"/>
      <c r="R360" s="192"/>
      <c r="S360" s="192"/>
      <c r="T360" s="193"/>
      <c r="AT360" s="188" t="s">
        <v>268</v>
      </c>
      <c r="AU360" s="188" t="s">
        <v>86</v>
      </c>
      <c r="AV360" s="14" t="s">
        <v>86</v>
      </c>
      <c r="AW360" s="14" t="s">
        <v>41</v>
      </c>
      <c r="AX360" s="14" t="s">
        <v>77</v>
      </c>
      <c r="AY360" s="188" t="s">
        <v>259</v>
      </c>
    </row>
    <row r="361" spans="2:65" s="14" customFormat="1">
      <c r="B361" s="187"/>
      <c r="D361" s="174" t="s">
        <v>268</v>
      </c>
      <c r="E361" s="188" t="s">
        <v>5</v>
      </c>
      <c r="F361" s="189" t="s">
        <v>595</v>
      </c>
      <c r="H361" s="190">
        <v>-0.57199999999999995</v>
      </c>
      <c r="L361" s="187"/>
      <c r="M361" s="191"/>
      <c r="N361" s="192"/>
      <c r="O361" s="192"/>
      <c r="P361" s="192"/>
      <c r="Q361" s="192"/>
      <c r="R361" s="192"/>
      <c r="S361" s="192"/>
      <c r="T361" s="193"/>
      <c r="AT361" s="188" t="s">
        <v>268</v>
      </c>
      <c r="AU361" s="188" t="s">
        <v>86</v>
      </c>
      <c r="AV361" s="14" t="s">
        <v>86</v>
      </c>
      <c r="AW361" s="14" t="s">
        <v>41</v>
      </c>
      <c r="AX361" s="14" t="s">
        <v>77</v>
      </c>
      <c r="AY361" s="188" t="s">
        <v>259</v>
      </c>
    </row>
    <row r="362" spans="2:65" s="13" customFormat="1">
      <c r="B362" s="180"/>
      <c r="D362" s="174" t="s">
        <v>268</v>
      </c>
      <c r="E362" s="181" t="s">
        <v>5</v>
      </c>
      <c r="F362" s="182" t="s">
        <v>275</v>
      </c>
      <c r="H362" s="183">
        <v>-1.2090000000000001</v>
      </c>
      <c r="L362" s="180"/>
      <c r="M362" s="184"/>
      <c r="N362" s="185"/>
      <c r="O362" s="185"/>
      <c r="P362" s="185"/>
      <c r="Q362" s="185"/>
      <c r="R362" s="185"/>
      <c r="S362" s="185"/>
      <c r="T362" s="186"/>
      <c r="AT362" s="181" t="s">
        <v>268</v>
      </c>
      <c r="AU362" s="181" t="s">
        <v>86</v>
      </c>
      <c r="AV362" s="13" t="s">
        <v>152</v>
      </c>
      <c r="AW362" s="13" t="s">
        <v>41</v>
      </c>
      <c r="AX362" s="13" t="s">
        <v>77</v>
      </c>
      <c r="AY362" s="181" t="s">
        <v>259</v>
      </c>
    </row>
    <row r="363" spans="2:65" s="12" customFormat="1">
      <c r="B363" s="173"/>
      <c r="D363" s="174" t="s">
        <v>268</v>
      </c>
      <c r="E363" s="175" t="s">
        <v>5</v>
      </c>
      <c r="F363" s="176" t="s">
        <v>596</v>
      </c>
      <c r="H363" s="175" t="s">
        <v>5</v>
      </c>
      <c r="L363" s="173"/>
      <c r="M363" s="177"/>
      <c r="N363" s="178"/>
      <c r="O363" s="178"/>
      <c r="P363" s="178"/>
      <c r="Q363" s="178"/>
      <c r="R363" s="178"/>
      <c r="S363" s="178"/>
      <c r="T363" s="179"/>
      <c r="AT363" s="175" t="s">
        <v>268</v>
      </c>
      <c r="AU363" s="175" t="s">
        <v>86</v>
      </c>
      <c r="AV363" s="12" t="s">
        <v>28</v>
      </c>
      <c r="AW363" s="12" t="s">
        <v>41</v>
      </c>
      <c r="AX363" s="12" t="s">
        <v>77</v>
      </c>
      <c r="AY363" s="175" t="s">
        <v>259</v>
      </c>
    </row>
    <row r="364" spans="2:65" s="14" customFormat="1">
      <c r="B364" s="187"/>
      <c r="D364" s="174" t="s">
        <v>268</v>
      </c>
      <c r="E364" s="188" t="s">
        <v>5</v>
      </c>
      <c r="F364" s="189" t="s">
        <v>597</v>
      </c>
      <c r="H364" s="190">
        <v>-3.0779999999999998</v>
      </c>
      <c r="L364" s="187"/>
      <c r="M364" s="191"/>
      <c r="N364" s="192"/>
      <c r="O364" s="192"/>
      <c r="P364" s="192"/>
      <c r="Q364" s="192"/>
      <c r="R364" s="192"/>
      <c r="S364" s="192"/>
      <c r="T364" s="193"/>
      <c r="AT364" s="188" t="s">
        <v>268</v>
      </c>
      <c r="AU364" s="188" t="s">
        <v>86</v>
      </c>
      <c r="AV364" s="14" t="s">
        <v>86</v>
      </c>
      <c r="AW364" s="14" t="s">
        <v>41</v>
      </c>
      <c r="AX364" s="14" t="s">
        <v>77</v>
      </c>
      <c r="AY364" s="188" t="s">
        <v>259</v>
      </c>
    </row>
    <row r="365" spans="2:65" s="14" customFormat="1">
      <c r="B365" s="187"/>
      <c r="D365" s="174" t="s">
        <v>268</v>
      </c>
      <c r="E365" s="188" t="s">
        <v>5</v>
      </c>
      <c r="F365" s="189" t="s">
        <v>598</v>
      </c>
      <c r="H365" s="190">
        <v>-0.372</v>
      </c>
      <c r="L365" s="187"/>
      <c r="M365" s="191"/>
      <c r="N365" s="192"/>
      <c r="O365" s="192"/>
      <c r="P365" s="192"/>
      <c r="Q365" s="192"/>
      <c r="R365" s="192"/>
      <c r="S365" s="192"/>
      <c r="T365" s="193"/>
      <c r="AT365" s="188" t="s">
        <v>268</v>
      </c>
      <c r="AU365" s="188" t="s">
        <v>86</v>
      </c>
      <c r="AV365" s="14" t="s">
        <v>86</v>
      </c>
      <c r="AW365" s="14" t="s">
        <v>41</v>
      </c>
      <c r="AX365" s="14" t="s">
        <v>77</v>
      </c>
      <c r="AY365" s="188" t="s">
        <v>259</v>
      </c>
    </row>
    <row r="366" spans="2:65" s="14" customFormat="1">
      <c r="B366" s="187"/>
      <c r="D366" s="174" t="s">
        <v>268</v>
      </c>
      <c r="E366" s="188" t="s">
        <v>5</v>
      </c>
      <c r="F366" s="189" t="s">
        <v>599</v>
      </c>
      <c r="H366" s="190">
        <v>-24.719000000000001</v>
      </c>
      <c r="L366" s="187"/>
      <c r="M366" s="191"/>
      <c r="N366" s="192"/>
      <c r="O366" s="192"/>
      <c r="P366" s="192"/>
      <c r="Q366" s="192"/>
      <c r="R366" s="192"/>
      <c r="S366" s="192"/>
      <c r="T366" s="193"/>
      <c r="AT366" s="188" t="s">
        <v>268</v>
      </c>
      <c r="AU366" s="188" t="s">
        <v>86</v>
      </c>
      <c r="AV366" s="14" t="s">
        <v>86</v>
      </c>
      <c r="AW366" s="14" t="s">
        <v>41</v>
      </c>
      <c r="AX366" s="14" t="s">
        <v>77</v>
      </c>
      <c r="AY366" s="188" t="s">
        <v>259</v>
      </c>
    </row>
    <row r="367" spans="2:65" s="14" customFormat="1">
      <c r="B367" s="187"/>
      <c r="D367" s="174" t="s">
        <v>268</v>
      </c>
      <c r="E367" s="188" t="s">
        <v>5</v>
      </c>
      <c r="F367" s="189" t="s">
        <v>600</v>
      </c>
      <c r="H367" s="190">
        <v>-20.457000000000001</v>
      </c>
      <c r="L367" s="187"/>
      <c r="M367" s="191"/>
      <c r="N367" s="192"/>
      <c r="O367" s="192"/>
      <c r="P367" s="192"/>
      <c r="Q367" s="192"/>
      <c r="R367" s="192"/>
      <c r="S367" s="192"/>
      <c r="T367" s="193"/>
      <c r="AT367" s="188" t="s">
        <v>268</v>
      </c>
      <c r="AU367" s="188" t="s">
        <v>86</v>
      </c>
      <c r="AV367" s="14" t="s">
        <v>86</v>
      </c>
      <c r="AW367" s="14" t="s">
        <v>41</v>
      </c>
      <c r="AX367" s="14" t="s">
        <v>77</v>
      </c>
      <c r="AY367" s="188" t="s">
        <v>259</v>
      </c>
    </row>
    <row r="368" spans="2:65" s="14" customFormat="1">
      <c r="B368" s="187"/>
      <c r="D368" s="174" t="s">
        <v>268</v>
      </c>
      <c r="E368" s="188" t="s">
        <v>5</v>
      </c>
      <c r="F368" s="189" t="s">
        <v>601</v>
      </c>
      <c r="H368" s="190">
        <v>-0.30499999999999999</v>
      </c>
      <c r="L368" s="187"/>
      <c r="M368" s="191"/>
      <c r="N368" s="192"/>
      <c r="O368" s="192"/>
      <c r="P368" s="192"/>
      <c r="Q368" s="192"/>
      <c r="R368" s="192"/>
      <c r="S368" s="192"/>
      <c r="T368" s="193"/>
      <c r="AT368" s="188" t="s">
        <v>268</v>
      </c>
      <c r="AU368" s="188" t="s">
        <v>86</v>
      </c>
      <c r="AV368" s="14" t="s">
        <v>86</v>
      </c>
      <c r="AW368" s="14" t="s">
        <v>41</v>
      </c>
      <c r="AX368" s="14" t="s">
        <v>77</v>
      </c>
      <c r="AY368" s="188" t="s">
        <v>259</v>
      </c>
    </row>
    <row r="369" spans="2:65" s="14" customFormat="1">
      <c r="B369" s="187"/>
      <c r="D369" s="174" t="s">
        <v>268</v>
      </c>
      <c r="E369" s="188" t="s">
        <v>5</v>
      </c>
      <c r="F369" s="189" t="s">
        <v>602</v>
      </c>
      <c r="H369" s="190">
        <v>-2.4180000000000001</v>
      </c>
      <c r="L369" s="187"/>
      <c r="M369" s="191"/>
      <c r="N369" s="192"/>
      <c r="O369" s="192"/>
      <c r="P369" s="192"/>
      <c r="Q369" s="192"/>
      <c r="R369" s="192"/>
      <c r="S369" s="192"/>
      <c r="T369" s="193"/>
      <c r="AT369" s="188" t="s">
        <v>268</v>
      </c>
      <c r="AU369" s="188" t="s">
        <v>86</v>
      </c>
      <c r="AV369" s="14" t="s">
        <v>86</v>
      </c>
      <c r="AW369" s="14" t="s">
        <v>41</v>
      </c>
      <c r="AX369" s="14" t="s">
        <v>77</v>
      </c>
      <c r="AY369" s="188" t="s">
        <v>259</v>
      </c>
    </row>
    <row r="370" spans="2:65" s="13" customFormat="1">
      <c r="B370" s="180"/>
      <c r="D370" s="174" t="s">
        <v>268</v>
      </c>
      <c r="E370" s="181" t="s">
        <v>5</v>
      </c>
      <c r="F370" s="182" t="s">
        <v>275</v>
      </c>
      <c r="H370" s="183">
        <v>-51.348999999999997</v>
      </c>
      <c r="L370" s="180"/>
      <c r="M370" s="184"/>
      <c r="N370" s="185"/>
      <c r="O370" s="185"/>
      <c r="P370" s="185"/>
      <c r="Q370" s="185"/>
      <c r="R370" s="185"/>
      <c r="S370" s="185"/>
      <c r="T370" s="186"/>
      <c r="AT370" s="181" t="s">
        <v>268</v>
      </c>
      <c r="AU370" s="181" t="s">
        <v>86</v>
      </c>
      <c r="AV370" s="13" t="s">
        <v>152</v>
      </c>
      <c r="AW370" s="13" t="s">
        <v>41</v>
      </c>
      <c r="AX370" s="13" t="s">
        <v>77</v>
      </c>
      <c r="AY370" s="181" t="s">
        <v>259</v>
      </c>
    </row>
    <row r="371" spans="2:65" s="15" customFormat="1">
      <c r="B371" s="194"/>
      <c r="D371" s="174" t="s">
        <v>268</v>
      </c>
      <c r="E371" s="195" t="s">
        <v>222</v>
      </c>
      <c r="F371" s="196" t="s">
        <v>603</v>
      </c>
      <c r="H371" s="197">
        <v>18.712</v>
      </c>
      <c r="L371" s="194"/>
      <c r="M371" s="198"/>
      <c r="N371" s="199"/>
      <c r="O371" s="199"/>
      <c r="P371" s="199"/>
      <c r="Q371" s="199"/>
      <c r="R371" s="199"/>
      <c r="S371" s="199"/>
      <c r="T371" s="200"/>
      <c r="AT371" s="195" t="s">
        <v>268</v>
      </c>
      <c r="AU371" s="195" t="s">
        <v>86</v>
      </c>
      <c r="AV371" s="15" t="s">
        <v>266</v>
      </c>
      <c r="AW371" s="15" t="s">
        <v>41</v>
      </c>
      <c r="AX371" s="15" t="s">
        <v>28</v>
      </c>
      <c r="AY371" s="195" t="s">
        <v>259</v>
      </c>
    </row>
    <row r="372" spans="2:65" s="1" customFormat="1" ht="25.5" customHeight="1">
      <c r="B372" s="161"/>
      <c r="C372" s="162" t="s">
        <v>604</v>
      </c>
      <c r="D372" s="162" t="s">
        <v>261</v>
      </c>
      <c r="E372" s="163" t="s">
        <v>605</v>
      </c>
      <c r="F372" s="164" t="s">
        <v>606</v>
      </c>
      <c r="G372" s="165" t="s">
        <v>324</v>
      </c>
      <c r="H372" s="166">
        <v>2.4180000000000001</v>
      </c>
      <c r="I372" s="167"/>
      <c r="J372" s="167">
        <f>ROUND(I372*H372,2)</f>
        <v>0</v>
      </c>
      <c r="K372" s="164" t="s">
        <v>5</v>
      </c>
      <c r="L372" s="39"/>
      <c r="M372" s="168" t="s">
        <v>5</v>
      </c>
      <c r="N372" s="169" t="s">
        <v>48</v>
      </c>
      <c r="O372" s="170">
        <v>0</v>
      </c>
      <c r="P372" s="170">
        <f>O372*H372</f>
        <v>0</v>
      </c>
      <c r="Q372" s="170">
        <v>0</v>
      </c>
      <c r="R372" s="170">
        <f>Q372*H372</f>
        <v>0</v>
      </c>
      <c r="S372" s="170">
        <v>0</v>
      </c>
      <c r="T372" s="171">
        <f>S372*H372</f>
        <v>0</v>
      </c>
      <c r="AR372" s="24" t="s">
        <v>266</v>
      </c>
      <c r="AT372" s="24" t="s">
        <v>261</v>
      </c>
      <c r="AU372" s="24" t="s">
        <v>86</v>
      </c>
      <c r="AY372" s="24" t="s">
        <v>259</v>
      </c>
      <c r="BE372" s="172">
        <f>IF(N372="základní",J372,0)</f>
        <v>0</v>
      </c>
      <c r="BF372" s="172">
        <f>IF(N372="snížená",J372,0)</f>
        <v>0</v>
      </c>
      <c r="BG372" s="172">
        <f>IF(N372="zákl. přenesená",J372,0)</f>
        <v>0</v>
      </c>
      <c r="BH372" s="172">
        <f>IF(N372="sníž. přenesená",J372,0)</f>
        <v>0</v>
      </c>
      <c r="BI372" s="172">
        <f>IF(N372="nulová",J372,0)</f>
        <v>0</v>
      </c>
      <c r="BJ372" s="24" t="s">
        <v>28</v>
      </c>
      <c r="BK372" s="172">
        <f>ROUND(I372*H372,2)</f>
        <v>0</v>
      </c>
      <c r="BL372" s="24" t="s">
        <v>266</v>
      </c>
      <c r="BM372" s="24" t="s">
        <v>607</v>
      </c>
    </row>
    <row r="373" spans="2:65" s="12" customFormat="1">
      <c r="B373" s="173"/>
      <c r="D373" s="174" t="s">
        <v>268</v>
      </c>
      <c r="E373" s="175" t="s">
        <v>5</v>
      </c>
      <c r="F373" s="176" t="s">
        <v>608</v>
      </c>
      <c r="H373" s="175" t="s">
        <v>5</v>
      </c>
      <c r="L373" s="173"/>
      <c r="M373" s="177"/>
      <c r="N373" s="178"/>
      <c r="O373" s="178"/>
      <c r="P373" s="178"/>
      <c r="Q373" s="178"/>
      <c r="R373" s="178"/>
      <c r="S373" s="178"/>
      <c r="T373" s="179"/>
      <c r="AT373" s="175" t="s">
        <v>268</v>
      </c>
      <c r="AU373" s="175" t="s">
        <v>86</v>
      </c>
      <c r="AV373" s="12" t="s">
        <v>28</v>
      </c>
      <c r="AW373" s="12" t="s">
        <v>41</v>
      </c>
      <c r="AX373" s="12" t="s">
        <v>77</v>
      </c>
      <c r="AY373" s="175" t="s">
        <v>259</v>
      </c>
    </row>
    <row r="374" spans="2:65" s="14" customFormat="1">
      <c r="B374" s="187"/>
      <c r="D374" s="174" t="s">
        <v>268</v>
      </c>
      <c r="E374" s="188" t="s">
        <v>5</v>
      </c>
      <c r="F374" s="189" t="s">
        <v>609</v>
      </c>
      <c r="H374" s="190">
        <v>0.35</v>
      </c>
      <c r="L374" s="187"/>
      <c r="M374" s="191"/>
      <c r="N374" s="192"/>
      <c r="O374" s="192"/>
      <c r="P374" s="192"/>
      <c r="Q374" s="192"/>
      <c r="R374" s="192"/>
      <c r="S374" s="192"/>
      <c r="T374" s="193"/>
      <c r="AT374" s="188" t="s">
        <v>268</v>
      </c>
      <c r="AU374" s="188" t="s">
        <v>86</v>
      </c>
      <c r="AV374" s="14" t="s">
        <v>86</v>
      </c>
      <c r="AW374" s="14" t="s">
        <v>41</v>
      </c>
      <c r="AX374" s="14" t="s">
        <v>77</v>
      </c>
      <c r="AY374" s="188" t="s">
        <v>259</v>
      </c>
    </row>
    <row r="375" spans="2:65" s="12" customFormat="1">
      <c r="B375" s="173"/>
      <c r="D375" s="174" t="s">
        <v>268</v>
      </c>
      <c r="E375" s="175" t="s">
        <v>5</v>
      </c>
      <c r="F375" s="176" t="s">
        <v>610</v>
      </c>
      <c r="H375" s="175" t="s">
        <v>5</v>
      </c>
      <c r="L375" s="173"/>
      <c r="M375" s="177"/>
      <c r="N375" s="178"/>
      <c r="O375" s="178"/>
      <c r="P375" s="178"/>
      <c r="Q375" s="178"/>
      <c r="R375" s="178"/>
      <c r="S375" s="178"/>
      <c r="T375" s="179"/>
      <c r="AT375" s="175" t="s">
        <v>268</v>
      </c>
      <c r="AU375" s="175" t="s">
        <v>86</v>
      </c>
      <c r="AV375" s="12" t="s">
        <v>28</v>
      </c>
      <c r="AW375" s="12" t="s">
        <v>41</v>
      </c>
      <c r="AX375" s="12" t="s">
        <v>77</v>
      </c>
      <c r="AY375" s="175" t="s">
        <v>259</v>
      </c>
    </row>
    <row r="376" spans="2:65" s="12" customFormat="1">
      <c r="B376" s="173"/>
      <c r="D376" s="174" t="s">
        <v>268</v>
      </c>
      <c r="E376" s="175" t="s">
        <v>5</v>
      </c>
      <c r="F376" s="176" t="s">
        <v>611</v>
      </c>
      <c r="H376" s="175" t="s">
        <v>5</v>
      </c>
      <c r="L376" s="173"/>
      <c r="M376" s="177"/>
      <c r="N376" s="178"/>
      <c r="O376" s="178"/>
      <c r="P376" s="178"/>
      <c r="Q376" s="178"/>
      <c r="R376" s="178"/>
      <c r="S376" s="178"/>
      <c r="T376" s="179"/>
      <c r="AT376" s="175" t="s">
        <v>268</v>
      </c>
      <c r="AU376" s="175" t="s">
        <v>86</v>
      </c>
      <c r="AV376" s="12" t="s">
        <v>28</v>
      </c>
      <c r="AW376" s="12" t="s">
        <v>41</v>
      </c>
      <c r="AX376" s="12" t="s">
        <v>77</v>
      </c>
      <c r="AY376" s="175" t="s">
        <v>259</v>
      </c>
    </row>
    <row r="377" spans="2:65" s="14" customFormat="1">
      <c r="B377" s="187"/>
      <c r="D377" s="174" t="s">
        <v>268</v>
      </c>
      <c r="E377" s="188" t="s">
        <v>5</v>
      </c>
      <c r="F377" s="189" t="s">
        <v>612</v>
      </c>
      <c r="H377" s="190">
        <v>0.27</v>
      </c>
      <c r="L377" s="187"/>
      <c r="M377" s="191"/>
      <c r="N377" s="192"/>
      <c r="O377" s="192"/>
      <c r="P377" s="192"/>
      <c r="Q377" s="192"/>
      <c r="R377" s="192"/>
      <c r="S377" s="192"/>
      <c r="T377" s="193"/>
      <c r="AT377" s="188" t="s">
        <v>268</v>
      </c>
      <c r="AU377" s="188" t="s">
        <v>86</v>
      </c>
      <c r="AV377" s="14" t="s">
        <v>86</v>
      </c>
      <c r="AW377" s="14" t="s">
        <v>41</v>
      </c>
      <c r="AX377" s="14" t="s">
        <v>77</v>
      </c>
      <c r="AY377" s="188" t="s">
        <v>259</v>
      </c>
    </row>
    <row r="378" spans="2:65" s="12" customFormat="1">
      <c r="B378" s="173"/>
      <c r="D378" s="174" t="s">
        <v>268</v>
      </c>
      <c r="E378" s="175" t="s">
        <v>5</v>
      </c>
      <c r="F378" s="176" t="s">
        <v>613</v>
      </c>
      <c r="H378" s="175" t="s">
        <v>5</v>
      </c>
      <c r="L378" s="173"/>
      <c r="M378" s="177"/>
      <c r="N378" s="178"/>
      <c r="O378" s="178"/>
      <c r="P378" s="178"/>
      <c r="Q378" s="178"/>
      <c r="R378" s="178"/>
      <c r="S378" s="178"/>
      <c r="T378" s="179"/>
      <c r="AT378" s="175" t="s">
        <v>268</v>
      </c>
      <c r="AU378" s="175" t="s">
        <v>86</v>
      </c>
      <c r="AV378" s="12" t="s">
        <v>28</v>
      </c>
      <c r="AW378" s="12" t="s">
        <v>41</v>
      </c>
      <c r="AX378" s="12" t="s">
        <v>77</v>
      </c>
      <c r="AY378" s="175" t="s">
        <v>259</v>
      </c>
    </row>
    <row r="379" spans="2:65" s="14" customFormat="1">
      <c r="B379" s="187"/>
      <c r="D379" s="174" t="s">
        <v>268</v>
      </c>
      <c r="E379" s="188" t="s">
        <v>5</v>
      </c>
      <c r="F379" s="189" t="s">
        <v>614</v>
      </c>
      <c r="H379" s="190">
        <v>0.8</v>
      </c>
      <c r="L379" s="187"/>
      <c r="M379" s="191"/>
      <c r="N379" s="192"/>
      <c r="O379" s="192"/>
      <c r="P379" s="192"/>
      <c r="Q379" s="192"/>
      <c r="R379" s="192"/>
      <c r="S379" s="192"/>
      <c r="T379" s="193"/>
      <c r="AT379" s="188" t="s">
        <v>268</v>
      </c>
      <c r="AU379" s="188" t="s">
        <v>86</v>
      </c>
      <c r="AV379" s="14" t="s">
        <v>86</v>
      </c>
      <c r="AW379" s="14" t="s">
        <v>41</v>
      </c>
      <c r="AX379" s="14" t="s">
        <v>77</v>
      </c>
      <c r="AY379" s="188" t="s">
        <v>259</v>
      </c>
    </row>
    <row r="380" spans="2:65" s="12" customFormat="1">
      <c r="B380" s="173"/>
      <c r="D380" s="174" t="s">
        <v>268</v>
      </c>
      <c r="E380" s="175" t="s">
        <v>5</v>
      </c>
      <c r="F380" s="176" t="s">
        <v>615</v>
      </c>
      <c r="H380" s="175" t="s">
        <v>5</v>
      </c>
      <c r="L380" s="173"/>
      <c r="M380" s="177"/>
      <c r="N380" s="178"/>
      <c r="O380" s="178"/>
      <c r="P380" s="178"/>
      <c r="Q380" s="178"/>
      <c r="R380" s="178"/>
      <c r="S380" s="178"/>
      <c r="T380" s="179"/>
      <c r="AT380" s="175" t="s">
        <v>268</v>
      </c>
      <c r="AU380" s="175" t="s">
        <v>86</v>
      </c>
      <c r="AV380" s="12" t="s">
        <v>28</v>
      </c>
      <c r="AW380" s="12" t="s">
        <v>41</v>
      </c>
      <c r="AX380" s="12" t="s">
        <v>77</v>
      </c>
      <c r="AY380" s="175" t="s">
        <v>259</v>
      </c>
    </row>
    <row r="381" spans="2:65" s="14" customFormat="1">
      <c r="B381" s="187"/>
      <c r="D381" s="174" t="s">
        <v>268</v>
      </c>
      <c r="E381" s="188" t="s">
        <v>5</v>
      </c>
      <c r="F381" s="189" t="s">
        <v>616</v>
      </c>
      <c r="H381" s="190">
        <v>0.21</v>
      </c>
      <c r="L381" s="187"/>
      <c r="M381" s="191"/>
      <c r="N381" s="192"/>
      <c r="O381" s="192"/>
      <c r="P381" s="192"/>
      <c r="Q381" s="192"/>
      <c r="R381" s="192"/>
      <c r="S381" s="192"/>
      <c r="T381" s="193"/>
      <c r="AT381" s="188" t="s">
        <v>268</v>
      </c>
      <c r="AU381" s="188" t="s">
        <v>86</v>
      </c>
      <c r="AV381" s="14" t="s">
        <v>86</v>
      </c>
      <c r="AW381" s="14" t="s">
        <v>41</v>
      </c>
      <c r="AX381" s="14" t="s">
        <v>77</v>
      </c>
      <c r="AY381" s="188" t="s">
        <v>259</v>
      </c>
    </row>
    <row r="382" spans="2:65" s="12" customFormat="1">
      <c r="B382" s="173"/>
      <c r="D382" s="174" t="s">
        <v>268</v>
      </c>
      <c r="E382" s="175" t="s">
        <v>5</v>
      </c>
      <c r="F382" s="176" t="s">
        <v>617</v>
      </c>
      <c r="H382" s="175" t="s">
        <v>5</v>
      </c>
      <c r="L382" s="173"/>
      <c r="M382" s="177"/>
      <c r="N382" s="178"/>
      <c r="O382" s="178"/>
      <c r="P382" s="178"/>
      <c r="Q382" s="178"/>
      <c r="R382" s="178"/>
      <c r="S382" s="178"/>
      <c r="T382" s="179"/>
      <c r="AT382" s="175" t="s">
        <v>268</v>
      </c>
      <c r="AU382" s="175" t="s">
        <v>86</v>
      </c>
      <c r="AV382" s="12" t="s">
        <v>28</v>
      </c>
      <c r="AW382" s="12" t="s">
        <v>41</v>
      </c>
      <c r="AX382" s="12" t="s">
        <v>77</v>
      </c>
      <c r="AY382" s="175" t="s">
        <v>259</v>
      </c>
    </row>
    <row r="383" spans="2:65" s="14" customFormat="1">
      <c r="B383" s="187"/>
      <c r="D383" s="174" t="s">
        <v>268</v>
      </c>
      <c r="E383" s="188" t="s">
        <v>5</v>
      </c>
      <c r="F383" s="189" t="s">
        <v>618</v>
      </c>
      <c r="H383" s="190">
        <v>7.3999999999999996E-2</v>
      </c>
      <c r="L383" s="187"/>
      <c r="M383" s="191"/>
      <c r="N383" s="192"/>
      <c r="O383" s="192"/>
      <c r="P383" s="192"/>
      <c r="Q383" s="192"/>
      <c r="R383" s="192"/>
      <c r="S383" s="192"/>
      <c r="T383" s="193"/>
      <c r="AT383" s="188" t="s">
        <v>268</v>
      </c>
      <c r="AU383" s="188" t="s">
        <v>86</v>
      </c>
      <c r="AV383" s="14" t="s">
        <v>86</v>
      </c>
      <c r="AW383" s="14" t="s">
        <v>41</v>
      </c>
      <c r="AX383" s="14" t="s">
        <v>77</v>
      </c>
      <c r="AY383" s="188" t="s">
        <v>259</v>
      </c>
    </row>
    <row r="384" spans="2:65" s="12" customFormat="1">
      <c r="B384" s="173"/>
      <c r="D384" s="174" t="s">
        <v>268</v>
      </c>
      <c r="E384" s="175" t="s">
        <v>5</v>
      </c>
      <c r="F384" s="176" t="s">
        <v>619</v>
      </c>
      <c r="H384" s="175" t="s">
        <v>5</v>
      </c>
      <c r="L384" s="173"/>
      <c r="M384" s="177"/>
      <c r="N384" s="178"/>
      <c r="O384" s="178"/>
      <c r="P384" s="178"/>
      <c r="Q384" s="178"/>
      <c r="R384" s="178"/>
      <c r="S384" s="178"/>
      <c r="T384" s="179"/>
      <c r="AT384" s="175" t="s">
        <v>268</v>
      </c>
      <c r="AU384" s="175" t="s">
        <v>86</v>
      </c>
      <c r="AV384" s="12" t="s">
        <v>28</v>
      </c>
      <c r="AW384" s="12" t="s">
        <v>41</v>
      </c>
      <c r="AX384" s="12" t="s">
        <v>77</v>
      </c>
      <c r="AY384" s="175" t="s">
        <v>259</v>
      </c>
    </row>
    <row r="385" spans="2:65" s="14" customFormat="1">
      <c r="B385" s="187"/>
      <c r="D385" s="174" t="s">
        <v>268</v>
      </c>
      <c r="E385" s="188" t="s">
        <v>5</v>
      </c>
      <c r="F385" s="189" t="s">
        <v>620</v>
      </c>
      <c r="H385" s="190">
        <v>0.154</v>
      </c>
      <c r="L385" s="187"/>
      <c r="M385" s="191"/>
      <c r="N385" s="192"/>
      <c r="O385" s="192"/>
      <c r="P385" s="192"/>
      <c r="Q385" s="192"/>
      <c r="R385" s="192"/>
      <c r="S385" s="192"/>
      <c r="T385" s="193"/>
      <c r="AT385" s="188" t="s">
        <v>268</v>
      </c>
      <c r="AU385" s="188" t="s">
        <v>86</v>
      </c>
      <c r="AV385" s="14" t="s">
        <v>86</v>
      </c>
      <c r="AW385" s="14" t="s">
        <v>41</v>
      </c>
      <c r="AX385" s="14" t="s">
        <v>77</v>
      </c>
      <c r="AY385" s="188" t="s">
        <v>259</v>
      </c>
    </row>
    <row r="386" spans="2:65" s="12" customFormat="1">
      <c r="B386" s="173"/>
      <c r="D386" s="174" t="s">
        <v>268</v>
      </c>
      <c r="E386" s="175" t="s">
        <v>5</v>
      </c>
      <c r="F386" s="176" t="s">
        <v>621</v>
      </c>
      <c r="H386" s="175" t="s">
        <v>5</v>
      </c>
      <c r="L386" s="173"/>
      <c r="M386" s="177"/>
      <c r="N386" s="178"/>
      <c r="O386" s="178"/>
      <c r="P386" s="178"/>
      <c r="Q386" s="178"/>
      <c r="R386" s="178"/>
      <c r="S386" s="178"/>
      <c r="T386" s="179"/>
      <c r="AT386" s="175" t="s">
        <v>268</v>
      </c>
      <c r="AU386" s="175" t="s">
        <v>86</v>
      </c>
      <c r="AV386" s="12" t="s">
        <v>28</v>
      </c>
      <c r="AW386" s="12" t="s">
        <v>41</v>
      </c>
      <c r="AX386" s="12" t="s">
        <v>77</v>
      </c>
      <c r="AY386" s="175" t="s">
        <v>259</v>
      </c>
    </row>
    <row r="387" spans="2:65" s="14" customFormat="1">
      <c r="B387" s="187"/>
      <c r="D387" s="174" t="s">
        <v>268</v>
      </c>
      <c r="E387" s="188" t="s">
        <v>5</v>
      </c>
      <c r="F387" s="189" t="s">
        <v>622</v>
      </c>
      <c r="H387" s="190">
        <v>6.8000000000000005E-2</v>
      </c>
      <c r="L387" s="187"/>
      <c r="M387" s="191"/>
      <c r="N387" s="192"/>
      <c r="O387" s="192"/>
      <c r="P387" s="192"/>
      <c r="Q387" s="192"/>
      <c r="R387" s="192"/>
      <c r="S387" s="192"/>
      <c r="T387" s="193"/>
      <c r="AT387" s="188" t="s">
        <v>268</v>
      </c>
      <c r="AU387" s="188" t="s">
        <v>86</v>
      </c>
      <c r="AV387" s="14" t="s">
        <v>86</v>
      </c>
      <c r="AW387" s="14" t="s">
        <v>41</v>
      </c>
      <c r="AX387" s="14" t="s">
        <v>77</v>
      </c>
      <c r="AY387" s="188" t="s">
        <v>259</v>
      </c>
    </row>
    <row r="388" spans="2:65" s="12" customFormat="1">
      <c r="B388" s="173"/>
      <c r="D388" s="174" t="s">
        <v>268</v>
      </c>
      <c r="E388" s="175" t="s">
        <v>5</v>
      </c>
      <c r="F388" s="176" t="s">
        <v>623</v>
      </c>
      <c r="H388" s="175" t="s">
        <v>5</v>
      </c>
      <c r="L388" s="173"/>
      <c r="M388" s="177"/>
      <c r="N388" s="178"/>
      <c r="O388" s="178"/>
      <c r="P388" s="178"/>
      <c r="Q388" s="178"/>
      <c r="R388" s="178"/>
      <c r="S388" s="178"/>
      <c r="T388" s="179"/>
      <c r="AT388" s="175" t="s">
        <v>268</v>
      </c>
      <c r="AU388" s="175" t="s">
        <v>86</v>
      </c>
      <c r="AV388" s="12" t="s">
        <v>28</v>
      </c>
      <c r="AW388" s="12" t="s">
        <v>41</v>
      </c>
      <c r="AX388" s="12" t="s">
        <v>77</v>
      </c>
      <c r="AY388" s="175" t="s">
        <v>259</v>
      </c>
    </row>
    <row r="389" spans="2:65" s="14" customFormat="1">
      <c r="B389" s="187"/>
      <c r="D389" s="174" t="s">
        <v>268</v>
      </c>
      <c r="E389" s="188" t="s">
        <v>5</v>
      </c>
      <c r="F389" s="189" t="s">
        <v>624</v>
      </c>
      <c r="H389" s="190">
        <v>0.192</v>
      </c>
      <c r="L389" s="187"/>
      <c r="M389" s="191"/>
      <c r="N389" s="192"/>
      <c r="O389" s="192"/>
      <c r="P389" s="192"/>
      <c r="Q389" s="192"/>
      <c r="R389" s="192"/>
      <c r="S389" s="192"/>
      <c r="T389" s="193"/>
      <c r="AT389" s="188" t="s">
        <v>268</v>
      </c>
      <c r="AU389" s="188" t="s">
        <v>86</v>
      </c>
      <c r="AV389" s="14" t="s">
        <v>86</v>
      </c>
      <c r="AW389" s="14" t="s">
        <v>41</v>
      </c>
      <c r="AX389" s="14" t="s">
        <v>77</v>
      </c>
      <c r="AY389" s="188" t="s">
        <v>259</v>
      </c>
    </row>
    <row r="390" spans="2:65" s="12" customFormat="1">
      <c r="B390" s="173"/>
      <c r="D390" s="174" t="s">
        <v>268</v>
      </c>
      <c r="E390" s="175" t="s">
        <v>5</v>
      </c>
      <c r="F390" s="176" t="s">
        <v>625</v>
      </c>
      <c r="H390" s="175" t="s">
        <v>5</v>
      </c>
      <c r="L390" s="173"/>
      <c r="M390" s="177"/>
      <c r="N390" s="178"/>
      <c r="O390" s="178"/>
      <c r="P390" s="178"/>
      <c r="Q390" s="178"/>
      <c r="R390" s="178"/>
      <c r="S390" s="178"/>
      <c r="T390" s="179"/>
      <c r="AT390" s="175" t="s">
        <v>268</v>
      </c>
      <c r="AU390" s="175" t="s">
        <v>86</v>
      </c>
      <c r="AV390" s="12" t="s">
        <v>28</v>
      </c>
      <c r="AW390" s="12" t="s">
        <v>41</v>
      </c>
      <c r="AX390" s="12" t="s">
        <v>77</v>
      </c>
      <c r="AY390" s="175" t="s">
        <v>259</v>
      </c>
    </row>
    <row r="391" spans="2:65" s="14" customFormat="1">
      <c r="B391" s="187"/>
      <c r="D391" s="174" t="s">
        <v>268</v>
      </c>
      <c r="E391" s="188" t="s">
        <v>5</v>
      </c>
      <c r="F391" s="189" t="s">
        <v>626</v>
      </c>
      <c r="H391" s="190">
        <v>0.3</v>
      </c>
      <c r="L391" s="187"/>
      <c r="M391" s="191"/>
      <c r="N391" s="192"/>
      <c r="O391" s="192"/>
      <c r="P391" s="192"/>
      <c r="Q391" s="192"/>
      <c r="R391" s="192"/>
      <c r="S391" s="192"/>
      <c r="T391" s="193"/>
      <c r="AT391" s="188" t="s">
        <v>268</v>
      </c>
      <c r="AU391" s="188" t="s">
        <v>86</v>
      </c>
      <c r="AV391" s="14" t="s">
        <v>86</v>
      </c>
      <c r="AW391" s="14" t="s">
        <v>41</v>
      </c>
      <c r="AX391" s="14" t="s">
        <v>77</v>
      </c>
      <c r="AY391" s="188" t="s">
        <v>259</v>
      </c>
    </row>
    <row r="392" spans="2:65" s="12" customFormat="1">
      <c r="B392" s="173"/>
      <c r="D392" s="174" t="s">
        <v>268</v>
      </c>
      <c r="E392" s="175" t="s">
        <v>5</v>
      </c>
      <c r="F392" s="176" t="s">
        <v>475</v>
      </c>
      <c r="H392" s="175" t="s">
        <v>5</v>
      </c>
      <c r="L392" s="173"/>
      <c r="M392" s="177"/>
      <c r="N392" s="178"/>
      <c r="O392" s="178"/>
      <c r="P392" s="178"/>
      <c r="Q392" s="178"/>
      <c r="R392" s="178"/>
      <c r="S392" s="178"/>
      <c r="T392" s="179"/>
      <c r="AT392" s="175" t="s">
        <v>268</v>
      </c>
      <c r="AU392" s="175" t="s">
        <v>86</v>
      </c>
      <c r="AV392" s="12" t="s">
        <v>28</v>
      </c>
      <c r="AW392" s="12" t="s">
        <v>41</v>
      </c>
      <c r="AX392" s="12" t="s">
        <v>77</v>
      </c>
      <c r="AY392" s="175" t="s">
        <v>259</v>
      </c>
    </row>
    <row r="393" spans="2:65" s="12" customFormat="1">
      <c r="B393" s="173"/>
      <c r="D393" s="174" t="s">
        <v>268</v>
      </c>
      <c r="E393" s="175" t="s">
        <v>5</v>
      </c>
      <c r="F393" s="176" t="s">
        <v>476</v>
      </c>
      <c r="H393" s="175" t="s">
        <v>5</v>
      </c>
      <c r="L393" s="173"/>
      <c r="M393" s="177"/>
      <c r="N393" s="178"/>
      <c r="O393" s="178"/>
      <c r="P393" s="178"/>
      <c r="Q393" s="178"/>
      <c r="R393" s="178"/>
      <c r="S393" s="178"/>
      <c r="T393" s="179"/>
      <c r="AT393" s="175" t="s">
        <v>268</v>
      </c>
      <c r="AU393" s="175" t="s">
        <v>86</v>
      </c>
      <c r="AV393" s="12" t="s">
        <v>28</v>
      </c>
      <c r="AW393" s="12" t="s">
        <v>41</v>
      </c>
      <c r="AX393" s="12" t="s">
        <v>77</v>
      </c>
      <c r="AY393" s="175" t="s">
        <v>259</v>
      </c>
    </row>
    <row r="394" spans="2:65" s="14" customFormat="1">
      <c r="B394" s="187"/>
      <c r="D394" s="174" t="s">
        <v>268</v>
      </c>
      <c r="E394" s="188" t="s">
        <v>5</v>
      </c>
      <c r="F394" s="189" t="s">
        <v>77</v>
      </c>
      <c r="H394" s="190">
        <v>0</v>
      </c>
      <c r="L394" s="187"/>
      <c r="M394" s="191"/>
      <c r="N394" s="192"/>
      <c r="O394" s="192"/>
      <c r="P394" s="192"/>
      <c r="Q394" s="192"/>
      <c r="R394" s="192"/>
      <c r="S394" s="192"/>
      <c r="T394" s="193"/>
      <c r="AT394" s="188" t="s">
        <v>268</v>
      </c>
      <c r="AU394" s="188" t="s">
        <v>86</v>
      </c>
      <c r="AV394" s="14" t="s">
        <v>86</v>
      </c>
      <c r="AW394" s="14" t="s">
        <v>41</v>
      </c>
      <c r="AX394" s="14" t="s">
        <v>77</v>
      </c>
      <c r="AY394" s="188" t="s">
        <v>259</v>
      </c>
    </row>
    <row r="395" spans="2:65" s="13" customFormat="1">
      <c r="B395" s="180"/>
      <c r="D395" s="174" t="s">
        <v>268</v>
      </c>
      <c r="E395" s="181" t="s">
        <v>196</v>
      </c>
      <c r="F395" s="182" t="s">
        <v>275</v>
      </c>
      <c r="H395" s="183">
        <v>2.4180000000000001</v>
      </c>
      <c r="L395" s="180"/>
      <c r="M395" s="184"/>
      <c r="N395" s="185"/>
      <c r="O395" s="185"/>
      <c r="P395" s="185"/>
      <c r="Q395" s="185"/>
      <c r="R395" s="185"/>
      <c r="S395" s="185"/>
      <c r="T395" s="186"/>
      <c r="AT395" s="181" t="s">
        <v>268</v>
      </c>
      <c r="AU395" s="181" t="s">
        <v>86</v>
      </c>
      <c r="AV395" s="13" t="s">
        <v>152</v>
      </c>
      <c r="AW395" s="13" t="s">
        <v>41</v>
      </c>
      <c r="AX395" s="13" t="s">
        <v>77</v>
      </c>
      <c r="AY395" s="181" t="s">
        <v>259</v>
      </c>
    </row>
    <row r="396" spans="2:65" s="15" customFormat="1">
      <c r="B396" s="194"/>
      <c r="D396" s="174" t="s">
        <v>268</v>
      </c>
      <c r="E396" s="195" t="s">
        <v>5</v>
      </c>
      <c r="F396" s="196" t="s">
        <v>282</v>
      </c>
      <c r="H396" s="197">
        <v>2.4180000000000001</v>
      </c>
      <c r="L396" s="194"/>
      <c r="M396" s="198"/>
      <c r="N396" s="199"/>
      <c r="O396" s="199"/>
      <c r="P396" s="199"/>
      <c r="Q396" s="199"/>
      <c r="R396" s="199"/>
      <c r="S396" s="199"/>
      <c r="T396" s="200"/>
      <c r="AT396" s="195" t="s">
        <v>268</v>
      </c>
      <c r="AU396" s="195" t="s">
        <v>86</v>
      </c>
      <c r="AV396" s="15" t="s">
        <v>266</v>
      </c>
      <c r="AW396" s="15" t="s">
        <v>41</v>
      </c>
      <c r="AX396" s="15" t="s">
        <v>28</v>
      </c>
      <c r="AY396" s="195" t="s">
        <v>259</v>
      </c>
    </row>
    <row r="397" spans="2:65" s="11" customFormat="1" ht="29.85" customHeight="1">
      <c r="B397" s="149"/>
      <c r="D397" s="150" t="s">
        <v>76</v>
      </c>
      <c r="E397" s="159" t="s">
        <v>627</v>
      </c>
      <c r="F397" s="159" t="s">
        <v>628</v>
      </c>
      <c r="J397" s="160">
        <f>BK397</f>
        <v>0</v>
      </c>
      <c r="L397" s="149"/>
      <c r="M397" s="153"/>
      <c r="N397" s="154"/>
      <c r="O397" s="154"/>
      <c r="P397" s="155">
        <f>P398</f>
        <v>0.69999600000000006</v>
      </c>
      <c r="Q397" s="154"/>
      <c r="R397" s="155">
        <f>R398</f>
        <v>0</v>
      </c>
      <c r="S397" s="154"/>
      <c r="T397" s="156">
        <f>T398</f>
        <v>0</v>
      </c>
      <c r="AR397" s="150" t="s">
        <v>28</v>
      </c>
      <c r="AT397" s="157" t="s">
        <v>76</v>
      </c>
      <c r="AU397" s="157" t="s">
        <v>28</v>
      </c>
      <c r="AY397" s="150" t="s">
        <v>259</v>
      </c>
      <c r="BK397" s="158">
        <f>BK398</f>
        <v>0</v>
      </c>
    </row>
    <row r="398" spans="2:65" s="1" customFormat="1" ht="25.5" customHeight="1">
      <c r="B398" s="161"/>
      <c r="C398" s="162" t="s">
        <v>629</v>
      </c>
      <c r="D398" s="162" t="s">
        <v>261</v>
      </c>
      <c r="E398" s="163" t="s">
        <v>630</v>
      </c>
      <c r="F398" s="164" t="s">
        <v>631</v>
      </c>
      <c r="G398" s="165" t="s">
        <v>324</v>
      </c>
      <c r="H398" s="166">
        <v>10.606</v>
      </c>
      <c r="I398" s="167"/>
      <c r="J398" s="167">
        <f>ROUND(I398*H398,2)</f>
        <v>0</v>
      </c>
      <c r="K398" s="164" t="s">
        <v>265</v>
      </c>
      <c r="L398" s="39"/>
      <c r="M398" s="168" t="s">
        <v>5</v>
      </c>
      <c r="N398" s="169" t="s">
        <v>48</v>
      </c>
      <c r="O398" s="170">
        <v>6.6000000000000003E-2</v>
      </c>
      <c r="P398" s="170">
        <f>O398*H398</f>
        <v>0.69999600000000006</v>
      </c>
      <c r="Q398" s="170">
        <v>0</v>
      </c>
      <c r="R398" s="170">
        <f>Q398*H398</f>
        <v>0</v>
      </c>
      <c r="S398" s="170">
        <v>0</v>
      </c>
      <c r="T398" s="171">
        <f>S398*H398</f>
        <v>0</v>
      </c>
      <c r="AR398" s="24" t="s">
        <v>266</v>
      </c>
      <c r="AT398" s="24" t="s">
        <v>261</v>
      </c>
      <c r="AU398" s="24" t="s">
        <v>86</v>
      </c>
      <c r="AY398" s="24" t="s">
        <v>259</v>
      </c>
      <c r="BE398" s="172">
        <f>IF(N398="základní",J398,0)</f>
        <v>0</v>
      </c>
      <c r="BF398" s="172">
        <f>IF(N398="snížená",J398,0)</f>
        <v>0</v>
      </c>
      <c r="BG398" s="172">
        <f>IF(N398="zákl. přenesená",J398,0)</f>
        <v>0</v>
      </c>
      <c r="BH398" s="172">
        <f>IF(N398="sníž. přenesená",J398,0)</f>
        <v>0</v>
      </c>
      <c r="BI398" s="172">
        <f>IF(N398="nulová",J398,0)</f>
        <v>0</v>
      </c>
      <c r="BJ398" s="24" t="s">
        <v>28</v>
      </c>
      <c r="BK398" s="172">
        <f>ROUND(I398*H398,2)</f>
        <v>0</v>
      </c>
      <c r="BL398" s="24" t="s">
        <v>266</v>
      </c>
      <c r="BM398" s="24" t="s">
        <v>632</v>
      </c>
    </row>
    <row r="399" spans="2:65" s="11" customFormat="1" ht="37.35" customHeight="1">
      <c r="B399" s="149"/>
      <c r="D399" s="150" t="s">
        <v>76</v>
      </c>
      <c r="E399" s="151" t="s">
        <v>633</v>
      </c>
      <c r="F399" s="151" t="s">
        <v>634</v>
      </c>
      <c r="J399" s="152">
        <f>BK399</f>
        <v>0</v>
      </c>
      <c r="L399" s="149"/>
      <c r="M399" s="153"/>
      <c r="N399" s="154"/>
      <c r="O399" s="154"/>
      <c r="P399" s="155">
        <f>P400+P409</f>
        <v>28.703600000000002</v>
      </c>
      <c r="Q399" s="154"/>
      <c r="R399" s="155">
        <f>R400+R409</f>
        <v>0</v>
      </c>
      <c r="S399" s="154"/>
      <c r="T399" s="156">
        <f>T400+T409</f>
        <v>0.67179999999999995</v>
      </c>
      <c r="AR399" s="150" t="s">
        <v>86</v>
      </c>
      <c r="AT399" s="157" t="s">
        <v>76</v>
      </c>
      <c r="AU399" s="157" t="s">
        <v>77</v>
      </c>
      <c r="AY399" s="150" t="s">
        <v>259</v>
      </c>
      <c r="BK399" s="158">
        <f>BK400+BK409</f>
        <v>0</v>
      </c>
    </row>
    <row r="400" spans="2:65" s="11" customFormat="1" ht="19.899999999999999" customHeight="1">
      <c r="B400" s="149"/>
      <c r="D400" s="150" t="s">
        <v>76</v>
      </c>
      <c r="E400" s="159" t="s">
        <v>635</v>
      </c>
      <c r="F400" s="159" t="s">
        <v>636</v>
      </c>
      <c r="J400" s="160">
        <f>BK400</f>
        <v>0</v>
      </c>
      <c r="L400" s="149"/>
      <c r="M400" s="153"/>
      <c r="N400" s="154"/>
      <c r="O400" s="154"/>
      <c r="P400" s="155">
        <f>SUM(P401:P408)</f>
        <v>3.6036000000000001</v>
      </c>
      <c r="Q400" s="154"/>
      <c r="R400" s="155">
        <f>SUM(R401:R408)</f>
        <v>0</v>
      </c>
      <c r="S400" s="154"/>
      <c r="T400" s="156">
        <f>SUM(T401:T408)</f>
        <v>0.37180000000000002</v>
      </c>
      <c r="AR400" s="150" t="s">
        <v>86</v>
      </c>
      <c r="AT400" s="157" t="s">
        <v>76</v>
      </c>
      <c r="AU400" s="157" t="s">
        <v>28</v>
      </c>
      <c r="AY400" s="150" t="s">
        <v>259</v>
      </c>
      <c r="BK400" s="158">
        <f>SUM(BK401:BK408)</f>
        <v>0</v>
      </c>
    </row>
    <row r="401" spans="2:65" s="1" customFormat="1" ht="25.5" customHeight="1">
      <c r="B401" s="161"/>
      <c r="C401" s="162" t="s">
        <v>637</v>
      </c>
      <c r="D401" s="162" t="s">
        <v>261</v>
      </c>
      <c r="E401" s="163" t="s">
        <v>638</v>
      </c>
      <c r="F401" s="164" t="s">
        <v>639</v>
      </c>
      <c r="G401" s="165" t="s">
        <v>285</v>
      </c>
      <c r="H401" s="166">
        <v>28.6</v>
      </c>
      <c r="I401" s="167"/>
      <c r="J401" s="167">
        <f>ROUND(I401*H401,2)</f>
        <v>0</v>
      </c>
      <c r="K401" s="164" t="s">
        <v>265</v>
      </c>
      <c r="L401" s="39"/>
      <c r="M401" s="168" t="s">
        <v>5</v>
      </c>
      <c r="N401" s="169" t="s">
        <v>48</v>
      </c>
      <c r="O401" s="170">
        <v>0.126</v>
      </c>
      <c r="P401" s="170">
        <f>O401*H401</f>
        <v>3.6036000000000001</v>
      </c>
      <c r="Q401" s="170">
        <v>0</v>
      </c>
      <c r="R401" s="170">
        <f>Q401*H401</f>
        <v>0</v>
      </c>
      <c r="S401" s="170">
        <v>1.2999999999999999E-2</v>
      </c>
      <c r="T401" s="171">
        <f>S401*H401</f>
        <v>0.37180000000000002</v>
      </c>
      <c r="AR401" s="24" t="s">
        <v>378</v>
      </c>
      <c r="AT401" s="24" t="s">
        <v>261</v>
      </c>
      <c r="AU401" s="24" t="s">
        <v>86</v>
      </c>
      <c r="AY401" s="24" t="s">
        <v>259</v>
      </c>
      <c r="BE401" s="172">
        <f>IF(N401="základní",J401,0)</f>
        <v>0</v>
      </c>
      <c r="BF401" s="172">
        <f>IF(N401="snížená",J401,0)</f>
        <v>0</v>
      </c>
      <c r="BG401" s="172">
        <f>IF(N401="zákl. přenesená",J401,0)</f>
        <v>0</v>
      </c>
      <c r="BH401" s="172">
        <f>IF(N401="sníž. přenesená",J401,0)</f>
        <v>0</v>
      </c>
      <c r="BI401" s="172">
        <f>IF(N401="nulová",J401,0)</f>
        <v>0</v>
      </c>
      <c r="BJ401" s="24" t="s">
        <v>28</v>
      </c>
      <c r="BK401" s="172">
        <f>ROUND(I401*H401,2)</f>
        <v>0</v>
      </c>
      <c r="BL401" s="24" t="s">
        <v>378</v>
      </c>
      <c r="BM401" s="24" t="s">
        <v>640</v>
      </c>
    </row>
    <row r="402" spans="2:65" s="12" customFormat="1">
      <c r="B402" s="173"/>
      <c r="D402" s="174" t="s">
        <v>268</v>
      </c>
      <c r="E402" s="175" t="s">
        <v>5</v>
      </c>
      <c r="F402" s="176" t="s">
        <v>641</v>
      </c>
      <c r="H402" s="175" t="s">
        <v>5</v>
      </c>
      <c r="L402" s="173"/>
      <c r="M402" s="177"/>
      <c r="N402" s="178"/>
      <c r="O402" s="178"/>
      <c r="P402" s="178"/>
      <c r="Q402" s="178"/>
      <c r="R402" s="178"/>
      <c r="S402" s="178"/>
      <c r="T402" s="179"/>
      <c r="AT402" s="175" t="s">
        <v>268</v>
      </c>
      <c r="AU402" s="175" t="s">
        <v>86</v>
      </c>
      <c r="AV402" s="12" t="s">
        <v>28</v>
      </c>
      <c r="AW402" s="12" t="s">
        <v>41</v>
      </c>
      <c r="AX402" s="12" t="s">
        <v>77</v>
      </c>
      <c r="AY402" s="175" t="s">
        <v>259</v>
      </c>
    </row>
    <row r="403" spans="2:65" s="12" customFormat="1">
      <c r="B403" s="173"/>
      <c r="D403" s="174" t="s">
        <v>268</v>
      </c>
      <c r="E403" s="175" t="s">
        <v>5</v>
      </c>
      <c r="F403" s="176" t="s">
        <v>642</v>
      </c>
      <c r="H403" s="175" t="s">
        <v>5</v>
      </c>
      <c r="L403" s="173"/>
      <c r="M403" s="177"/>
      <c r="N403" s="178"/>
      <c r="O403" s="178"/>
      <c r="P403" s="178"/>
      <c r="Q403" s="178"/>
      <c r="R403" s="178"/>
      <c r="S403" s="178"/>
      <c r="T403" s="179"/>
      <c r="AT403" s="175" t="s">
        <v>268</v>
      </c>
      <c r="AU403" s="175" t="s">
        <v>86</v>
      </c>
      <c r="AV403" s="12" t="s">
        <v>28</v>
      </c>
      <c r="AW403" s="12" t="s">
        <v>41</v>
      </c>
      <c r="AX403" s="12" t="s">
        <v>77</v>
      </c>
      <c r="AY403" s="175" t="s">
        <v>259</v>
      </c>
    </row>
    <row r="404" spans="2:65" s="12" customFormat="1">
      <c r="B404" s="173"/>
      <c r="D404" s="174" t="s">
        <v>268</v>
      </c>
      <c r="E404" s="175" t="s">
        <v>5</v>
      </c>
      <c r="F404" s="176" t="s">
        <v>643</v>
      </c>
      <c r="H404" s="175" t="s">
        <v>5</v>
      </c>
      <c r="L404" s="173"/>
      <c r="M404" s="177"/>
      <c r="N404" s="178"/>
      <c r="O404" s="178"/>
      <c r="P404" s="178"/>
      <c r="Q404" s="178"/>
      <c r="R404" s="178"/>
      <c r="S404" s="178"/>
      <c r="T404" s="179"/>
      <c r="AT404" s="175" t="s">
        <v>268</v>
      </c>
      <c r="AU404" s="175" t="s">
        <v>86</v>
      </c>
      <c r="AV404" s="12" t="s">
        <v>28</v>
      </c>
      <c r="AW404" s="12" t="s">
        <v>41</v>
      </c>
      <c r="AX404" s="12" t="s">
        <v>77</v>
      </c>
      <c r="AY404" s="175" t="s">
        <v>259</v>
      </c>
    </row>
    <row r="405" spans="2:65" s="14" customFormat="1">
      <c r="B405" s="187"/>
      <c r="D405" s="174" t="s">
        <v>268</v>
      </c>
      <c r="E405" s="188" t="s">
        <v>5</v>
      </c>
      <c r="F405" s="189" t="s">
        <v>644</v>
      </c>
      <c r="H405" s="190">
        <v>24.6</v>
      </c>
      <c r="L405" s="187"/>
      <c r="M405" s="191"/>
      <c r="N405" s="192"/>
      <c r="O405" s="192"/>
      <c r="P405" s="192"/>
      <c r="Q405" s="192"/>
      <c r="R405" s="192"/>
      <c r="S405" s="192"/>
      <c r="T405" s="193"/>
      <c r="AT405" s="188" t="s">
        <v>268</v>
      </c>
      <c r="AU405" s="188" t="s">
        <v>86</v>
      </c>
      <c r="AV405" s="14" t="s">
        <v>86</v>
      </c>
      <c r="AW405" s="14" t="s">
        <v>41</v>
      </c>
      <c r="AX405" s="14" t="s">
        <v>77</v>
      </c>
      <c r="AY405" s="188" t="s">
        <v>259</v>
      </c>
    </row>
    <row r="406" spans="2:65" s="12" customFormat="1">
      <c r="B406" s="173"/>
      <c r="D406" s="174" t="s">
        <v>268</v>
      </c>
      <c r="E406" s="175" t="s">
        <v>5</v>
      </c>
      <c r="F406" s="176" t="s">
        <v>645</v>
      </c>
      <c r="H406" s="175" t="s">
        <v>5</v>
      </c>
      <c r="L406" s="173"/>
      <c r="M406" s="177"/>
      <c r="N406" s="178"/>
      <c r="O406" s="178"/>
      <c r="P406" s="178"/>
      <c r="Q406" s="178"/>
      <c r="R406" s="178"/>
      <c r="S406" s="178"/>
      <c r="T406" s="179"/>
      <c r="AT406" s="175" t="s">
        <v>268</v>
      </c>
      <c r="AU406" s="175" t="s">
        <v>86</v>
      </c>
      <c r="AV406" s="12" t="s">
        <v>28</v>
      </c>
      <c r="AW406" s="12" t="s">
        <v>41</v>
      </c>
      <c r="AX406" s="12" t="s">
        <v>77</v>
      </c>
      <c r="AY406" s="175" t="s">
        <v>259</v>
      </c>
    </row>
    <row r="407" spans="2:65" s="14" customFormat="1">
      <c r="B407" s="187"/>
      <c r="D407" s="174" t="s">
        <v>268</v>
      </c>
      <c r="E407" s="188" t="s">
        <v>5</v>
      </c>
      <c r="F407" s="189" t="s">
        <v>646</v>
      </c>
      <c r="H407" s="190">
        <v>4</v>
      </c>
      <c r="L407" s="187"/>
      <c r="M407" s="191"/>
      <c r="N407" s="192"/>
      <c r="O407" s="192"/>
      <c r="P407" s="192"/>
      <c r="Q407" s="192"/>
      <c r="R407" s="192"/>
      <c r="S407" s="192"/>
      <c r="T407" s="193"/>
      <c r="AT407" s="188" t="s">
        <v>268</v>
      </c>
      <c r="AU407" s="188" t="s">
        <v>86</v>
      </c>
      <c r="AV407" s="14" t="s">
        <v>86</v>
      </c>
      <c r="AW407" s="14" t="s">
        <v>41</v>
      </c>
      <c r="AX407" s="14" t="s">
        <v>77</v>
      </c>
      <c r="AY407" s="188" t="s">
        <v>259</v>
      </c>
    </row>
    <row r="408" spans="2:65" s="15" customFormat="1">
      <c r="B408" s="194"/>
      <c r="D408" s="174" t="s">
        <v>268</v>
      </c>
      <c r="E408" s="195" t="s">
        <v>5</v>
      </c>
      <c r="F408" s="196" t="s">
        <v>282</v>
      </c>
      <c r="H408" s="197">
        <v>28.6</v>
      </c>
      <c r="L408" s="194"/>
      <c r="M408" s="198"/>
      <c r="N408" s="199"/>
      <c r="O408" s="199"/>
      <c r="P408" s="199"/>
      <c r="Q408" s="199"/>
      <c r="R408" s="199"/>
      <c r="S408" s="199"/>
      <c r="T408" s="200"/>
      <c r="AT408" s="195" t="s">
        <v>268</v>
      </c>
      <c r="AU408" s="195" t="s">
        <v>86</v>
      </c>
      <c r="AV408" s="15" t="s">
        <v>266</v>
      </c>
      <c r="AW408" s="15" t="s">
        <v>41</v>
      </c>
      <c r="AX408" s="15" t="s">
        <v>28</v>
      </c>
      <c r="AY408" s="195" t="s">
        <v>259</v>
      </c>
    </row>
    <row r="409" spans="2:65" s="11" customFormat="1" ht="29.85" customHeight="1">
      <c r="B409" s="149"/>
      <c r="D409" s="150" t="s">
        <v>76</v>
      </c>
      <c r="E409" s="159" t="s">
        <v>647</v>
      </c>
      <c r="F409" s="159" t="s">
        <v>648</v>
      </c>
      <c r="J409" s="160">
        <f>BK409</f>
        <v>0</v>
      </c>
      <c r="L409" s="149"/>
      <c r="M409" s="153"/>
      <c r="N409" s="154"/>
      <c r="O409" s="154"/>
      <c r="P409" s="155">
        <f>SUM(P410:P418)</f>
        <v>25.1</v>
      </c>
      <c r="Q409" s="154"/>
      <c r="R409" s="155">
        <f>SUM(R410:R418)</f>
        <v>0</v>
      </c>
      <c r="S409" s="154"/>
      <c r="T409" s="156">
        <f>SUM(T410:T418)</f>
        <v>0.3</v>
      </c>
      <c r="AR409" s="150" t="s">
        <v>86</v>
      </c>
      <c r="AT409" s="157" t="s">
        <v>76</v>
      </c>
      <c r="AU409" s="157" t="s">
        <v>28</v>
      </c>
      <c r="AY409" s="150" t="s">
        <v>259</v>
      </c>
      <c r="BK409" s="158">
        <f>SUM(BK410:BK418)</f>
        <v>0</v>
      </c>
    </row>
    <row r="410" spans="2:65" s="1" customFormat="1" ht="38.25" customHeight="1">
      <c r="B410" s="161"/>
      <c r="C410" s="162" t="s">
        <v>649</v>
      </c>
      <c r="D410" s="162" t="s">
        <v>261</v>
      </c>
      <c r="E410" s="163" t="s">
        <v>650</v>
      </c>
      <c r="F410" s="164" t="s">
        <v>651</v>
      </c>
      <c r="G410" s="165" t="s">
        <v>652</v>
      </c>
      <c r="H410" s="166">
        <v>1</v>
      </c>
      <c r="I410" s="167"/>
      <c r="J410" s="167">
        <f>ROUND(I410*H410,2)</f>
        <v>0</v>
      </c>
      <c r="K410" s="164" t="s">
        <v>5</v>
      </c>
      <c r="L410" s="39"/>
      <c r="M410" s="168" t="s">
        <v>5</v>
      </c>
      <c r="N410" s="169" t="s">
        <v>48</v>
      </c>
      <c r="O410" s="170">
        <v>8</v>
      </c>
      <c r="P410" s="170">
        <f>O410*H410</f>
        <v>8</v>
      </c>
      <c r="Q410" s="170">
        <v>0</v>
      </c>
      <c r="R410" s="170">
        <f>Q410*H410</f>
        <v>0</v>
      </c>
      <c r="S410" s="170">
        <v>0</v>
      </c>
      <c r="T410" s="171">
        <f>S410*H410</f>
        <v>0</v>
      </c>
      <c r="AR410" s="24" t="s">
        <v>378</v>
      </c>
      <c r="AT410" s="24" t="s">
        <v>261</v>
      </c>
      <c r="AU410" s="24" t="s">
        <v>86</v>
      </c>
      <c r="AY410" s="24" t="s">
        <v>259</v>
      </c>
      <c r="BE410" s="172">
        <f>IF(N410="základní",J410,0)</f>
        <v>0</v>
      </c>
      <c r="BF410" s="172">
        <f>IF(N410="snížená",J410,0)</f>
        <v>0</v>
      </c>
      <c r="BG410" s="172">
        <f>IF(N410="zákl. přenesená",J410,0)</f>
        <v>0</v>
      </c>
      <c r="BH410" s="172">
        <f>IF(N410="sníž. přenesená",J410,0)</f>
        <v>0</v>
      </c>
      <c r="BI410" s="172">
        <f>IF(N410="nulová",J410,0)</f>
        <v>0</v>
      </c>
      <c r="BJ410" s="24" t="s">
        <v>28</v>
      </c>
      <c r="BK410" s="172">
        <f>ROUND(I410*H410,2)</f>
        <v>0</v>
      </c>
      <c r="BL410" s="24" t="s">
        <v>378</v>
      </c>
      <c r="BM410" s="24" t="s">
        <v>653</v>
      </c>
    </row>
    <row r="411" spans="2:65" s="12" customFormat="1">
      <c r="B411" s="173"/>
      <c r="D411" s="174" t="s">
        <v>268</v>
      </c>
      <c r="E411" s="175" t="s">
        <v>5</v>
      </c>
      <c r="F411" s="176" t="s">
        <v>654</v>
      </c>
      <c r="H411" s="175" t="s">
        <v>5</v>
      </c>
      <c r="L411" s="173"/>
      <c r="M411" s="177"/>
      <c r="N411" s="178"/>
      <c r="O411" s="178"/>
      <c r="P411" s="178"/>
      <c r="Q411" s="178"/>
      <c r="R411" s="178"/>
      <c r="S411" s="178"/>
      <c r="T411" s="179"/>
      <c r="AT411" s="175" t="s">
        <v>268</v>
      </c>
      <c r="AU411" s="175" t="s">
        <v>86</v>
      </c>
      <c r="AV411" s="12" t="s">
        <v>28</v>
      </c>
      <c r="AW411" s="12" t="s">
        <v>41</v>
      </c>
      <c r="AX411" s="12" t="s">
        <v>77</v>
      </c>
      <c r="AY411" s="175" t="s">
        <v>259</v>
      </c>
    </row>
    <row r="412" spans="2:65" s="12" customFormat="1">
      <c r="B412" s="173"/>
      <c r="D412" s="174" t="s">
        <v>268</v>
      </c>
      <c r="E412" s="175" t="s">
        <v>5</v>
      </c>
      <c r="F412" s="176" t="s">
        <v>655</v>
      </c>
      <c r="H412" s="175" t="s">
        <v>5</v>
      </c>
      <c r="L412" s="173"/>
      <c r="M412" s="177"/>
      <c r="N412" s="178"/>
      <c r="O412" s="178"/>
      <c r="P412" s="178"/>
      <c r="Q412" s="178"/>
      <c r="R412" s="178"/>
      <c r="S412" s="178"/>
      <c r="T412" s="179"/>
      <c r="AT412" s="175" t="s">
        <v>268</v>
      </c>
      <c r="AU412" s="175" t="s">
        <v>86</v>
      </c>
      <c r="AV412" s="12" t="s">
        <v>28</v>
      </c>
      <c r="AW412" s="12" t="s">
        <v>41</v>
      </c>
      <c r="AX412" s="12" t="s">
        <v>77</v>
      </c>
      <c r="AY412" s="175" t="s">
        <v>259</v>
      </c>
    </row>
    <row r="413" spans="2:65" s="12" customFormat="1">
      <c r="B413" s="173"/>
      <c r="D413" s="174" t="s">
        <v>268</v>
      </c>
      <c r="E413" s="175" t="s">
        <v>5</v>
      </c>
      <c r="F413" s="176" t="s">
        <v>656</v>
      </c>
      <c r="H413" s="175" t="s">
        <v>5</v>
      </c>
      <c r="L413" s="173"/>
      <c r="M413" s="177"/>
      <c r="N413" s="178"/>
      <c r="O413" s="178"/>
      <c r="P413" s="178"/>
      <c r="Q413" s="178"/>
      <c r="R413" s="178"/>
      <c r="S413" s="178"/>
      <c r="T413" s="179"/>
      <c r="AT413" s="175" t="s">
        <v>268</v>
      </c>
      <c r="AU413" s="175" t="s">
        <v>86</v>
      </c>
      <c r="AV413" s="12" t="s">
        <v>28</v>
      </c>
      <c r="AW413" s="12" t="s">
        <v>41</v>
      </c>
      <c r="AX413" s="12" t="s">
        <v>77</v>
      </c>
      <c r="AY413" s="175" t="s">
        <v>259</v>
      </c>
    </row>
    <row r="414" spans="2:65" s="14" customFormat="1">
      <c r="B414" s="187"/>
      <c r="D414" s="174" t="s">
        <v>268</v>
      </c>
      <c r="E414" s="188" t="s">
        <v>5</v>
      </c>
      <c r="F414" s="189" t="s">
        <v>28</v>
      </c>
      <c r="H414" s="190">
        <v>1</v>
      </c>
      <c r="L414" s="187"/>
      <c r="M414" s="191"/>
      <c r="N414" s="192"/>
      <c r="O414" s="192"/>
      <c r="P414" s="192"/>
      <c r="Q414" s="192"/>
      <c r="R414" s="192"/>
      <c r="S414" s="192"/>
      <c r="T414" s="193"/>
      <c r="AT414" s="188" t="s">
        <v>268</v>
      </c>
      <c r="AU414" s="188" t="s">
        <v>86</v>
      </c>
      <c r="AV414" s="14" t="s">
        <v>86</v>
      </c>
      <c r="AW414" s="14" t="s">
        <v>41</v>
      </c>
      <c r="AX414" s="14" t="s">
        <v>28</v>
      </c>
      <c r="AY414" s="188" t="s">
        <v>259</v>
      </c>
    </row>
    <row r="415" spans="2:65" s="1" customFormat="1" ht="25.5" customHeight="1">
      <c r="B415" s="161"/>
      <c r="C415" s="162" t="s">
        <v>657</v>
      </c>
      <c r="D415" s="162" t="s">
        <v>261</v>
      </c>
      <c r="E415" s="163" t="s">
        <v>658</v>
      </c>
      <c r="F415" s="164" t="s">
        <v>659</v>
      </c>
      <c r="G415" s="165" t="s">
        <v>660</v>
      </c>
      <c r="H415" s="166">
        <v>300</v>
      </c>
      <c r="I415" s="167"/>
      <c r="J415" s="167">
        <f>ROUND(I415*H415,2)</f>
        <v>0</v>
      </c>
      <c r="K415" s="164" t="s">
        <v>265</v>
      </c>
      <c r="L415" s="39"/>
      <c r="M415" s="168" t="s">
        <v>5</v>
      </c>
      <c r="N415" s="169" t="s">
        <v>48</v>
      </c>
      <c r="O415" s="170">
        <v>5.7000000000000002E-2</v>
      </c>
      <c r="P415" s="170">
        <f>O415*H415</f>
        <v>17.100000000000001</v>
      </c>
      <c r="Q415" s="170">
        <v>0</v>
      </c>
      <c r="R415" s="170">
        <f>Q415*H415</f>
        <v>0</v>
      </c>
      <c r="S415" s="170">
        <v>1E-3</v>
      </c>
      <c r="T415" s="171">
        <f>S415*H415</f>
        <v>0.3</v>
      </c>
      <c r="AR415" s="24" t="s">
        <v>378</v>
      </c>
      <c r="AT415" s="24" t="s">
        <v>261</v>
      </c>
      <c r="AU415" s="24" t="s">
        <v>86</v>
      </c>
      <c r="AY415" s="24" t="s">
        <v>259</v>
      </c>
      <c r="BE415" s="172">
        <f>IF(N415="základní",J415,0)</f>
        <v>0</v>
      </c>
      <c r="BF415" s="172">
        <f>IF(N415="snížená",J415,0)</f>
        <v>0</v>
      </c>
      <c r="BG415" s="172">
        <f>IF(N415="zákl. přenesená",J415,0)</f>
        <v>0</v>
      </c>
      <c r="BH415" s="172">
        <f>IF(N415="sníž. přenesená",J415,0)</f>
        <v>0</v>
      </c>
      <c r="BI415" s="172">
        <f>IF(N415="nulová",J415,0)</f>
        <v>0</v>
      </c>
      <c r="BJ415" s="24" t="s">
        <v>28</v>
      </c>
      <c r="BK415" s="172">
        <f>ROUND(I415*H415,2)</f>
        <v>0</v>
      </c>
      <c r="BL415" s="24" t="s">
        <v>378</v>
      </c>
      <c r="BM415" s="24" t="s">
        <v>661</v>
      </c>
    </row>
    <row r="416" spans="2:65" s="12" customFormat="1">
      <c r="B416" s="173"/>
      <c r="D416" s="174" t="s">
        <v>268</v>
      </c>
      <c r="E416" s="175" t="s">
        <v>5</v>
      </c>
      <c r="F416" s="176" t="s">
        <v>662</v>
      </c>
      <c r="H416" s="175" t="s">
        <v>5</v>
      </c>
      <c r="L416" s="173"/>
      <c r="M416" s="177"/>
      <c r="N416" s="178"/>
      <c r="O416" s="178"/>
      <c r="P416" s="178"/>
      <c r="Q416" s="178"/>
      <c r="R416" s="178"/>
      <c r="S416" s="178"/>
      <c r="T416" s="179"/>
      <c r="AT416" s="175" t="s">
        <v>268</v>
      </c>
      <c r="AU416" s="175" t="s">
        <v>86</v>
      </c>
      <c r="AV416" s="12" t="s">
        <v>28</v>
      </c>
      <c r="AW416" s="12" t="s">
        <v>41</v>
      </c>
      <c r="AX416" s="12" t="s">
        <v>77</v>
      </c>
      <c r="AY416" s="175" t="s">
        <v>259</v>
      </c>
    </row>
    <row r="417" spans="2:51" s="12" customFormat="1">
      <c r="B417" s="173"/>
      <c r="D417" s="174" t="s">
        <v>268</v>
      </c>
      <c r="E417" s="175" t="s">
        <v>5</v>
      </c>
      <c r="F417" s="176" t="s">
        <v>663</v>
      </c>
      <c r="H417" s="175" t="s">
        <v>5</v>
      </c>
      <c r="L417" s="173"/>
      <c r="M417" s="177"/>
      <c r="N417" s="178"/>
      <c r="O417" s="178"/>
      <c r="P417" s="178"/>
      <c r="Q417" s="178"/>
      <c r="R417" s="178"/>
      <c r="S417" s="178"/>
      <c r="T417" s="179"/>
      <c r="AT417" s="175" t="s">
        <v>268</v>
      </c>
      <c r="AU417" s="175" t="s">
        <v>86</v>
      </c>
      <c r="AV417" s="12" t="s">
        <v>28</v>
      </c>
      <c r="AW417" s="12" t="s">
        <v>41</v>
      </c>
      <c r="AX417" s="12" t="s">
        <v>77</v>
      </c>
      <c r="AY417" s="175" t="s">
        <v>259</v>
      </c>
    </row>
    <row r="418" spans="2:51" s="14" customFormat="1">
      <c r="B418" s="187"/>
      <c r="D418" s="174" t="s">
        <v>268</v>
      </c>
      <c r="E418" s="188" t="s">
        <v>5</v>
      </c>
      <c r="F418" s="189" t="s">
        <v>664</v>
      </c>
      <c r="H418" s="190">
        <v>300</v>
      </c>
      <c r="L418" s="187"/>
      <c r="M418" s="210"/>
      <c r="N418" s="211"/>
      <c r="O418" s="211"/>
      <c r="P418" s="211"/>
      <c r="Q418" s="211"/>
      <c r="R418" s="211"/>
      <c r="S418" s="211"/>
      <c r="T418" s="212"/>
      <c r="AT418" s="188" t="s">
        <v>268</v>
      </c>
      <c r="AU418" s="188" t="s">
        <v>86</v>
      </c>
      <c r="AV418" s="14" t="s">
        <v>86</v>
      </c>
      <c r="AW418" s="14" t="s">
        <v>41</v>
      </c>
      <c r="AX418" s="14" t="s">
        <v>28</v>
      </c>
      <c r="AY418" s="188" t="s">
        <v>259</v>
      </c>
    </row>
    <row r="419" spans="2:51" s="1" customFormat="1" ht="6.95" customHeight="1">
      <c r="B419" s="54"/>
      <c r="C419" s="55"/>
      <c r="D419" s="55"/>
      <c r="E419" s="55"/>
      <c r="F419" s="55"/>
      <c r="G419" s="55"/>
      <c r="H419" s="55"/>
      <c r="I419" s="55"/>
      <c r="J419" s="55"/>
      <c r="K419" s="55"/>
      <c r="L419" s="39"/>
    </row>
  </sheetData>
  <autoFilter ref="C91:K418" xr:uid="{00000000-0009-0000-0000-000001000000}"/>
  <mergeCells count="13">
    <mergeCell ref="E84:H84"/>
    <mergeCell ref="G1:H1"/>
    <mergeCell ref="L2:V2"/>
    <mergeCell ref="E49:H49"/>
    <mergeCell ref="E51:H51"/>
    <mergeCell ref="J55:J56"/>
    <mergeCell ref="E80:H80"/>
    <mergeCell ref="E82:H82"/>
    <mergeCell ref="E7:H7"/>
    <mergeCell ref="E9:H9"/>
    <mergeCell ref="E11:H11"/>
    <mergeCell ref="E26:H26"/>
    <mergeCell ref="E47:H47"/>
  </mergeCells>
  <hyperlinks>
    <hyperlink ref="F1:G1" location="C2" display="1) Krycí list soupisu" xr:uid="{00000000-0004-0000-0100-000000000000}"/>
    <hyperlink ref="G1:H1" location="C58" display="2) Rekapitulace" xr:uid="{00000000-0004-0000-0100-000001000000}"/>
    <hyperlink ref="J1" location="C91" display="3) Soupis prací" xr:uid="{00000000-0004-0000-0100-000002000000}"/>
    <hyperlink ref="L1:V1" location="'Rekapitulace stavby'!C2" display="Rekapitulace stavby" xr:uid="{00000000-0004-0000-0100-000003000000}"/>
  </hyperlinks>
  <pageMargins left="0.59055118110236227" right="0.59055118110236227" top="0.59055118110236227" bottom="0.59055118110236227" header="0" footer="0"/>
  <pageSetup paperSize="9" fitToHeight="100" orientation="landscape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R126"/>
  <sheetViews>
    <sheetView showGridLines="0" zoomScale="66" zoomScaleNormal="66" workbookViewId="0">
      <pane ySplit="1" topLeftCell="A85" activePane="bottomLeft" state="frozen"/>
      <selection activeCell="A2" sqref="A2"/>
      <selection pane="bottomLeft" activeCell="I89" sqref="I89:I125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9" max="19" width="8.1640625" customWidth="1"/>
    <col min="20" max="20" width="29.6640625" customWidth="1"/>
    <col min="21" max="21" width="16.33203125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04"/>
      <c r="B1" s="17"/>
      <c r="C1" s="17"/>
      <c r="D1" s="18" t="s">
        <v>1</v>
      </c>
      <c r="E1" s="17"/>
      <c r="F1" s="105" t="s">
        <v>189</v>
      </c>
      <c r="G1" s="262" t="s">
        <v>190</v>
      </c>
      <c r="H1" s="262"/>
      <c r="I1" s="17"/>
      <c r="J1" s="105" t="s">
        <v>191</v>
      </c>
      <c r="K1" s="18" t="s">
        <v>192</v>
      </c>
      <c r="L1" s="105" t="s">
        <v>193</v>
      </c>
      <c r="M1" s="105"/>
      <c r="N1" s="105"/>
      <c r="O1" s="105"/>
      <c r="P1" s="105"/>
      <c r="Q1" s="105"/>
      <c r="R1" s="105"/>
      <c r="S1" s="105"/>
      <c r="T1" s="105"/>
      <c r="U1" s="106"/>
      <c r="V1" s="106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24" t="s">
        <v>94</v>
      </c>
      <c r="AZ2" s="107" t="s">
        <v>665</v>
      </c>
      <c r="BA2" s="107" t="s">
        <v>5</v>
      </c>
      <c r="BB2" s="107" t="s">
        <v>5</v>
      </c>
      <c r="BC2" s="107" t="s">
        <v>666</v>
      </c>
      <c r="BD2" s="107" t="s">
        <v>86</v>
      </c>
    </row>
    <row r="3" spans="1:70" ht="6.95" customHeight="1">
      <c r="B3" s="25"/>
      <c r="C3" s="26"/>
      <c r="D3" s="26"/>
      <c r="E3" s="26"/>
      <c r="F3" s="26"/>
      <c r="G3" s="26"/>
      <c r="H3" s="26"/>
      <c r="I3" s="26"/>
      <c r="J3" s="26"/>
      <c r="K3" s="27"/>
      <c r="AT3" s="24" t="s">
        <v>86</v>
      </c>
      <c r="AZ3" s="107" t="s">
        <v>667</v>
      </c>
      <c r="BA3" s="107" t="s">
        <v>5</v>
      </c>
      <c r="BB3" s="107" t="s">
        <v>5</v>
      </c>
      <c r="BC3" s="107" t="s">
        <v>668</v>
      </c>
      <c r="BD3" s="107" t="s">
        <v>86</v>
      </c>
    </row>
    <row r="4" spans="1:70" ht="36.950000000000003" customHeight="1">
      <c r="B4" s="28"/>
      <c r="C4" s="29"/>
      <c r="D4" s="30" t="s">
        <v>198</v>
      </c>
      <c r="E4" s="29"/>
      <c r="F4" s="29"/>
      <c r="G4" s="29"/>
      <c r="H4" s="29"/>
      <c r="I4" s="29"/>
      <c r="J4" s="29"/>
      <c r="K4" s="31"/>
      <c r="M4" s="32" t="s">
        <v>13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29"/>
      <c r="J5" s="29"/>
      <c r="K5" s="31"/>
    </row>
    <row r="6" spans="1:70" ht="15">
      <c r="B6" s="28"/>
      <c r="C6" s="29"/>
      <c r="D6" s="36" t="s">
        <v>17</v>
      </c>
      <c r="E6" s="29"/>
      <c r="F6" s="29"/>
      <c r="G6" s="29"/>
      <c r="H6" s="29"/>
      <c r="I6" s="29"/>
      <c r="J6" s="29"/>
      <c r="K6" s="31"/>
    </row>
    <row r="7" spans="1:70" ht="16.5" customHeight="1">
      <c r="B7" s="28"/>
      <c r="C7" s="29"/>
      <c r="D7" s="29"/>
      <c r="E7" s="263" t="str">
        <f>'Rekapitulace stavby'!K6</f>
        <v>ÚPRAVA VEŘEJNÉHO PROSTORU MEZI UL. VÝSTAVNÍ-VELETRŽNÍ PŘI MENDLOVĚ NÁM.ČÁST 2 - VNITROBLOK</v>
      </c>
      <c r="F7" s="269"/>
      <c r="G7" s="269"/>
      <c r="H7" s="269"/>
      <c r="I7" s="29"/>
      <c r="J7" s="29"/>
      <c r="K7" s="31"/>
    </row>
    <row r="8" spans="1:70" ht="15">
      <c r="B8" s="28"/>
      <c r="C8" s="29"/>
      <c r="D8" s="36" t="s">
        <v>206</v>
      </c>
      <c r="E8" s="29"/>
      <c r="F8" s="29"/>
      <c r="G8" s="29"/>
      <c r="H8" s="29"/>
      <c r="I8" s="29"/>
      <c r="J8" s="29"/>
      <c r="K8" s="31"/>
    </row>
    <row r="9" spans="1:70" s="1" customFormat="1" ht="16.5" customHeight="1">
      <c r="B9" s="39"/>
      <c r="C9" s="40"/>
      <c r="D9" s="40"/>
      <c r="E9" s="263" t="s">
        <v>209</v>
      </c>
      <c r="F9" s="264"/>
      <c r="G9" s="264"/>
      <c r="H9" s="264"/>
      <c r="I9" s="40"/>
      <c r="J9" s="40"/>
      <c r="K9" s="43"/>
    </row>
    <row r="10" spans="1:70" s="1" customFormat="1" ht="15">
      <c r="B10" s="39"/>
      <c r="C10" s="40"/>
      <c r="D10" s="36" t="s">
        <v>212</v>
      </c>
      <c r="E10" s="40"/>
      <c r="F10" s="40"/>
      <c r="G10" s="40"/>
      <c r="H10" s="40"/>
      <c r="I10" s="40"/>
      <c r="J10" s="40"/>
      <c r="K10" s="43"/>
    </row>
    <row r="11" spans="1:70" s="1" customFormat="1" ht="36.950000000000003" customHeight="1">
      <c r="B11" s="39"/>
      <c r="C11" s="40"/>
      <c r="D11" s="40"/>
      <c r="E11" s="265" t="s">
        <v>669</v>
      </c>
      <c r="F11" s="264"/>
      <c r="G11" s="264"/>
      <c r="H11" s="264"/>
      <c r="I11" s="40"/>
      <c r="J11" s="40"/>
      <c r="K11" s="43"/>
    </row>
    <row r="12" spans="1:70" s="1" customFormat="1">
      <c r="B12" s="39"/>
      <c r="C12" s="40"/>
      <c r="D12" s="40"/>
      <c r="E12" s="40"/>
      <c r="F12" s="40"/>
      <c r="G12" s="40"/>
      <c r="H12" s="40"/>
      <c r="I12" s="40"/>
      <c r="J12" s="40"/>
      <c r="K12" s="43"/>
    </row>
    <row r="13" spans="1:70" s="1" customFormat="1" ht="14.45" customHeight="1">
      <c r="B13" s="39"/>
      <c r="C13" s="40"/>
      <c r="D13" s="36" t="s">
        <v>20</v>
      </c>
      <c r="E13" s="40"/>
      <c r="F13" s="34" t="s">
        <v>85</v>
      </c>
      <c r="G13" s="40"/>
      <c r="H13" s="40"/>
      <c r="I13" s="36" t="s">
        <v>22</v>
      </c>
      <c r="J13" s="34" t="s">
        <v>23</v>
      </c>
      <c r="K13" s="43"/>
    </row>
    <row r="14" spans="1:70" s="1" customFormat="1" ht="14.45" customHeight="1">
      <c r="B14" s="39"/>
      <c r="C14" s="40"/>
      <c r="D14" s="36" t="s">
        <v>24</v>
      </c>
      <c r="E14" s="40"/>
      <c r="F14" s="34" t="s">
        <v>25</v>
      </c>
      <c r="G14" s="40"/>
      <c r="H14" s="40"/>
      <c r="I14" s="36" t="s">
        <v>26</v>
      </c>
      <c r="J14" s="108" t="str">
        <f>'Rekapitulace stavby'!AN8</f>
        <v>18.09.2017</v>
      </c>
      <c r="K14" s="43"/>
    </row>
    <row r="15" spans="1:70" s="1" customFormat="1" ht="21.75" customHeight="1">
      <c r="B15" s="39"/>
      <c r="C15" s="40"/>
      <c r="D15" s="33" t="s">
        <v>29</v>
      </c>
      <c r="E15" s="40"/>
      <c r="F15" s="37" t="s">
        <v>30</v>
      </c>
      <c r="G15" s="40"/>
      <c r="H15" s="40"/>
      <c r="I15" s="33" t="s">
        <v>31</v>
      </c>
      <c r="J15" s="37" t="s">
        <v>32</v>
      </c>
      <c r="K15" s="43"/>
    </row>
    <row r="16" spans="1:70" s="1" customFormat="1" ht="14.45" customHeight="1">
      <c r="B16" s="39"/>
      <c r="C16" s="40"/>
      <c r="D16" s="36" t="s">
        <v>33</v>
      </c>
      <c r="E16" s="40"/>
      <c r="F16" s="40"/>
      <c r="G16" s="40"/>
      <c r="H16" s="40"/>
      <c r="I16" s="36" t="s">
        <v>34</v>
      </c>
      <c r="J16" s="34" t="s">
        <v>5</v>
      </c>
      <c r="K16" s="43"/>
    </row>
    <row r="17" spans="2:11" s="1" customFormat="1" ht="18" customHeight="1">
      <c r="B17" s="39"/>
      <c r="C17" s="40"/>
      <c r="D17" s="40"/>
      <c r="E17" s="34" t="s">
        <v>35</v>
      </c>
      <c r="F17" s="40"/>
      <c r="G17" s="40"/>
      <c r="H17" s="40"/>
      <c r="I17" s="36" t="s">
        <v>36</v>
      </c>
      <c r="J17" s="34" t="s">
        <v>5</v>
      </c>
      <c r="K17" s="43"/>
    </row>
    <row r="18" spans="2:11" s="1" customFormat="1" ht="6.95" customHeight="1">
      <c r="B18" s="39"/>
      <c r="C18" s="40"/>
      <c r="D18" s="40"/>
      <c r="E18" s="40"/>
      <c r="F18" s="40"/>
      <c r="G18" s="40"/>
      <c r="H18" s="40"/>
      <c r="I18" s="40"/>
      <c r="J18" s="40"/>
      <c r="K18" s="43"/>
    </row>
    <row r="19" spans="2:11" s="1" customFormat="1" ht="14.45" customHeight="1">
      <c r="B19" s="39"/>
      <c r="C19" s="40"/>
      <c r="D19" s="36" t="s">
        <v>37</v>
      </c>
      <c r="E19" s="40"/>
      <c r="F19" s="40"/>
      <c r="G19" s="40"/>
      <c r="H19" s="40"/>
      <c r="I19" s="36" t="s">
        <v>34</v>
      </c>
      <c r="J19" s="34" t="str">
        <f>IF('Rekapitulace stavby'!AN13="Vyplň údaj","",IF('Rekapitulace stavby'!AN13="","",'Rekapitulace stavby'!AN13))</f>
        <v/>
      </c>
      <c r="K19" s="43"/>
    </row>
    <row r="20" spans="2:11" s="1" customFormat="1" ht="18" customHeight="1">
      <c r="B20" s="39"/>
      <c r="C20" s="40"/>
      <c r="D20" s="40"/>
      <c r="E20" s="34" t="str">
        <f>IF('Rekapitulace stavby'!E14="Vyplň údaj","",IF('Rekapitulace stavby'!E14="","",'Rekapitulace stavby'!E14))</f>
        <v xml:space="preserve"> </v>
      </c>
      <c r="F20" s="40"/>
      <c r="G20" s="40"/>
      <c r="H20" s="40"/>
      <c r="I20" s="36" t="s">
        <v>36</v>
      </c>
      <c r="J20" s="34" t="str">
        <f>IF('Rekapitulace stavby'!AN14="Vyplň údaj","",IF('Rekapitulace stavby'!AN14="","",'Rekapitulace stavby'!AN14))</f>
        <v/>
      </c>
      <c r="K20" s="43"/>
    </row>
    <row r="21" spans="2:11" s="1" customFormat="1" ht="6.95" customHeight="1">
      <c r="B21" s="39"/>
      <c r="C21" s="40"/>
      <c r="D21" s="40"/>
      <c r="E21" s="40"/>
      <c r="F21" s="40"/>
      <c r="G21" s="40"/>
      <c r="H21" s="40"/>
      <c r="I21" s="40"/>
      <c r="J21" s="40"/>
      <c r="K21" s="43"/>
    </row>
    <row r="22" spans="2:11" s="1" customFormat="1" ht="14.45" customHeight="1">
      <c r="B22" s="39"/>
      <c r="C22" s="40"/>
      <c r="D22" s="36" t="s">
        <v>39</v>
      </c>
      <c r="E22" s="40"/>
      <c r="F22" s="40"/>
      <c r="G22" s="40"/>
      <c r="H22" s="40"/>
      <c r="I22" s="36" t="s">
        <v>34</v>
      </c>
      <c r="J22" s="34" t="s">
        <v>5</v>
      </c>
      <c r="K22" s="43"/>
    </row>
    <row r="23" spans="2:11" s="1" customFormat="1" ht="18" customHeight="1">
      <c r="B23" s="39"/>
      <c r="C23" s="40"/>
      <c r="D23" s="40"/>
      <c r="E23" s="34" t="s">
        <v>40</v>
      </c>
      <c r="F23" s="40"/>
      <c r="G23" s="40"/>
      <c r="H23" s="40"/>
      <c r="I23" s="36" t="s">
        <v>36</v>
      </c>
      <c r="J23" s="34" t="s">
        <v>5</v>
      </c>
      <c r="K23" s="43"/>
    </row>
    <row r="24" spans="2:11" s="1" customFormat="1" ht="6.95" customHeight="1">
      <c r="B24" s="39"/>
      <c r="C24" s="40"/>
      <c r="D24" s="40"/>
      <c r="E24" s="40"/>
      <c r="F24" s="40"/>
      <c r="G24" s="40"/>
      <c r="H24" s="40"/>
      <c r="I24" s="40"/>
      <c r="J24" s="40"/>
      <c r="K24" s="43"/>
    </row>
    <row r="25" spans="2:11" s="1" customFormat="1" ht="14.45" customHeight="1">
      <c r="B25" s="39"/>
      <c r="C25" s="40"/>
      <c r="D25" s="36" t="s">
        <v>42</v>
      </c>
      <c r="E25" s="40"/>
      <c r="F25" s="40"/>
      <c r="G25" s="40"/>
      <c r="H25" s="40"/>
      <c r="I25" s="40"/>
      <c r="J25" s="40"/>
      <c r="K25" s="43"/>
    </row>
    <row r="26" spans="2:11" s="7" customFormat="1" ht="16.5" customHeight="1">
      <c r="B26" s="109"/>
      <c r="C26" s="110"/>
      <c r="D26" s="110"/>
      <c r="E26" s="257" t="s">
        <v>5</v>
      </c>
      <c r="F26" s="257"/>
      <c r="G26" s="257"/>
      <c r="H26" s="257"/>
      <c r="I26" s="110"/>
      <c r="J26" s="110"/>
      <c r="K26" s="111"/>
    </row>
    <row r="27" spans="2:11" s="1" customFormat="1" ht="6.95" customHeight="1">
      <c r="B27" s="39"/>
      <c r="C27" s="40"/>
      <c r="D27" s="40"/>
      <c r="E27" s="40"/>
      <c r="F27" s="40"/>
      <c r="G27" s="40"/>
      <c r="H27" s="40"/>
      <c r="I27" s="40"/>
      <c r="J27" s="40"/>
      <c r="K27" s="43"/>
    </row>
    <row r="28" spans="2:11" s="1" customFormat="1" ht="6.95" customHeight="1">
      <c r="B28" s="39"/>
      <c r="C28" s="40"/>
      <c r="D28" s="66"/>
      <c r="E28" s="66"/>
      <c r="F28" s="66"/>
      <c r="G28" s="66"/>
      <c r="H28" s="66"/>
      <c r="I28" s="66"/>
      <c r="J28" s="66"/>
      <c r="K28" s="112"/>
    </row>
    <row r="29" spans="2:11" s="1" customFormat="1" ht="25.35" customHeight="1">
      <c r="B29" s="39"/>
      <c r="C29" s="40"/>
      <c r="D29" s="113" t="s">
        <v>43</v>
      </c>
      <c r="E29" s="40"/>
      <c r="F29" s="40"/>
      <c r="G29" s="40"/>
      <c r="H29" s="40"/>
      <c r="I29" s="40"/>
      <c r="J29" s="114">
        <f>ROUND(J86,0)</f>
        <v>0</v>
      </c>
      <c r="K29" s="43"/>
    </row>
    <row r="30" spans="2:11" s="1" customFormat="1" ht="6.95" customHeight="1">
      <c r="B30" s="39"/>
      <c r="C30" s="40"/>
      <c r="D30" s="66"/>
      <c r="E30" s="66"/>
      <c r="F30" s="66"/>
      <c r="G30" s="66"/>
      <c r="H30" s="66"/>
      <c r="I30" s="66"/>
      <c r="J30" s="66"/>
      <c r="K30" s="112"/>
    </row>
    <row r="31" spans="2:11" s="1" customFormat="1" ht="14.45" customHeight="1">
      <c r="B31" s="39"/>
      <c r="C31" s="40"/>
      <c r="D31" s="40"/>
      <c r="E31" s="40"/>
      <c r="F31" s="44" t="s">
        <v>45</v>
      </c>
      <c r="G31" s="40"/>
      <c r="H31" s="40"/>
      <c r="I31" s="44" t="s">
        <v>44</v>
      </c>
      <c r="J31" s="44" t="s">
        <v>46</v>
      </c>
      <c r="K31" s="43"/>
    </row>
    <row r="32" spans="2:11" s="1" customFormat="1" ht="14.45" customHeight="1">
      <c r="B32" s="39"/>
      <c r="C32" s="40"/>
      <c r="D32" s="47" t="s">
        <v>47</v>
      </c>
      <c r="E32" s="47" t="s">
        <v>48</v>
      </c>
      <c r="F32" s="115">
        <f>ROUND(SUM(BE86:BE125), 0)</f>
        <v>0</v>
      </c>
      <c r="G32" s="40"/>
      <c r="H32" s="40"/>
      <c r="I32" s="116">
        <v>0.21</v>
      </c>
      <c r="J32" s="115">
        <f>ROUND(ROUND((SUM(BE86:BE125)), 0)*I32, 0)</f>
        <v>0</v>
      </c>
      <c r="K32" s="43"/>
    </row>
    <row r="33" spans="2:11" s="1" customFormat="1" ht="14.45" customHeight="1">
      <c r="B33" s="39"/>
      <c r="C33" s="40"/>
      <c r="D33" s="40"/>
      <c r="E33" s="47" t="s">
        <v>49</v>
      </c>
      <c r="F33" s="115">
        <f>ROUND(SUM(BF86:BF125), 0)</f>
        <v>0</v>
      </c>
      <c r="G33" s="40"/>
      <c r="H33" s="40"/>
      <c r="I33" s="116">
        <v>0.15</v>
      </c>
      <c r="J33" s="115">
        <f>ROUND(ROUND((SUM(BF86:BF125)), 0)*I33, 0)</f>
        <v>0</v>
      </c>
      <c r="K33" s="43"/>
    </row>
    <row r="34" spans="2:11" s="1" customFormat="1" ht="14.45" hidden="1" customHeight="1">
      <c r="B34" s="39"/>
      <c r="C34" s="40"/>
      <c r="D34" s="40"/>
      <c r="E34" s="47" t="s">
        <v>50</v>
      </c>
      <c r="F34" s="115">
        <f>ROUND(SUM(BG86:BG125), 0)</f>
        <v>0</v>
      </c>
      <c r="G34" s="40"/>
      <c r="H34" s="40"/>
      <c r="I34" s="116">
        <v>0.21</v>
      </c>
      <c r="J34" s="115">
        <v>0</v>
      </c>
      <c r="K34" s="43"/>
    </row>
    <row r="35" spans="2:11" s="1" customFormat="1" ht="14.45" hidden="1" customHeight="1">
      <c r="B35" s="39"/>
      <c r="C35" s="40"/>
      <c r="D35" s="40"/>
      <c r="E35" s="47" t="s">
        <v>51</v>
      </c>
      <c r="F35" s="115">
        <f>ROUND(SUM(BH86:BH125), 0)</f>
        <v>0</v>
      </c>
      <c r="G35" s="40"/>
      <c r="H35" s="40"/>
      <c r="I35" s="116">
        <v>0.15</v>
      </c>
      <c r="J35" s="115">
        <v>0</v>
      </c>
      <c r="K35" s="43"/>
    </row>
    <row r="36" spans="2:11" s="1" customFormat="1" ht="14.45" hidden="1" customHeight="1">
      <c r="B36" s="39"/>
      <c r="C36" s="40"/>
      <c r="D36" s="40"/>
      <c r="E36" s="47" t="s">
        <v>52</v>
      </c>
      <c r="F36" s="115">
        <f>ROUND(SUM(BI86:BI125), 0)</f>
        <v>0</v>
      </c>
      <c r="G36" s="40"/>
      <c r="H36" s="40"/>
      <c r="I36" s="116">
        <v>0</v>
      </c>
      <c r="J36" s="115">
        <v>0</v>
      </c>
      <c r="K36" s="43"/>
    </row>
    <row r="37" spans="2:11" s="1" customFormat="1" ht="6.95" customHeight="1">
      <c r="B37" s="39"/>
      <c r="C37" s="40"/>
      <c r="D37" s="40"/>
      <c r="E37" s="40"/>
      <c r="F37" s="40"/>
      <c r="G37" s="40"/>
      <c r="H37" s="40"/>
      <c r="I37" s="40"/>
      <c r="J37" s="40"/>
      <c r="K37" s="43"/>
    </row>
    <row r="38" spans="2:11" s="1" customFormat="1" ht="25.35" customHeight="1">
      <c r="B38" s="39"/>
      <c r="C38" s="117"/>
      <c r="D38" s="118" t="s">
        <v>53</v>
      </c>
      <c r="E38" s="69"/>
      <c r="F38" s="69"/>
      <c r="G38" s="119" t="s">
        <v>54</v>
      </c>
      <c r="H38" s="120" t="s">
        <v>55</v>
      </c>
      <c r="I38" s="69"/>
      <c r="J38" s="121">
        <f>SUM(J29:J36)</f>
        <v>0</v>
      </c>
      <c r="K38" s="122"/>
    </row>
    <row r="39" spans="2:11" s="1" customFormat="1" ht="14.45" customHeight="1">
      <c r="B39" s="54"/>
      <c r="C39" s="55"/>
      <c r="D39" s="55"/>
      <c r="E39" s="55"/>
      <c r="F39" s="55"/>
      <c r="G39" s="55"/>
      <c r="H39" s="55"/>
      <c r="I39" s="55"/>
      <c r="J39" s="55"/>
      <c r="K39" s="56"/>
    </row>
    <row r="43" spans="2:11" s="1" customFormat="1" ht="6.95" customHeight="1">
      <c r="B43" s="57"/>
      <c r="C43" s="58"/>
      <c r="D43" s="58"/>
      <c r="E43" s="58"/>
      <c r="F43" s="58"/>
      <c r="G43" s="58"/>
      <c r="H43" s="58"/>
      <c r="I43" s="58"/>
      <c r="J43" s="58"/>
      <c r="K43" s="123"/>
    </row>
    <row r="44" spans="2:11" s="1" customFormat="1" ht="36.950000000000003" customHeight="1">
      <c r="B44" s="39"/>
      <c r="C44" s="30" t="s">
        <v>228</v>
      </c>
      <c r="D44" s="40"/>
      <c r="E44" s="40"/>
      <c r="F44" s="40"/>
      <c r="G44" s="40"/>
      <c r="H44" s="40"/>
      <c r="I44" s="40"/>
      <c r="J44" s="40"/>
      <c r="K44" s="43"/>
    </row>
    <row r="45" spans="2:11" s="1" customFormat="1" ht="6.95" customHeight="1">
      <c r="B45" s="39"/>
      <c r="C45" s="40"/>
      <c r="D45" s="40"/>
      <c r="E45" s="40"/>
      <c r="F45" s="40"/>
      <c r="G45" s="40"/>
      <c r="H45" s="40"/>
      <c r="I45" s="40"/>
      <c r="J45" s="40"/>
      <c r="K45" s="43"/>
    </row>
    <row r="46" spans="2:11" s="1" customFormat="1" ht="14.45" customHeight="1">
      <c r="B46" s="39"/>
      <c r="C46" s="36" t="s">
        <v>17</v>
      </c>
      <c r="D46" s="40"/>
      <c r="E46" s="40"/>
      <c r="F46" s="40"/>
      <c r="G46" s="40"/>
      <c r="H46" s="40"/>
      <c r="I46" s="40"/>
      <c r="J46" s="40"/>
      <c r="K46" s="43"/>
    </row>
    <row r="47" spans="2:11" s="1" customFormat="1" ht="16.5" customHeight="1">
      <c r="B47" s="39"/>
      <c r="C47" s="40"/>
      <c r="D47" s="40"/>
      <c r="E47" s="263" t="str">
        <f>E7</f>
        <v>ÚPRAVA VEŘEJNÉHO PROSTORU MEZI UL. VÝSTAVNÍ-VELETRŽNÍ PŘI MENDLOVĚ NÁM.ČÁST 2 - VNITROBLOK</v>
      </c>
      <c r="F47" s="269"/>
      <c r="G47" s="269"/>
      <c r="H47" s="269"/>
      <c r="I47" s="40"/>
      <c r="J47" s="40"/>
      <c r="K47" s="43"/>
    </row>
    <row r="48" spans="2:11" ht="15">
      <c r="B48" s="28"/>
      <c r="C48" s="36" t="s">
        <v>206</v>
      </c>
      <c r="D48" s="29"/>
      <c r="E48" s="29"/>
      <c r="F48" s="29"/>
      <c r="G48" s="29"/>
      <c r="H48" s="29"/>
      <c r="I48" s="29"/>
      <c r="J48" s="29"/>
      <c r="K48" s="31"/>
    </row>
    <row r="49" spans="2:47" s="1" customFormat="1" ht="16.5" customHeight="1">
      <c r="B49" s="39"/>
      <c r="C49" s="40"/>
      <c r="D49" s="40"/>
      <c r="E49" s="263" t="s">
        <v>209</v>
      </c>
      <c r="F49" s="264"/>
      <c r="G49" s="264"/>
      <c r="H49" s="264"/>
      <c r="I49" s="40"/>
      <c r="J49" s="40"/>
      <c r="K49" s="43"/>
    </row>
    <row r="50" spans="2:47" s="1" customFormat="1" ht="14.45" customHeight="1">
      <c r="B50" s="39"/>
      <c r="C50" s="36" t="s">
        <v>212</v>
      </c>
      <c r="D50" s="40"/>
      <c r="E50" s="40"/>
      <c r="F50" s="40"/>
      <c r="G50" s="40"/>
      <c r="H50" s="40"/>
      <c r="I50" s="40"/>
      <c r="J50" s="40"/>
      <c r="K50" s="43"/>
    </row>
    <row r="51" spans="2:47" s="1" customFormat="1" ht="17.25" customHeight="1">
      <c r="B51" s="39"/>
      <c r="C51" s="40"/>
      <c r="D51" s="40"/>
      <c r="E51" s="265" t="str">
        <f>E11</f>
        <v>SO 15.b - HTÚ - hrubé terénní úpravy</v>
      </c>
      <c r="F51" s="264"/>
      <c r="G51" s="264"/>
      <c r="H51" s="264"/>
      <c r="I51" s="40"/>
      <c r="J51" s="40"/>
      <c r="K51" s="43"/>
    </row>
    <row r="52" spans="2:47" s="1" customFormat="1" ht="6.95" customHeight="1">
      <c r="B52" s="39"/>
      <c r="C52" s="40"/>
      <c r="D52" s="40"/>
      <c r="E52" s="40"/>
      <c r="F52" s="40"/>
      <c r="G52" s="40"/>
      <c r="H52" s="40"/>
      <c r="I52" s="40"/>
      <c r="J52" s="40"/>
      <c r="K52" s="43"/>
    </row>
    <row r="53" spans="2:47" s="1" customFormat="1" ht="18" customHeight="1">
      <c r="B53" s="39"/>
      <c r="C53" s="36" t="s">
        <v>24</v>
      </c>
      <c r="D53" s="40"/>
      <c r="E53" s="40"/>
      <c r="F53" s="34" t="str">
        <f>F14</f>
        <v>BRNO</v>
      </c>
      <c r="G53" s="40"/>
      <c r="H53" s="40"/>
      <c r="I53" s="36" t="s">
        <v>26</v>
      </c>
      <c r="J53" s="108" t="str">
        <f>IF(J14="","",J14)</f>
        <v>18.09.2017</v>
      </c>
      <c r="K53" s="43"/>
    </row>
    <row r="54" spans="2:47" s="1" customFormat="1" ht="6.95" customHeight="1">
      <c r="B54" s="39"/>
      <c r="C54" s="40"/>
      <c r="D54" s="40"/>
      <c r="E54" s="40"/>
      <c r="F54" s="40"/>
      <c r="G54" s="40"/>
      <c r="H54" s="40"/>
      <c r="I54" s="40"/>
      <c r="J54" s="40"/>
      <c r="K54" s="43"/>
    </row>
    <row r="55" spans="2:47" s="1" customFormat="1" ht="15">
      <c r="B55" s="39"/>
      <c r="C55" s="36" t="s">
        <v>33</v>
      </c>
      <c r="D55" s="40"/>
      <c r="E55" s="40"/>
      <c r="F55" s="34" t="str">
        <f>E17</f>
        <v>Statutární město Brno</v>
      </c>
      <c r="G55" s="40"/>
      <c r="H55" s="40"/>
      <c r="I55" s="36" t="s">
        <v>39</v>
      </c>
      <c r="J55" s="257" t="str">
        <f>E23</f>
        <v>ATELIÉR ZAHRADNÍ A KRAJIN. ARCHITEKTURY  Z.SENDLER</v>
      </c>
      <c r="K55" s="43"/>
    </row>
    <row r="56" spans="2:47" s="1" customFormat="1" ht="14.45" customHeight="1">
      <c r="B56" s="39"/>
      <c r="C56" s="36" t="s">
        <v>37</v>
      </c>
      <c r="D56" s="40"/>
      <c r="E56" s="40"/>
      <c r="F56" s="34" t="str">
        <f>IF(E20="","",E20)</f>
        <v xml:space="preserve"> </v>
      </c>
      <c r="G56" s="40"/>
      <c r="H56" s="40"/>
      <c r="I56" s="40"/>
      <c r="J56" s="266"/>
      <c r="K56" s="43"/>
    </row>
    <row r="57" spans="2:47" s="1" customFormat="1" ht="10.35" customHeight="1">
      <c r="B57" s="39"/>
      <c r="C57" s="40"/>
      <c r="D57" s="40"/>
      <c r="E57" s="40"/>
      <c r="F57" s="40"/>
      <c r="G57" s="40"/>
      <c r="H57" s="40"/>
      <c r="I57" s="40"/>
      <c r="J57" s="40"/>
      <c r="K57" s="43"/>
    </row>
    <row r="58" spans="2:47" s="1" customFormat="1" ht="29.25" customHeight="1">
      <c r="B58" s="39"/>
      <c r="C58" s="124" t="s">
        <v>229</v>
      </c>
      <c r="D58" s="117"/>
      <c r="E58" s="117"/>
      <c r="F58" s="117"/>
      <c r="G58" s="117"/>
      <c r="H58" s="117"/>
      <c r="I58" s="117"/>
      <c r="J58" s="125" t="s">
        <v>230</v>
      </c>
      <c r="K58" s="126"/>
    </row>
    <row r="59" spans="2:47" s="1" customFormat="1" ht="10.35" customHeight="1">
      <c r="B59" s="39"/>
      <c r="C59" s="40"/>
      <c r="D59" s="40"/>
      <c r="E59" s="40"/>
      <c r="F59" s="40"/>
      <c r="G59" s="40"/>
      <c r="H59" s="40"/>
      <c r="I59" s="40"/>
      <c r="J59" s="40"/>
      <c r="K59" s="43"/>
    </row>
    <row r="60" spans="2:47" s="1" customFormat="1" ht="29.25" customHeight="1">
      <c r="B60" s="39"/>
      <c r="C60" s="127" t="s">
        <v>231</v>
      </c>
      <c r="D60" s="40"/>
      <c r="E60" s="40"/>
      <c r="F60" s="40"/>
      <c r="G60" s="40"/>
      <c r="H60" s="40"/>
      <c r="I60" s="40"/>
      <c r="J60" s="114">
        <f>J86</f>
        <v>0</v>
      </c>
      <c r="K60" s="43"/>
      <c r="AU60" s="24" t="s">
        <v>232</v>
      </c>
    </row>
    <row r="61" spans="2:47" s="8" customFormat="1" ht="24.95" customHeight="1">
      <c r="B61" s="128"/>
      <c r="C61" s="129"/>
      <c r="D61" s="130" t="s">
        <v>233</v>
      </c>
      <c r="E61" s="131"/>
      <c r="F61" s="131"/>
      <c r="G61" s="131"/>
      <c r="H61" s="131"/>
      <c r="I61" s="131"/>
      <c r="J61" s="132">
        <f>J87</f>
        <v>0</v>
      </c>
      <c r="K61" s="133"/>
    </row>
    <row r="62" spans="2:47" s="9" customFormat="1" ht="19.899999999999999" customHeight="1">
      <c r="B62" s="134"/>
      <c r="C62" s="135"/>
      <c r="D62" s="136" t="s">
        <v>234</v>
      </c>
      <c r="E62" s="137"/>
      <c r="F62" s="137"/>
      <c r="G62" s="137"/>
      <c r="H62" s="137"/>
      <c r="I62" s="137"/>
      <c r="J62" s="138">
        <f>J88</f>
        <v>0</v>
      </c>
      <c r="K62" s="139"/>
    </row>
    <row r="63" spans="2:47" s="9" customFormat="1" ht="19.899999999999999" customHeight="1">
      <c r="B63" s="134"/>
      <c r="C63" s="135"/>
      <c r="D63" s="136" t="s">
        <v>670</v>
      </c>
      <c r="E63" s="137"/>
      <c r="F63" s="137"/>
      <c r="G63" s="137"/>
      <c r="H63" s="137"/>
      <c r="I63" s="137"/>
      <c r="J63" s="138">
        <f>J120</f>
        <v>0</v>
      </c>
      <c r="K63" s="139"/>
    </row>
    <row r="64" spans="2:47" s="9" customFormat="1" ht="19.899999999999999" customHeight="1">
      <c r="B64" s="134"/>
      <c r="C64" s="135"/>
      <c r="D64" s="136" t="s">
        <v>239</v>
      </c>
      <c r="E64" s="137"/>
      <c r="F64" s="137"/>
      <c r="G64" s="137"/>
      <c r="H64" s="137"/>
      <c r="I64" s="137"/>
      <c r="J64" s="138">
        <f>J124</f>
        <v>0</v>
      </c>
      <c r="K64" s="139"/>
    </row>
    <row r="65" spans="2:12" s="1" customFormat="1" ht="21.75" customHeight="1">
      <c r="B65" s="39"/>
      <c r="C65" s="40"/>
      <c r="D65" s="40"/>
      <c r="E65" s="40"/>
      <c r="F65" s="40"/>
      <c r="G65" s="40"/>
      <c r="H65" s="40"/>
      <c r="I65" s="40"/>
      <c r="J65" s="40"/>
      <c r="K65" s="43"/>
    </row>
    <row r="66" spans="2:12" s="1" customFormat="1" ht="6.95" customHeight="1">
      <c r="B66" s="54"/>
      <c r="C66" s="55"/>
      <c r="D66" s="55"/>
      <c r="E66" s="55"/>
      <c r="F66" s="55"/>
      <c r="G66" s="55"/>
      <c r="H66" s="55"/>
      <c r="I66" s="55"/>
      <c r="J66" s="55"/>
      <c r="K66" s="56"/>
    </row>
    <row r="70" spans="2:12" s="1" customFormat="1" ht="6.95" customHeight="1">
      <c r="B70" s="57"/>
      <c r="C70" s="58"/>
      <c r="D70" s="58"/>
      <c r="E70" s="58"/>
      <c r="F70" s="58"/>
      <c r="G70" s="58"/>
      <c r="H70" s="58"/>
      <c r="I70" s="58"/>
      <c r="J70" s="58"/>
      <c r="K70" s="58"/>
      <c r="L70" s="39"/>
    </row>
    <row r="71" spans="2:12" s="1" customFormat="1" ht="36.950000000000003" customHeight="1">
      <c r="B71" s="39"/>
      <c r="C71" s="59" t="s">
        <v>243</v>
      </c>
      <c r="L71" s="39"/>
    </row>
    <row r="72" spans="2:12" s="1" customFormat="1" ht="6.95" customHeight="1">
      <c r="B72" s="39"/>
      <c r="L72" s="39"/>
    </row>
    <row r="73" spans="2:12" s="1" customFormat="1" ht="14.45" customHeight="1">
      <c r="B73" s="39"/>
      <c r="C73" s="61" t="s">
        <v>17</v>
      </c>
      <c r="L73" s="39"/>
    </row>
    <row r="74" spans="2:12" s="1" customFormat="1" ht="16.5" customHeight="1">
      <c r="B74" s="39"/>
      <c r="E74" s="267" t="str">
        <f>E7</f>
        <v>ÚPRAVA VEŘEJNÉHO PROSTORU MEZI UL. VÝSTAVNÍ-VELETRŽNÍ PŘI MENDLOVĚ NÁM.ČÁST 2 - VNITROBLOK</v>
      </c>
      <c r="F74" s="268"/>
      <c r="G74" s="268"/>
      <c r="H74" s="268"/>
      <c r="L74" s="39"/>
    </row>
    <row r="75" spans="2:12" ht="15">
      <c r="B75" s="28"/>
      <c r="C75" s="61" t="s">
        <v>206</v>
      </c>
      <c r="L75" s="28"/>
    </row>
    <row r="76" spans="2:12" s="1" customFormat="1" ht="16.5" customHeight="1">
      <c r="B76" s="39"/>
      <c r="E76" s="267" t="s">
        <v>209</v>
      </c>
      <c r="F76" s="261"/>
      <c r="G76" s="261"/>
      <c r="H76" s="261"/>
      <c r="L76" s="39"/>
    </row>
    <row r="77" spans="2:12" s="1" customFormat="1" ht="14.45" customHeight="1">
      <c r="B77" s="39"/>
      <c r="C77" s="61" t="s">
        <v>212</v>
      </c>
      <c r="L77" s="39"/>
    </row>
    <row r="78" spans="2:12" s="1" customFormat="1" ht="17.25" customHeight="1">
      <c r="B78" s="39"/>
      <c r="E78" s="245" t="str">
        <f>E11</f>
        <v>SO 15.b - HTÚ - hrubé terénní úpravy</v>
      </c>
      <c r="F78" s="261"/>
      <c r="G78" s="261"/>
      <c r="H78" s="261"/>
      <c r="L78" s="39"/>
    </row>
    <row r="79" spans="2:12" s="1" customFormat="1" ht="6.95" customHeight="1">
      <c r="B79" s="39"/>
      <c r="L79" s="39"/>
    </row>
    <row r="80" spans="2:12" s="1" customFormat="1" ht="18" customHeight="1">
      <c r="B80" s="39"/>
      <c r="C80" s="61" t="s">
        <v>24</v>
      </c>
      <c r="F80" s="140" t="str">
        <f>F14</f>
        <v>BRNO</v>
      </c>
      <c r="I80" s="61" t="s">
        <v>26</v>
      </c>
      <c r="J80" s="65" t="str">
        <f>IF(J14="","",J14)</f>
        <v>18.09.2017</v>
      </c>
      <c r="L80" s="39"/>
    </row>
    <row r="81" spans="2:65" s="1" customFormat="1" ht="6.95" customHeight="1">
      <c r="B81" s="39"/>
      <c r="L81" s="39"/>
    </row>
    <row r="82" spans="2:65" s="1" customFormat="1" ht="15">
      <c r="B82" s="39"/>
      <c r="C82" s="61" t="s">
        <v>33</v>
      </c>
      <c r="F82" s="140" t="str">
        <f>E17</f>
        <v>Statutární město Brno</v>
      </c>
      <c r="I82" s="61" t="s">
        <v>39</v>
      </c>
      <c r="J82" s="140" t="str">
        <f>E23</f>
        <v>ATELIÉR ZAHRADNÍ A KRAJIN. ARCHITEKTURY  Z.SENDLER</v>
      </c>
      <c r="L82" s="39"/>
    </row>
    <row r="83" spans="2:65" s="1" customFormat="1" ht="14.45" customHeight="1">
      <c r="B83" s="39"/>
      <c r="C83" s="61" t="s">
        <v>37</v>
      </c>
      <c r="F83" s="140" t="str">
        <f>IF(E20="","",E20)</f>
        <v xml:space="preserve"> </v>
      </c>
      <c r="L83" s="39"/>
    </row>
    <row r="84" spans="2:65" s="1" customFormat="1" ht="10.35" customHeight="1">
      <c r="B84" s="39"/>
      <c r="L84" s="39"/>
    </row>
    <row r="85" spans="2:65" s="10" customFormat="1" ht="29.25" customHeight="1">
      <c r="B85" s="141"/>
      <c r="C85" s="142" t="s">
        <v>244</v>
      </c>
      <c r="D85" s="143" t="s">
        <v>62</v>
      </c>
      <c r="E85" s="143" t="s">
        <v>58</v>
      </c>
      <c r="F85" s="143" t="s">
        <v>245</v>
      </c>
      <c r="G85" s="143" t="s">
        <v>246</v>
      </c>
      <c r="H85" s="143" t="s">
        <v>247</v>
      </c>
      <c r="I85" s="143" t="s">
        <v>248</v>
      </c>
      <c r="J85" s="143" t="s">
        <v>230</v>
      </c>
      <c r="K85" s="144" t="s">
        <v>249</v>
      </c>
      <c r="L85" s="141"/>
      <c r="M85" s="71" t="s">
        <v>250</v>
      </c>
      <c r="N85" s="72" t="s">
        <v>47</v>
      </c>
      <c r="O85" s="72" t="s">
        <v>251</v>
      </c>
      <c r="P85" s="72" t="s">
        <v>252</v>
      </c>
      <c r="Q85" s="72" t="s">
        <v>253</v>
      </c>
      <c r="R85" s="72" t="s">
        <v>254</v>
      </c>
      <c r="S85" s="72" t="s">
        <v>255</v>
      </c>
      <c r="T85" s="73" t="s">
        <v>256</v>
      </c>
    </row>
    <row r="86" spans="2:65" s="1" customFormat="1" ht="29.25" customHeight="1">
      <c r="B86" s="39"/>
      <c r="C86" s="75" t="s">
        <v>231</v>
      </c>
      <c r="J86" s="145">
        <f>BK86</f>
        <v>0</v>
      </c>
      <c r="L86" s="39"/>
      <c r="M86" s="74"/>
      <c r="N86" s="66"/>
      <c r="O86" s="66"/>
      <c r="P86" s="146">
        <f>P87</f>
        <v>6.8480899999999991</v>
      </c>
      <c r="Q86" s="66"/>
      <c r="R86" s="146">
        <f>R87</f>
        <v>48.065000000000005</v>
      </c>
      <c r="S86" s="66"/>
      <c r="T86" s="147">
        <f>T87</f>
        <v>0</v>
      </c>
      <c r="AT86" s="24" t="s">
        <v>76</v>
      </c>
      <c r="AU86" s="24" t="s">
        <v>232</v>
      </c>
      <c r="BK86" s="148">
        <f>BK87</f>
        <v>0</v>
      </c>
    </row>
    <row r="87" spans="2:65" s="11" customFormat="1" ht="37.35" customHeight="1">
      <c r="B87" s="149"/>
      <c r="D87" s="150" t="s">
        <v>76</v>
      </c>
      <c r="E87" s="151" t="s">
        <v>257</v>
      </c>
      <c r="F87" s="151" t="s">
        <v>258</v>
      </c>
      <c r="J87" s="152">
        <f>BK87</f>
        <v>0</v>
      </c>
      <c r="L87" s="149"/>
      <c r="M87" s="153"/>
      <c r="N87" s="154"/>
      <c r="O87" s="154"/>
      <c r="P87" s="155">
        <f>P88+P120+P124</f>
        <v>6.8480899999999991</v>
      </c>
      <c r="Q87" s="154"/>
      <c r="R87" s="155">
        <f>R88+R120+R124</f>
        <v>48.065000000000005</v>
      </c>
      <c r="S87" s="154"/>
      <c r="T87" s="156">
        <f>T88+T120+T124</f>
        <v>0</v>
      </c>
      <c r="AR87" s="150" t="s">
        <v>28</v>
      </c>
      <c r="AT87" s="157" t="s">
        <v>76</v>
      </c>
      <c r="AU87" s="157" t="s">
        <v>77</v>
      </c>
      <c r="AY87" s="150" t="s">
        <v>259</v>
      </c>
      <c r="BK87" s="158">
        <f>BK88+BK120+BK124</f>
        <v>0</v>
      </c>
    </row>
    <row r="88" spans="2:65" s="11" customFormat="1" ht="19.899999999999999" customHeight="1">
      <c r="B88" s="149"/>
      <c r="D88" s="150" t="s">
        <v>76</v>
      </c>
      <c r="E88" s="159" t="s">
        <v>28</v>
      </c>
      <c r="F88" s="159" t="s">
        <v>260</v>
      </c>
      <c r="J88" s="160">
        <f>BK88</f>
        <v>0</v>
      </c>
      <c r="L88" s="149"/>
      <c r="M88" s="153"/>
      <c r="N88" s="154"/>
      <c r="O88" s="154"/>
      <c r="P88" s="155">
        <f>SUM(P89:P119)</f>
        <v>3.5057999999999998</v>
      </c>
      <c r="Q88" s="154"/>
      <c r="R88" s="155">
        <f>SUM(R89:R119)</f>
        <v>48.065000000000005</v>
      </c>
      <c r="S88" s="154"/>
      <c r="T88" s="156">
        <f>SUM(T89:T119)</f>
        <v>0</v>
      </c>
      <c r="AR88" s="150" t="s">
        <v>28</v>
      </c>
      <c r="AT88" s="157" t="s">
        <v>76</v>
      </c>
      <c r="AU88" s="157" t="s">
        <v>28</v>
      </c>
      <c r="AY88" s="150" t="s">
        <v>259</v>
      </c>
      <c r="BK88" s="158">
        <f>SUM(BK89:BK119)</f>
        <v>0</v>
      </c>
    </row>
    <row r="89" spans="2:65" s="1" customFormat="1" ht="16.5" customHeight="1">
      <c r="B89" s="161"/>
      <c r="C89" s="162" t="s">
        <v>28</v>
      </c>
      <c r="D89" s="162" t="s">
        <v>261</v>
      </c>
      <c r="E89" s="163" t="s">
        <v>671</v>
      </c>
      <c r="F89" s="164" t="s">
        <v>672</v>
      </c>
      <c r="G89" s="165" t="s">
        <v>297</v>
      </c>
      <c r="H89" s="166">
        <v>20.399999999999999</v>
      </c>
      <c r="I89" s="167"/>
      <c r="J89" s="167">
        <f>ROUND(I89*H89,2)</f>
        <v>0</v>
      </c>
      <c r="K89" s="164" t="s">
        <v>265</v>
      </c>
      <c r="L89" s="39"/>
      <c r="M89" s="168" t="s">
        <v>5</v>
      </c>
      <c r="N89" s="169" t="s">
        <v>48</v>
      </c>
      <c r="O89" s="170">
        <v>4.2999999999999997E-2</v>
      </c>
      <c r="P89" s="170">
        <f>O89*H89</f>
        <v>0.87719999999999987</v>
      </c>
      <c r="Q89" s="170">
        <v>0</v>
      </c>
      <c r="R89" s="170">
        <f>Q89*H89</f>
        <v>0</v>
      </c>
      <c r="S89" s="170">
        <v>0</v>
      </c>
      <c r="T89" s="171">
        <f>S89*H89</f>
        <v>0</v>
      </c>
      <c r="AR89" s="24" t="s">
        <v>266</v>
      </c>
      <c r="AT89" s="24" t="s">
        <v>261</v>
      </c>
      <c r="AU89" s="24" t="s">
        <v>86</v>
      </c>
      <c r="AY89" s="24" t="s">
        <v>259</v>
      </c>
      <c r="BE89" s="172">
        <f>IF(N89="základní",J89,0)</f>
        <v>0</v>
      </c>
      <c r="BF89" s="172">
        <f>IF(N89="snížená",J89,0)</f>
        <v>0</v>
      </c>
      <c r="BG89" s="172">
        <f>IF(N89="zákl. přenesená",J89,0)</f>
        <v>0</v>
      </c>
      <c r="BH89" s="172">
        <f>IF(N89="sníž. přenesená",J89,0)</f>
        <v>0</v>
      </c>
      <c r="BI89" s="172">
        <f>IF(N89="nulová",J89,0)</f>
        <v>0</v>
      </c>
      <c r="BJ89" s="24" t="s">
        <v>28</v>
      </c>
      <c r="BK89" s="172">
        <f>ROUND(I89*H89,2)</f>
        <v>0</v>
      </c>
      <c r="BL89" s="24" t="s">
        <v>266</v>
      </c>
      <c r="BM89" s="24" t="s">
        <v>673</v>
      </c>
    </row>
    <row r="90" spans="2:65" s="12" customFormat="1">
      <c r="B90" s="173"/>
      <c r="D90" s="174" t="s">
        <v>268</v>
      </c>
      <c r="E90" s="175" t="s">
        <v>5</v>
      </c>
      <c r="F90" s="176" t="s">
        <v>269</v>
      </c>
      <c r="H90" s="175" t="s">
        <v>5</v>
      </c>
      <c r="L90" s="173"/>
      <c r="M90" s="177"/>
      <c r="N90" s="178"/>
      <c r="O90" s="178"/>
      <c r="P90" s="178"/>
      <c r="Q90" s="178"/>
      <c r="R90" s="178"/>
      <c r="S90" s="178"/>
      <c r="T90" s="179"/>
      <c r="AT90" s="175" t="s">
        <v>268</v>
      </c>
      <c r="AU90" s="175" t="s">
        <v>86</v>
      </c>
      <c r="AV90" s="12" t="s">
        <v>28</v>
      </c>
      <c r="AW90" s="12" t="s">
        <v>41</v>
      </c>
      <c r="AX90" s="12" t="s">
        <v>77</v>
      </c>
      <c r="AY90" s="175" t="s">
        <v>259</v>
      </c>
    </row>
    <row r="91" spans="2:65" s="12" customFormat="1">
      <c r="B91" s="173"/>
      <c r="D91" s="174" t="s">
        <v>268</v>
      </c>
      <c r="E91" s="175" t="s">
        <v>5</v>
      </c>
      <c r="F91" s="176" t="s">
        <v>270</v>
      </c>
      <c r="H91" s="175" t="s">
        <v>5</v>
      </c>
      <c r="L91" s="173"/>
      <c r="M91" s="177"/>
      <c r="N91" s="178"/>
      <c r="O91" s="178"/>
      <c r="P91" s="178"/>
      <c r="Q91" s="178"/>
      <c r="R91" s="178"/>
      <c r="S91" s="178"/>
      <c r="T91" s="179"/>
      <c r="AT91" s="175" t="s">
        <v>268</v>
      </c>
      <c r="AU91" s="175" t="s">
        <v>86</v>
      </c>
      <c r="AV91" s="12" t="s">
        <v>28</v>
      </c>
      <c r="AW91" s="12" t="s">
        <v>41</v>
      </c>
      <c r="AX91" s="12" t="s">
        <v>77</v>
      </c>
      <c r="AY91" s="175" t="s">
        <v>259</v>
      </c>
    </row>
    <row r="92" spans="2:65" s="12" customFormat="1">
      <c r="B92" s="173"/>
      <c r="D92" s="174" t="s">
        <v>268</v>
      </c>
      <c r="E92" s="175" t="s">
        <v>5</v>
      </c>
      <c r="F92" s="176" t="s">
        <v>674</v>
      </c>
      <c r="H92" s="175" t="s">
        <v>5</v>
      </c>
      <c r="L92" s="173"/>
      <c r="M92" s="177"/>
      <c r="N92" s="178"/>
      <c r="O92" s="178"/>
      <c r="P92" s="178"/>
      <c r="Q92" s="178"/>
      <c r="R92" s="178"/>
      <c r="S92" s="178"/>
      <c r="T92" s="179"/>
      <c r="AT92" s="175" t="s">
        <v>268</v>
      </c>
      <c r="AU92" s="175" t="s">
        <v>86</v>
      </c>
      <c r="AV92" s="12" t="s">
        <v>28</v>
      </c>
      <c r="AW92" s="12" t="s">
        <v>41</v>
      </c>
      <c r="AX92" s="12" t="s">
        <v>77</v>
      </c>
      <c r="AY92" s="175" t="s">
        <v>259</v>
      </c>
    </row>
    <row r="93" spans="2:65" s="12" customFormat="1">
      <c r="B93" s="173"/>
      <c r="D93" s="174" t="s">
        <v>268</v>
      </c>
      <c r="E93" s="175" t="s">
        <v>5</v>
      </c>
      <c r="F93" s="176" t="s">
        <v>272</v>
      </c>
      <c r="H93" s="175" t="s">
        <v>5</v>
      </c>
      <c r="L93" s="173"/>
      <c r="M93" s="177"/>
      <c r="N93" s="178"/>
      <c r="O93" s="178"/>
      <c r="P93" s="178"/>
      <c r="Q93" s="178"/>
      <c r="R93" s="178"/>
      <c r="S93" s="178"/>
      <c r="T93" s="179"/>
      <c r="AT93" s="175" t="s">
        <v>268</v>
      </c>
      <c r="AU93" s="175" t="s">
        <v>86</v>
      </c>
      <c r="AV93" s="12" t="s">
        <v>28</v>
      </c>
      <c r="AW93" s="12" t="s">
        <v>41</v>
      </c>
      <c r="AX93" s="12" t="s">
        <v>77</v>
      </c>
      <c r="AY93" s="175" t="s">
        <v>259</v>
      </c>
    </row>
    <row r="94" spans="2:65" s="12" customFormat="1">
      <c r="B94" s="173"/>
      <c r="D94" s="174" t="s">
        <v>268</v>
      </c>
      <c r="E94" s="175" t="s">
        <v>5</v>
      </c>
      <c r="F94" s="176" t="s">
        <v>273</v>
      </c>
      <c r="H94" s="175" t="s">
        <v>5</v>
      </c>
      <c r="L94" s="173"/>
      <c r="M94" s="177"/>
      <c r="N94" s="178"/>
      <c r="O94" s="178"/>
      <c r="P94" s="178"/>
      <c r="Q94" s="178"/>
      <c r="R94" s="178"/>
      <c r="S94" s="178"/>
      <c r="T94" s="179"/>
      <c r="AT94" s="175" t="s">
        <v>268</v>
      </c>
      <c r="AU94" s="175" t="s">
        <v>86</v>
      </c>
      <c r="AV94" s="12" t="s">
        <v>28</v>
      </c>
      <c r="AW94" s="12" t="s">
        <v>41</v>
      </c>
      <c r="AX94" s="12" t="s">
        <v>77</v>
      </c>
      <c r="AY94" s="175" t="s">
        <v>259</v>
      </c>
    </row>
    <row r="95" spans="2:65" s="12" customFormat="1">
      <c r="B95" s="173"/>
      <c r="D95" s="174" t="s">
        <v>268</v>
      </c>
      <c r="E95" s="175" t="s">
        <v>5</v>
      </c>
      <c r="F95" s="176" t="s">
        <v>274</v>
      </c>
      <c r="H95" s="175" t="s">
        <v>5</v>
      </c>
      <c r="L95" s="173"/>
      <c r="M95" s="177"/>
      <c r="N95" s="178"/>
      <c r="O95" s="178"/>
      <c r="P95" s="178"/>
      <c r="Q95" s="178"/>
      <c r="R95" s="178"/>
      <c r="S95" s="178"/>
      <c r="T95" s="179"/>
      <c r="AT95" s="175" t="s">
        <v>268</v>
      </c>
      <c r="AU95" s="175" t="s">
        <v>86</v>
      </c>
      <c r="AV95" s="12" t="s">
        <v>28</v>
      </c>
      <c r="AW95" s="12" t="s">
        <v>41</v>
      </c>
      <c r="AX95" s="12" t="s">
        <v>77</v>
      </c>
      <c r="AY95" s="175" t="s">
        <v>259</v>
      </c>
    </row>
    <row r="96" spans="2:65" s="13" customFormat="1">
      <c r="B96" s="180"/>
      <c r="D96" s="174" t="s">
        <v>268</v>
      </c>
      <c r="E96" s="181" t="s">
        <v>5</v>
      </c>
      <c r="F96" s="182" t="s">
        <v>275</v>
      </c>
      <c r="H96" s="183">
        <v>0</v>
      </c>
      <c r="L96" s="180"/>
      <c r="M96" s="184"/>
      <c r="N96" s="185"/>
      <c r="O96" s="185"/>
      <c r="P96" s="185"/>
      <c r="Q96" s="185"/>
      <c r="R96" s="185"/>
      <c r="S96" s="185"/>
      <c r="T96" s="186"/>
      <c r="AT96" s="181" t="s">
        <v>268</v>
      </c>
      <c r="AU96" s="181" t="s">
        <v>86</v>
      </c>
      <c r="AV96" s="13" t="s">
        <v>152</v>
      </c>
      <c r="AW96" s="13" t="s">
        <v>41</v>
      </c>
      <c r="AX96" s="13" t="s">
        <v>77</v>
      </c>
      <c r="AY96" s="181" t="s">
        <v>259</v>
      </c>
    </row>
    <row r="97" spans="2:65" s="12" customFormat="1">
      <c r="B97" s="173"/>
      <c r="D97" s="174" t="s">
        <v>268</v>
      </c>
      <c r="E97" s="175" t="s">
        <v>5</v>
      </c>
      <c r="F97" s="176" t="s">
        <v>675</v>
      </c>
      <c r="H97" s="175" t="s">
        <v>5</v>
      </c>
      <c r="L97" s="173"/>
      <c r="M97" s="177"/>
      <c r="N97" s="178"/>
      <c r="O97" s="178"/>
      <c r="P97" s="178"/>
      <c r="Q97" s="178"/>
      <c r="R97" s="178"/>
      <c r="S97" s="178"/>
      <c r="T97" s="179"/>
      <c r="AT97" s="175" t="s">
        <v>268</v>
      </c>
      <c r="AU97" s="175" t="s">
        <v>86</v>
      </c>
      <c r="AV97" s="12" t="s">
        <v>28</v>
      </c>
      <c r="AW97" s="12" t="s">
        <v>41</v>
      </c>
      <c r="AX97" s="12" t="s">
        <v>77</v>
      </c>
      <c r="AY97" s="175" t="s">
        <v>259</v>
      </c>
    </row>
    <row r="98" spans="2:65" s="14" customFormat="1">
      <c r="B98" s="187"/>
      <c r="D98" s="174" t="s">
        <v>268</v>
      </c>
      <c r="E98" s="188" t="s">
        <v>5</v>
      </c>
      <c r="F98" s="189" t="s">
        <v>676</v>
      </c>
      <c r="H98" s="190">
        <v>20.399999999999999</v>
      </c>
      <c r="L98" s="187"/>
      <c r="M98" s="191"/>
      <c r="N98" s="192"/>
      <c r="O98" s="192"/>
      <c r="P98" s="192"/>
      <c r="Q98" s="192"/>
      <c r="R98" s="192"/>
      <c r="S98" s="192"/>
      <c r="T98" s="193"/>
      <c r="AT98" s="188" t="s">
        <v>268</v>
      </c>
      <c r="AU98" s="188" t="s">
        <v>86</v>
      </c>
      <c r="AV98" s="14" t="s">
        <v>86</v>
      </c>
      <c r="AW98" s="14" t="s">
        <v>41</v>
      </c>
      <c r="AX98" s="14" t="s">
        <v>77</v>
      </c>
      <c r="AY98" s="188" t="s">
        <v>259</v>
      </c>
    </row>
    <row r="99" spans="2:65" s="13" customFormat="1">
      <c r="B99" s="180"/>
      <c r="D99" s="174" t="s">
        <v>268</v>
      </c>
      <c r="E99" s="181" t="s">
        <v>665</v>
      </c>
      <c r="F99" s="182" t="s">
        <v>275</v>
      </c>
      <c r="H99" s="183">
        <v>20.399999999999999</v>
      </c>
      <c r="L99" s="180"/>
      <c r="M99" s="184"/>
      <c r="N99" s="185"/>
      <c r="O99" s="185"/>
      <c r="P99" s="185"/>
      <c r="Q99" s="185"/>
      <c r="R99" s="185"/>
      <c r="S99" s="185"/>
      <c r="T99" s="186"/>
      <c r="AT99" s="181" t="s">
        <v>268</v>
      </c>
      <c r="AU99" s="181" t="s">
        <v>86</v>
      </c>
      <c r="AV99" s="13" t="s">
        <v>152</v>
      </c>
      <c r="AW99" s="13" t="s">
        <v>41</v>
      </c>
      <c r="AX99" s="13" t="s">
        <v>77</v>
      </c>
      <c r="AY99" s="181" t="s">
        <v>259</v>
      </c>
    </row>
    <row r="100" spans="2:65" s="15" customFormat="1">
      <c r="B100" s="194"/>
      <c r="D100" s="174" t="s">
        <v>268</v>
      </c>
      <c r="E100" s="195" t="s">
        <v>5</v>
      </c>
      <c r="F100" s="196" t="s">
        <v>282</v>
      </c>
      <c r="H100" s="197">
        <v>20.399999999999999</v>
      </c>
      <c r="L100" s="194"/>
      <c r="M100" s="198"/>
      <c r="N100" s="199"/>
      <c r="O100" s="199"/>
      <c r="P100" s="199"/>
      <c r="Q100" s="199"/>
      <c r="R100" s="199"/>
      <c r="S100" s="199"/>
      <c r="T100" s="200"/>
      <c r="AT100" s="195" t="s">
        <v>268</v>
      </c>
      <c r="AU100" s="195" t="s">
        <v>86</v>
      </c>
      <c r="AV100" s="15" t="s">
        <v>266</v>
      </c>
      <c r="AW100" s="15" t="s">
        <v>41</v>
      </c>
      <c r="AX100" s="15" t="s">
        <v>28</v>
      </c>
      <c r="AY100" s="195" t="s">
        <v>259</v>
      </c>
    </row>
    <row r="101" spans="2:65" s="1" customFormat="1" ht="25.5" customHeight="1">
      <c r="B101" s="161"/>
      <c r="C101" s="201" t="s">
        <v>86</v>
      </c>
      <c r="D101" s="201" t="s">
        <v>336</v>
      </c>
      <c r="E101" s="202" t="s">
        <v>677</v>
      </c>
      <c r="F101" s="203" t="s">
        <v>678</v>
      </c>
      <c r="G101" s="204" t="s">
        <v>324</v>
      </c>
      <c r="H101" s="205">
        <v>38.005000000000003</v>
      </c>
      <c r="I101" s="206"/>
      <c r="J101" s="206">
        <f>ROUND(I101*H101,2)</f>
        <v>0</v>
      </c>
      <c r="K101" s="203" t="s">
        <v>5</v>
      </c>
      <c r="L101" s="207"/>
      <c r="M101" s="208" t="s">
        <v>5</v>
      </c>
      <c r="N101" s="209" t="s">
        <v>48</v>
      </c>
      <c r="O101" s="170">
        <v>0</v>
      </c>
      <c r="P101" s="170">
        <f>O101*H101</f>
        <v>0</v>
      </c>
      <c r="Q101" s="170">
        <v>1</v>
      </c>
      <c r="R101" s="170">
        <f>Q101*H101</f>
        <v>38.005000000000003</v>
      </c>
      <c r="S101" s="170">
        <v>0</v>
      </c>
      <c r="T101" s="171">
        <f>S101*H101</f>
        <v>0</v>
      </c>
      <c r="AR101" s="24" t="s">
        <v>321</v>
      </c>
      <c r="AT101" s="24" t="s">
        <v>336</v>
      </c>
      <c r="AU101" s="24" t="s">
        <v>86</v>
      </c>
      <c r="AY101" s="24" t="s">
        <v>259</v>
      </c>
      <c r="BE101" s="172">
        <f>IF(N101="základní",J101,0)</f>
        <v>0</v>
      </c>
      <c r="BF101" s="172">
        <f>IF(N101="snížená",J101,0)</f>
        <v>0</v>
      </c>
      <c r="BG101" s="172">
        <f>IF(N101="zákl. přenesená",J101,0)</f>
        <v>0</v>
      </c>
      <c r="BH101" s="172">
        <f>IF(N101="sníž. přenesená",J101,0)</f>
        <v>0</v>
      </c>
      <c r="BI101" s="172">
        <f>IF(N101="nulová",J101,0)</f>
        <v>0</v>
      </c>
      <c r="BJ101" s="24" t="s">
        <v>28</v>
      </c>
      <c r="BK101" s="172">
        <f>ROUND(I101*H101,2)</f>
        <v>0</v>
      </c>
      <c r="BL101" s="24" t="s">
        <v>266</v>
      </c>
      <c r="BM101" s="24" t="s">
        <v>679</v>
      </c>
    </row>
    <row r="102" spans="2:65" s="12" customFormat="1">
      <c r="B102" s="173"/>
      <c r="D102" s="174" t="s">
        <v>268</v>
      </c>
      <c r="E102" s="175" t="s">
        <v>5</v>
      </c>
      <c r="F102" s="176" t="s">
        <v>680</v>
      </c>
      <c r="H102" s="175" t="s">
        <v>5</v>
      </c>
      <c r="L102" s="173"/>
      <c r="M102" s="177"/>
      <c r="N102" s="178"/>
      <c r="O102" s="178"/>
      <c r="P102" s="178"/>
      <c r="Q102" s="178"/>
      <c r="R102" s="178"/>
      <c r="S102" s="178"/>
      <c r="T102" s="179"/>
      <c r="AT102" s="175" t="s">
        <v>268</v>
      </c>
      <c r="AU102" s="175" t="s">
        <v>86</v>
      </c>
      <c r="AV102" s="12" t="s">
        <v>28</v>
      </c>
      <c r="AW102" s="12" t="s">
        <v>41</v>
      </c>
      <c r="AX102" s="12" t="s">
        <v>77</v>
      </c>
      <c r="AY102" s="175" t="s">
        <v>259</v>
      </c>
    </row>
    <row r="103" spans="2:65" s="14" customFormat="1">
      <c r="B103" s="187"/>
      <c r="D103" s="174" t="s">
        <v>268</v>
      </c>
      <c r="E103" s="188" t="s">
        <v>5</v>
      </c>
      <c r="F103" s="189" t="s">
        <v>681</v>
      </c>
      <c r="H103" s="190">
        <v>38.005000000000003</v>
      </c>
      <c r="L103" s="187"/>
      <c r="M103" s="191"/>
      <c r="N103" s="192"/>
      <c r="O103" s="192"/>
      <c r="P103" s="192"/>
      <c r="Q103" s="192"/>
      <c r="R103" s="192"/>
      <c r="S103" s="192"/>
      <c r="T103" s="193"/>
      <c r="AT103" s="188" t="s">
        <v>268</v>
      </c>
      <c r="AU103" s="188" t="s">
        <v>86</v>
      </c>
      <c r="AV103" s="14" t="s">
        <v>86</v>
      </c>
      <c r="AW103" s="14" t="s">
        <v>41</v>
      </c>
      <c r="AX103" s="14" t="s">
        <v>28</v>
      </c>
      <c r="AY103" s="188" t="s">
        <v>259</v>
      </c>
    </row>
    <row r="104" spans="2:65" s="1" customFormat="1" ht="16.5" customHeight="1">
      <c r="B104" s="161"/>
      <c r="C104" s="162" t="s">
        <v>152</v>
      </c>
      <c r="D104" s="162" t="s">
        <v>261</v>
      </c>
      <c r="E104" s="163" t="s">
        <v>682</v>
      </c>
      <c r="F104" s="164" t="s">
        <v>683</v>
      </c>
      <c r="G104" s="165" t="s">
        <v>297</v>
      </c>
      <c r="H104" s="166">
        <v>5.4</v>
      </c>
      <c r="I104" s="167"/>
      <c r="J104" s="167">
        <f>ROUND(I104*H104,2)</f>
        <v>0</v>
      </c>
      <c r="K104" s="164" t="s">
        <v>265</v>
      </c>
      <c r="L104" s="39"/>
      <c r="M104" s="168" t="s">
        <v>5</v>
      </c>
      <c r="N104" s="169" t="s">
        <v>48</v>
      </c>
      <c r="O104" s="170">
        <v>0.29899999999999999</v>
      </c>
      <c r="P104" s="170">
        <f>O104*H104</f>
        <v>1.6146</v>
      </c>
      <c r="Q104" s="170">
        <v>0</v>
      </c>
      <c r="R104" s="170">
        <f>Q104*H104</f>
        <v>0</v>
      </c>
      <c r="S104" s="170">
        <v>0</v>
      </c>
      <c r="T104" s="171">
        <f>S104*H104</f>
        <v>0</v>
      </c>
      <c r="AR104" s="24" t="s">
        <v>266</v>
      </c>
      <c r="AT104" s="24" t="s">
        <v>261</v>
      </c>
      <c r="AU104" s="24" t="s">
        <v>86</v>
      </c>
      <c r="AY104" s="24" t="s">
        <v>259</v>
      </c>
      <c r="BE104" s="172">
        <f>IF(N104="základní",J104,0)</f>
        <v>0</v>
      </c>
      <c r="BF104" s="172">
        <f>IF(N104="snížená",J104,0)</f>
        <v>0</v>
      </c>
      <c r="BG104" s="172">
        <f>IF(N104="zákl. přenesená",J104,0)</f>
        <v>0</v>
      </c>
      <c r="BH104" s="172">
        <f>IF(N104="sníž. přenesená",J104,0)</f>
        <v>0</v>
      </c>
      <c r="BI104" s="172">
        <f>IF(N104="nulová",J104,0)</f>
        <v>0</v>
      </c>
      <c r="BJ104" s="24" t="s">
        <v>28</v>
      </c>
      <c r="BK104" s="172">
        <f>ROUND(I104*H104,2)</f>
        <v>0</v>
      </c>
      <c r="BL104" s="24" t="s">
        <v>266</v>
      </c>
      <c r="BM104" s="24" t="s">
        <v>684</v>
      </c>
    </row>
    <row r="105" spans="2:65" s="12" customFormat="1">
      <c r="B105" s="173"/>
      <c r="D105" s="174" t="s">
        <v>268</v>
      </c>
      <c r="E105" s="175" t="s">
        <v>5</v>
      </c>
      <c r="F105" s="176" t="s">
        <v>685</v>
      </c>
      <c r="H105" s="175" t="s">
        <v>5</v>
      </c>
      <c r="L105" s="173"/>
      <c r="M105" s="177"/>
      <c r="N105" s="178"/>
      <c r="O105" s="178"/>
      <c r="P105" s="178"/>
      <c r="Q105" s="178"/>
      <c r="R105" s="178"/>
      <c r="S105" s="178"/>
      <c r="T105" s="179"/>
      <c r="AT105" s="175" t="s">
        <v>268</v>
      </c>
      <c r="AU105" s="175" t="s">
        <v>86</v>
      </c>
      <c r="AV105" s="12" t="s">
        <v>28</v>
      </c>
      <c r="AW105" s="12" t="s">
        <v>41</v>
      </c>
      <c r="AX105" s="12" t="s">
        <v>77</v>
      </c>
      <c r="AY105" s="175" t="s">
        <v>259</v>
      </c>
    </row>
    <row r="106" spans="2:65" s="12" customFormat="1">
      <c r="B106" s="173"/>
      <c r="D106" s="174" t="s">
        <v>268</v>
      </c>
      <c r="E106" s="175" t="s">
        <v>5</v>
      </c>
      <c r="F106" s="176" t="s">
        <v>686</v>
      </c>
      <c r="H106" s="175" t="s">
        <v>5</v>
      </c>
      <c r="L106" s="173"/>
      <c r="M106" s="177"/>
      <c r="N106" s="178"/>
      <c r="O106" s="178"/>
      <c r="P106" s="178"/>
      <c r="Q106" s="178"/>
      <c r="R106" s="178"/>
      <c r="S106" s="178"/>
      <c r="T106" s="179"/>
      <c r="AT106" s="175" t="s">
        <v>268</v>
      </c>
      <c r="AU106" s="175" t="s">
        <v>86</v>
      </c>
      <c r="AV106" s="12" t="s">
        <v>28</v>
      </c>
      <c r="AW106" s="12" t="s">
        <v>41</v>
      </c>
      <c r="AX106" s="12" t="s">
        <v>77</v>
      </c>
      <c r="AY106" s="175" t="s">
        <v>259</v>
      </c>
    </row>
    <row r="107" spans="2:65" s="14" customFormat="1">
      <c r="B107" s="187"/>
      <c r="D107" s="174" t="s">
        <v>268</v>
      </c>
      <c r="E107" s="188" t="s">
        <v>5</v>
      </c>
      <c r="F107" s="189" t="s">
        <v>687</v>
      </c>
      <c r="H107" s="190">
        <v>5.4</v>
      </c>
      <c r="L107" s="187"/>
      <c r="M107" s="191"/>
      <c r="N107" s="192"/>
      <c r="O107" s="192"/>
      <c r="P107" s="192"/>
      <c r="Q107" s="192"/>
      <c r="R107" s="192"/>
      <c r="S107" s="192"/>
      <c r="T107" s="193"/>
      <c r="AT107" s="188" t="s">
        <v>268</v>
      </c>
      <c r="AU107" s="188" t="s">
        <v>86</v>
      </c>
      <c r="AV107" s="14" t="s">
        <v>86</v>
      </c>
      <c r="AW107" s="14" t="s">
        <v>41</v>
      </c>
      <c r="AX107" s="14" t="s">
        <v>77</v>
      </c>
      <c r="AY107" s="188" t="s">
        <v>259</v>
      </c>
    </row>
    <row r="108" spans="2:65" s="13" customFormat="1">
      <c r="B108" s="180"/>
      <c r="D108" s="174" t="s">
        <v>268</v>
      </c>
      <c r="E108" s="181" t="s">
        <v>667</v>
      </c>
      <c r="F108" s="182" t="s">
        <v>275</v>
      </c>
      <c r="H108" s="183">
        <v>5.4</v>
      </c>
      <c r="L108" s="180"/>
      <c r="M108" s="184"/>
      <c r="N108" s="185"/>
      <c r="O108" s="185"/>
      <c r="P108" s="185"/>
      <c r="Q108" s="185"/>
      <c r="R108" s="185"/>
      <c r="S108" s="185"/>
      <c r="T108" s="186"/>
      <c r="AT108" s="181" t="s">
        <v>268</v>
      </c>
      <c r="AU108" s="181" t="s">
        <v>86</v>
      </c>
      <c r="AV108" s="13" t="s">
        <v>152</v>
      </c>
      <c r="AW108" s="13" t="s">
        <v>41</v>
      </c>
      <c r="AX108" s="13" t="s">
        <v>28</v>
      </c>
      <c r="AY108" s="181" t="s">
        <v>259</v>
      </c>
    </row>
    <row r="109" spans="2:65" s="1" customFormat="1" ht="25.5" customHeight="1">
      <c r="B109" s="161"/>
      <c r="C109" s="201" t="s">
        <v>266</v>
      </c>
      <c r="D109" s="201" t="s">
        <v>336</v>
      </c>
      <c r="E109" s="202" t="s">
        <v>677</v>
      </c>
      <c r="F109" s="203" t="s">
        <v>678</v>
      </c>
      <c r="G109" s="204" t="s">
        <v>324</v>
      </c>
      <c r="H109" s="205">
        <v>10.06</v>
      </c>
      <c r="I109" s="206"/>
      <c r="J109" s="206">
        <f>ROUND(I109*H109,2)</f>
        <v>0</v>
      </c>
      <c r="K109" s="203" t="s">
        <v>5</v>
      </c>
      <c r="L109" s="207"/>
      <c r="M109" s="208" t="s">
        <v>5</v>
      </c>
      <c r="N109" s="209" t="s">
        <v>48</v>
      </c>
      <c r="O109" s="170">
        <v>0</v>
      </c>
      <c r="P109" s="170">
        <f>O109*H109</f>
        <v>0</v>
      </c>
      <c r="Q109" s="170">
        <v>1</v>
      </c>
      <c r="R109" s="170">
        <f>Q109*H109</f>
        <v>10.06</v>
      </c>
      <c r="S109" s="170">
        <v>0</v>
      </c>
      <c r="T109" s="171">
        <f>S109*H109</f>
        <v>0</v>
      </c>
      <c r="AR109" s="24" t="s">
        <v>321</v>
      </c>
      <c r="AT109" s="24" t="s">
        <v>336</v>
      </c>
      <c r="AU109" s="24" t="s">
        <v>86</v>
      </c>
      <c r="AY109" s="24" t="s">
        <v>259</v>
      </c>
      <c r="BE109" s="172">
        <f>IF(N109="základní",J109,0)</f>
        <v>0</v>
      </c>
      <c r="BF109" s="172">
        <f>IF(N109="snížená",J109,0)</f>
        <v>0</v>
      </c>
      <c r="BG109" s="172">
        <f>IF(N109="zákl. přenesená",J109,0)</f>
        <v>0</v>
      </c>
      <c r="BH109" s="172">
        <f>IF(N109="sníž. přenesená",J109,0)</f>
        <v>0</v>
      </c>
      <c r="BI109" s="172">
        <f>IF(N109="nulová",J109,0)</f>
        <v>0</v>
      </c>
      <c r="BJ109" s="24" t="s">
        <v>28</v>
      </c>
      <c r="BK109" s="172">
        <f>ROUND(I109*H109,2)</f>
        <v>0</v>
      </c>
      <c r="BL109" s="24" t="s">
        <v>266</v>
      </c>
      <c r="BM109" s="24" t="s">
        <v>688</v>
      </c>
    </row>
    <row r="110" spans="2:65" s="12" customFormat="1">
      <c r="B110" s="173"/>
      <c r="D110" s="174" t="s">
        <v>268</v>
      </c>
      <c r="E110" s="175" t="s">
        <v>5</v>
      </c>
      <c r="F110" s="176" t="s">
        <v>689</v>
      </c>
      <c r="H110" s="175" t="s">
        <v>5</v>
      </c>
      <c r="L110" s="173"/>
      <c r="M110" s="177"/>
      <c r="N110" s="178"/>
      <c r="O110" s="178"/>
      <c r="P110" s="178"/>
      <c r="Q110" s="178"/>
      <c r="R110" s="178"/>
      <c r="S110" s="178"/>
      <c r="T110" s="179"/>
      <c r="AT110" s="175" t="s">
        <v>268</v>
      </c>
      <c r="AU110" s="175" t="s">
        <v>86</v>
      </c>
      <c r="AV110" s="12" t="s">
        <v>28</v>
      </c>
      <c r="AW110" s="12" t="s">
        <v>41</v>
      </c>
      <c r="AX110" s="12" t="s">
        <v>77</v>
      </c>
      <c r="AY110" s="175" t="s">
        <v>259</v>
      </c>
    </row>
    <row r="111" spans="2:65" s="14" customFormat="1">
      <c r="B111" s="187"/>
      <c r="D111" s="174" t="s">
        <v>268</v>
      </c>
      <c r="E111" s="188" t="s">
        <v>5</v>
      </c>
      <c r="F111" s="189" t="s">
        <v>690</v>
      </c>
      <c r="H111" s="190">
        <v>10.06</v>
      </c>
      <c r="L111" s="187"/>
      <c r="M111" s="191"/>
      <c r="N111" s="192"/>
      <c r="O111" s="192"/>
      <c r="P111" s="192"/>
      <c r="Q111" s="192"/>
      <c r="R111" s="192"/>
      <c r="S111" s="192"/>
      <c r="T111" s="193"/>
      <c r="AT111" s="188" t="s">
        <v>268</v>
      </c>
      <c r="AU111" s="188" t="s">
        <v>86</v>
      </c>
      <c r="AV111" s="14" t="s">
        <v>86</v>
      </c>
      <c r="AW111" s="14" t="s">
        <v>41</v>
      </c>
      <c r="AX111" s="14" t="s">
        <v>28</v>
      </c>
      <c r="AY111" s="188" t="s">
        <v>259</v>
      </c>
    </row>
    <row r="112" spans="2:65" s="1" customFormat="1" ht="16.5" customHeight="1">
      <c r="B112" s="161"/>
      <c r="C112" s="162" t="s">
        <v>304</v>
      </c>
      <c r="D112" s="162" t="s">
        <v>261</v>
      </c>
      <c r="E112" s="163" t="s">
        <v>691</v>
      </c>
      <c r="F112" s="164" t="s">
        <v>692</v>
      </c>
      <c r="G112" s="165" t="s">
        <v>264</v>
      </c>
      <c r="H112" s="166">
        <v>78</v>
      </c>
      <c r="I112" s="167"/>
      <c r="J112" s="167">
        <f>ROUND(I112*H112,2)</f>
        <v>0</v>
      </c>
      <c r="K112" s="164" t="s">
        <v>265</v>
      </c>
      <c r="L112" s="39"/>
      <c r="M112" s="168" t="s">
        <v>5</v>
      </c>
      <c r="N112" s="169" t="s">
        <v>48</v>
      </c>
      <c r="O112" s="170">
        <v>1.2999999999999999E-2</v>
      </c>
      <c r="P112" s="170">
        <f>O112*H112</f>
        <v>1.014</v>
      </c>
      <c r="Q112" s="170">
        <v>0</v>
      </c>
      <c r="R112" s="170">
        <f>Q112*H112</f>
        <v>0</v>
      </c>
      <c r="S112" s="170">
        <v>0</v>
      </c>
      <c r="T112" s="171">
        <f>S112*H112</f>
        <v>0</v>
      </c>
      <c r="AR112" s="24" t="s">
        <v>266</v>
      </c>
      <c r="AT112" s="24" t="s">
        <v>261</v>
      </c>
      <c r="AU112" s="24" t="s">
        <v>86</v>
      </c>
      <c r="AY112" s="24" t="s">
        <v>259</v>
      </c>
      <c r="BE112" s="172">
        <f>IF(N112="základní",J112,0)</f>
        <v>0</v>
      </c>
      <c r="BF112" s="172">
        <f>IF(N112="snížená",J112,0)</f>
        <v>0</v>
      </c>
      <c r="BG112" s="172">
        <f>IF(N112="zákl. přenesená",J112,0)</f>
        <v>0</v>
      </c>
      <c r="BH112" s="172">
        <f>IF(N112="sníž. přenesená",J112,0)</f>
        <v>0</v>
      </c>
      <c r="BI112" s="172">
        <f>IF(N112="nulová",J112,0)</f>
        <v>0</v>
      </c>
      <c r="BJ112" s="24" t="s">
        <v>28</v>
      </c>
      <c r="BK112" s="172">
        <f>ROUND(I112*H112,2)</f>
        <v>0</v>
      </c>
      <c r="BL112" s="24" t="s">
        <v>266</v>
      </c>
      <c r="BM112" s="24" t="s">
        <v>693</v>
      </c>
    </row>
    <row r="113" spans="2:65" s="12" customFormat="1">
      <c r="B113" s="173"/>
      <c r="D113" s="174" t="s">
        <v>268</v>
      </c>
      <c r="E113" s="175" t="s">
        <v>5</v>
      </c>
      <c r="F113" s="176" t="s">
        <v>694</v>
      </c>
      <c r="H113" s="175" t="s">
        <v>5</v>
      </c>
      <c r="L113" s="173"/>
      <c r="M113" s="177"/>
      <c r="N113" s="178"/>
      <c r="O113" s="178"/>
      <c r="P113" s="178"/>
      <c r="Q113" s="178"/>
      <c r="R113" s="178"/>
      <c r="S113" s="178"/>
      <c r="T113" s="179"/>
      <c r="AT113" s="175" t="s">
        <v>268</v>
      </c>
      <c r="AU113" s="175" t="s">
        <v>86</v>
      </c>
      <c r="AV113" s="12" t="s">
        <v>28</v>
      </c>
      <c r="AW113" s="12" t="s">
        <v>41</v>
      </c>
      <c r="AX113" s="12" t="s">
        <v>77</v>
      </c>
      <c r="AY113" s="175" t="s">
        <v>259</v>
      </c>
    </row>
    <row r="114" spans="2:65" s="14" customFormat="1">
      <c r="B114" s="187"/>
      <c r="D114" s="174" t="s">
        <v>268</v>
      </c>
      <c r="E114" s="188" t="s">
        <v>5</v>
      </c>
      <c r="F114" s="189" t="s">
        <v>695</v>
      </c>
      <c r="H114" s="190">
        <v>34</v>
      </c>
      <c r="L114" s="187"/>
      <c r="M114" s="191"/>
      <c r="N114" s="192"/>
      <c r="O114" s="192"/>
      <c r="P114" s="192"/>
      <c r="Q114" s="192"/>
      <c r="R114" s="192"/>
      <c r="S114" s="192"/>
      <c r="T114" s="193"/>
      <c r="AT114" s="188" t="s">
        <v>268</v>
      </c>
      <c r="AU114" s="188" t="s">
        <v>86</v>
      </c>
      <c r="AV114" s="14" t="s">
        <v>86</v>
      </c>
      <c r="AW114" s="14" t="s">
        <v>41</v>
      </c>
      <c r="AX114" s="14" t="s">
        <v>77</v>
      </c>
      <c r="AY114" s="188" t="s">
        <v>259</v>
      </c>
    </row>
    <row r="115" spans="2:65" s="14" customFormat="1">
      <c r="B115" s="187"/>
      <c r="D115" s="174" t="s">
        <v>268</v>
      </c>
      <c r="E115" s="188" t="s">
        <v>5</v>
      </c>
      <c r="F115" s="189" t="s">
        <v>696</v>
      </c>
      <c r="H115" s="190">
        <v>18</v>
      </c>
      <c r="L115" s="187"/>
      <c r="M115" s="191"/>
      <c r="N115" s="192"/>
      <c r="O115" s="192"/>
      <c r="P115" s="192"/>
      <c r="Q115" s="192"/>
      <c r="R115" s="192"/>
      <c r="S115" s="192"/>
      <c r="T115" s="193"/>
      <c r="AT115" s="188" t="s">
        <v>268</v>
      </c>
      <c r="AU115" s="188" t="s">
        <v>86</v>
      </c>
      <c r="AV115" s="14" t="s">
        <v>86</v>
      </c>
      <c r="AW115" s="14" t="s">
        <v>41</v>
      </c>
      <c r="AX115" s="14" t="s">
        <v>77</v>
      </c>
      <c r="AY115" s="188" t="s">
        <v>259</v>
      </c>
    </row>
    <row r="116" spans="2:65" s="13" customFormat="1">
      <c r="B116" s="180"/>
      <c r="D116" s="174" t="s">
        <v>268</v>
      </c>
      <c r="E116" s="181" t="s">
        <v>5</v>
      </c>
      <c r="F116" s="182" t="s">
        <v>275</v>
      </c>
      <c r="H116" s="183">
        <v>52</v>
      </c>
      <c r="L116" s="180"/>
      <c r="M116" s="184"/>
      <c r="N116" s="185"/>
      <c r="O116" s="185"/>
      <c r="P116" s="185"/>
      <c r="Q116" s="185"/>
      <c r="R116" s="185"/>
      <c r="S116" s="185"/>
      <c r="T116" s="186"/>
      <c r="AT116" s="181" t="s">
        <v>268</v>
      </c>
      <c r="AU116" s="181" t="s">
        <v>86</v>
      </c>
      <c r="AV116" s="13" t="s">
        <v>152</v>
      </c>
      <c r="AW116" s="13" t="s">
        <v>41</v>
      </c>
      <c r="AX116" s="13" t="s">
        <v>77</v>
      </c>
      <c r="AY116" s="181" t="s">
        <v>259</v>
      </c>
    </row>
    <row r="117" spans="2:65" s="12" customFormat="1">
      <c r="B117" s="173"/>
      <c r="D117" s="174" t="s">
        <v>268</v>
      </c>
      <c r="E117" s="175" t="s">
        <v>5</v>
      </c>
      <c r="F117" s="176" t="s">
        <v>697</v>
      </c>
      <c r="H117" s="175" t="s">
        <v>5</v>
      </c>
      <c r="L117" s="173"/>
      <c r="M117" s="177"/>
      <c r="N117" s="178"/>
      <c r="O117" s="178"/>
      <c r="P117" s="178"/>
      <c r="Q117" s="178"/>
      <c r="R117" s="178"/>
      <c r="S117" s="178"/>
      <c r="T117" s="179"/>
      <c r="AT117" s="175" t="s">
        <v>268</v>
      </c>
      <c r="AU117" s="175" t="s">
        <v>86</v>
      </c>
      <c r="AV117" s="12" t="s">
        <v>28</v>
      </c>
      <c r="AW117" s="12" t="s">
        <v>41</v>
      </c>
      <c r="AX117" s="12" t="s">
        <v>77</v>
      </c>
      <c r="AY117" s="175" t="s">
        <v>259</v>
      </c>
    </row>
    <row r="118" spans="2:65" s="14" customFormat="1">
      <c r="B118" s="187"/>
      <c r="D118" s="174" t="s">
        <v>268</v>
      </c>
      <c r="E118" s="188" t="s">
        <v>5</v>
      </c>
      <c r="F118" s="189" t="s">
        <v>698</v>
      </c>
      <c r="H118" s="190">
        <v>26</v>
      </c>
      <c r="L118" s="187"/>
      <c r="M118" s="191"/>
      <c r="N118" s="192"/>
      <c r="O118" s="192"/>
      <c r="P118" s="192"/>
      <c r="Q118" s="192"/>
      <c r="R118" s="192"/>
      <c r="S118" s="192"/>
      <c r="T118" s="193"/>
      <c r="AT118" s="188" t="s">
        <v>268</v>
      </c>
      <c r="AU118" s="188" t="s">
        <v>86</v>
      </c>
      <c r="AV118" s="14" t="s">
        <v>86</v>
      </c>
      <c r="AW118" s="14" t="s">
        <v>41</v>
      </c>
      <c r="AX118" s="14" t="s">
        <v>77</v>
      </c>
      <c r="AY118" s="188" t="s">
        <v>259</v>
      </c>
    </row>
    <row r="119" spans="2:65" s="15" customFormat="1">
      <c r="B119" s="194"/>
      <c r="D119" s="174" t="s">
        <v>268</v>
      </c>
      <c r="E119" s="195" t="s">
        <v>5</v>
      </c>
      <c r="F119" s="196" t="s">
        <v>282</v>
      </c>
      <c r="H119" s="197">
        <v>78</v>
      </c>
      <c r="L119" s="194"/>
      <c r="M119" s="198"/>
      <c r="N119" s="199"/>
      <c r="O119" s="199"/>
      <c r="P119" s="199"/>
      <c r="Q119" s="199"/>
      <c r="R119" s="199"/>
      <c r="S119" s="199"/>
      <c r="T119" s="200"/>
      <c r="AT119" s="195" t="s">
        <v>268</v>
      </c>
      <c r="AU119" s="195" t="s">
        <v>86</v>
      </c>
      <c r="AV119" s="15" t="s">
        <v>266</v>
      </c>
      <c r="AW119" s="15" t="s">
        <v>41</v>
      </c>
      <c r="AX119" s="15" t="s">
        <v>28</v>
      </c>
      <c r="AY119" s="195" t="s">
        <v>259</v>
      </c>
    </row>
    <row r="120" spans="2:65" s="11" customFormat="1" ht="29.85" customHeight="1">
      <c r="B120" s="149"/>
      <c r="D120" s="150" t="s">
        <v>76</v>
      </c>
      <c r="E120" s="159" t="s">
        <v>86</v>
      </c>
      <c r="F120" s="159" t="s">
        <v>699</v>
      </c>
      <c r="J120" s="160">
        <f>BK120</f>
        <v>0</v>
      </c>
      <c r="L120" s="149"/>
      <c r="M120" s="153"/>
      <c r="N120" s="154"/>
      <c r="O120" s="154"/>
      <c r="P120" s="155">
        <f>SUM(P121:P123)</f>
        <v>0.17</v>
      </c>
      <c r="Q120" s="154"/>
      <c r="R120" s="155">
        <f>SUM(R121:R123)</f>
        <v>0</v>
      </c>
      <c r="S120" s="154"/>
      <c r="T120" s="156">
        <f>SUM(T121:T123)</f>
        <v>0</v>
      </c>
      <c r="AR120" s="150" t="s">
        <v>28</v>
      </c>
      <c r="AT120" s="157" t="s">
        <v>76</v>
      </c>
      <c r="AU120" s="157" t="s">
        <v>28</v>
      </c>
      <c r="AY120" s="150" t="s">
        <v>259</v>
      </c>
      <c r="BK120" s="158">
        <f>SUM(BK121:BK123)</f>
        <v>0</v>
      </c>
    </row>
    <row r="121" spans="2:65" s="1" customFormat="1" ht="25.5" customHeight="1">
      <c r="B121" s="161"/>
      <c r="C121" s="162" t="s">
        <v>312</v>
      </c>
      <c r="D121" s="162" t="s">
        <v>261</v>
      </c>
      <c r="E121" s="163" t="s">
        <v>700</v>
      </c>
      <c r="F121" s="164" t="s">
        <v>701</v>
      </c>
      <c r="G121" s="165" t="s">
        <v>264</v>
      </c>
      <c r="H121" s="166">
        <v>34</v>
      </c>
      <c r="I121" s="167"/>
      <c r="J121" s="167">
        <f>ROUND(I121*H121,2)</f>
        <v>0</v>
      </c>
      <c r="K121" s="164" t="s">
        <v>265</v>
      </c>
      <c r="L121" s="39"/>
      <c r="M121" s="168" t="s">
        <v>5</v>
      </c>
      <c r="N121" s="169" t="s">
        <v>48</v>
      </c>
      <c r="O121" s="170">
        <v>5.0000000000000001E-3</v>
      </c>
      <c r="P121" s="170">
        <f>O121*H121</f>
        <v>0.17</v>
      </c>
      <c r="Q121" s="170">
        <v>0</v>
      </c>
      <c r="R121" s="170">
        <f>Q121*H121</f>
        <v>0</v>
      </c>
      <c r="S121" s="170">
        <v>0</v>
      </c>
      <c r="T121" s="171">
        <f>S121*H121</f>
        <v>0</v>
      </c>
      <c r="AR121" s="24" t="s">
        <v>266</v>
      </c>
      <c r="AT121" s="24" t="s">
        <v>261</v>
      </c>
      <c r="AU121" s="24" t="s">
        <v>86</v>
      </c>
      <c r="AY121" s="24" t="s">
        <v>259</v>
      </c>
      <c r="BE121" s="172">
        <f>IF(N121="základní",J121,0)</f>
        <v>0</v>
      </c>
      <c r="BF121" s="172">
        <f>IF(N121="snížená",J121,0)</f>
        <v>0</v>
      </c>
      <c r="BG121" s="172">
        <f>IF(N121="zákl. přenesená",J121,0)</f>
        <v>0</v>
      </c>
      <c r="BH121" s="172">
        <f>IF(N121="sníž. přenesená",J121,0)</f>
        <v>0</v>
      </c>
      <c r="BI121" s="172">
        <f>IF(N121="nulová",J121,0)</f>
        <v>0</v>
      </c>
      <c r="BJ121" s="24" t="s">
        <v>28</v>
      </c>
      <c r="BK121" s="172">
        <f>ROUND(I121*H121,2)</f>
        <v>0</v>
      </c>
      <c r="BL121" s="24" t="s">
        <v>266</v>
      </c>
      <c r="BM121" s="24" t="s">
        <v>702</v>
      </c>
    </row>
    <row r="122" spans="2:65" s="12" customFormat="1">
      <c r="B122" s="173"/>
      <c r="D122" s="174" t="s">
        <v>268</v>
      </c>
      <c r="E122" s="175" t="s">
        <v>5</v>
      </c>
      <c r="F122" s="176" t="s">
        <v>703</v>
      </c>
      <c r="H122" s="175" t="s">
        <v>5</v>
      </c>
      <c r="L122" s="173"/>
      <c r="M122" s="177"/>
      <c r="N122" s="178"/>
      <c r="O122" s="178"/>
      <c r="P122" s="178"/>
      <c r="Q122" s="178"/>
      <c r="R122" s="178"/>
      <c r="S122" s="178"/>
      <c r="T122" s="179"/>
      <c r="AT122" s="175" t="s">
        <v>268</v>
      </c>
      <c r="AU122" s="175" t="s">
        <v>86</v>
      </c>
      <c r="AV122" s="12" t="s">
        <v>28</v>
      </c>
      <c r="AW122" s="12" t="s">
        <v>41</v>
      </c>
      <c r="AX122" s="12" t="s">
        <v>77</v>
      </c>
      <c r="AY122" s="175" t="s">
        <v>259</v>
      </c>
    </row>
    <row r="123" spans="2:65" s="14" customFormat="1">
      <c r="B123" s="187"/>
      <c r="D123" s="174" t="s">
        <v>268</v>
      </c>
      <c r="E123" s="188" t="s">
        <v>5</v>
      </c>
      <c r="F123" s="189" t="s">
        <v>704</v>
      </c>
      <c r="H123" s="190">
        <v>34</v>
      </c>
      <c r="L123" s="187"/>
      <c r="M123" s="191"/>
      <c r="N123" s="192"/>
      <c r="O123" s="192"/>
      <c r="P123" s="192"/>
      <c r="Q123" s="192"/>
      <c r="R123" s="192"/>
      <c r="S123" s="192"/>
      <c r="T123" s="193"/>
      <c r="AT123" s="188" t="s">
        <v>268</v>
      </c>
      <c r="AU123" s="188" t="s">
        <v>86</v>
      </c>
      <c r="AV123" s="14" t="s">
        <v>86</v>
      </c>
      <c r="AW123" s="14" t="s">
        <v>41</v>
      </c>
      <c r="AX123" s="14" t="s">
        <v>28</v>
      </c>
      <c r="AY123" s="188" t="s">
        <v>259</v>
      </c>
    </row>
    <row r="124" spans="2:65" s="11" customFormat="1" ht="29.85" customHeight="1">
      <c r="B124" s="149"/>
      <c r="D124" s="150" t="s">
        <v>76</v>
      </c>
      <c r="E124" s="159" t="s">
        <v>627</v>
      </c>
      <c r="F124" s="159" t="s">
        <v>628</v>
      </c>
      <c r="J124" s="160">
        <f>BK124</f>
        <v>0</v>
      </c>
      <c r="L124" s="149"/>
      <c r="M124" s="153"/>
      <c r="N124" s="154"/>
      <c r="O124" s="154"/>
      <c r="P124" s="155">
        <f>P125</f>
        <v>3.1722899999999998</v>
      </c>
      <c r="Q124" s="154"/>
      <c r="R124" s="155">
        <f>R125</f>
        <v>0</v>
      </c>
      <c r="S124" s="154"/>
      <c r="T124" s="156">
        <f>T125</f>
        <v>0</v>
      </c>
      <c r="AR124" s="150" t="s">
        <v>28</v>
      </c>
      <c r="AT124" s="157" t="s">
        <v>76</v>
      </c>
      <c r="AU124" s="157" t="s">
        <v>28</v>
      </c>
      <c r="AY124" s="150" t="s">
        <v>259</v>
      </c>
      <c r="BK124" s="158">
        <f>BK125</f>
        <v>0</v>
      </c>
    </row>
    <row r="125" spans="2:65" s="1" customFormat="1" ht="25.5" customHeight="1">
      <c r="B125" s="161"/>
      <c r="C125" s="162" t="s">
        <v>317</v>
      </c>
      <c r="D125" s="162" t="s">
        <v>261</v>
      </c>
      <c r="E125" s="163" t="s">
        <v>630</v>
      </c>
      <c r="F125" s="164" t="s">
        <v>631</v>
      </c>
      <c r="G125" s="165" t="s">
        <v>324</v>
      </c>
      <c r="H125" s="166">
        <v>48.064999999999998</v>
      </c>
      <c r="I125" s="167"/>
      <c r="J125" s="167">
        <f>ROUND(I125*H125,2)</f>
        <v>0</v>
      </c>
      <c r="K125" s="164" t="s">
        <v>265</v>
      </c>
      <c r="L125" s="39"/>
      <c r="M125" s="168" t="s">
        <v>5</v>
      </c>
      <c r="N125" s="213" t="s">
        <v>48</v>
      </c>
      <c r="O125" s="214">
        <v>6.6000000000000003E-2</v>
      </c>
      <c r="P125" s="214">
        <f>O125*H125</f>
        <v>3.1722899999999998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AR125" s="24" t="s">
        <v>266</v>
      </c>
      <c r="AT125" s="24" t="s">
        <v>261</v>
      </c>
      <c r="AU125" s="24" t="s">
        <v>86</v>
      </c>
      <c r="AY125" s="24" t="s">
        <v>259</v>
      </c>
      <c r="BE125" s="172">
        <f>IF(N125="základní",J125,0)</f>
        <v>0</v>
      </c>
      <c r="BF125" s="172">
        <f>IF(N125="snížená",J125,0)</f>
        <v>0</v>
      </c>
      <c r="BG125" s="172">
        <f>IF(N125="zákl. přenesená",J125,0)</f>
        <v>0</v>
      </c>
      <c r="BH125" s="172">
        <f>IF(N125="sníž. přenesená",J125,0)</f>
        <v>0</v>
      </c>
      <c r="BI125" s="172">
        <f>IF(N125="nulová",J125,0)</f>
        <v>0</v>
      </c>
      <c r="BJ125" s="24" t="s">
        <v>28</v>
      </c>
      <c r="BK125" s="172">
        <f>ROUND(I125*H125,2)</f>
        <v>0</v>
      </c>
      <c r="BL125" s="24" t="s">
        <v>266</v>
      </c>
      <c r="BM125" s="24" t="s">
        <v>705</v>
      </c>
    </row>
    <row r="126" spans="2:65" s="1" customFormat="1" ht="6.95" customHeight="1">
      <c r="B126" s="54"/>
      <c r="C126" s="55"/>
      <c r="D126" s="55"/>
      <c r="E126" s="55"/>
      <c r="F126" s="55"/>
      <c r="G126" s="55"/>
      <c r="H126" s="55"/>
      <c r="I126" s="55"/>
      <c r="J126" s="55"/>
      <c r="K126" s="55"/>
      <c r="L126" s="39"/>
    </row>
  </sheetData>
  <autoFilter ref="C85:K125" xr:uid="{00000000-0009-0000-0000-000002000000}"/>
  <mergeCells count="13">
    <mergeCell ref="E78:H78"/>
    <mergeCell ref="G1:H1"/>
    <mergeCell ref="L2:V2"/>
    <mergeCell ref="E49:H49"/>
    <mergeCell ref="E51:H51"/>
    <mergeCell ref="J55:J56"/>
    <mergeCell ref="E74:H74"/>
    <mergeCell ref="E76:H76"/>
    <mergeCell ref="E7:H7"/>
    <mergeCell ref="E9:H9"/>
    <mergeCell ref="E11:H11"/>
    <mergeCell ref="E26:H26"/>
    <mergeCell ref="E47:H47"/>
  </mergeCells>
  <hyperlinks>
    <hyperlink ref="F1:G1" location="C2" display="1) Krycí list soupisu" xr:uid="{00000000-0004-0000-0200-000000000000}"/>
    <hyperlink ref="G1:H1" location="C58" display="2) Rekapitulace" xr:uid="{00000000-0004-0000-0200-000001000000}"/>
    <hyperlink ref="J1" location="C85" display="3) Soupis prací" xr:uid="{00000000-0004-0000-0200-000002000000}"/>
    <hyperlink ref="L1:V1" location="'Rekapitulace stavby'!C2" display="Rekapitulace stavby" xr:uid="{00000000-0004-0000-0200-000003000000}"/>
  </hyperlinks>
  <pageMargins left="0.59055118110236227" right="0.59055118110236227" top="0.59055118110236227" bottom="0.59055118110236227" header="0" footer="0"/>
  <pageSetup paperSize="9" fitToHeight="100" orientation="landscape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R115"/>
  <sheetViews>
    <sheetView showGridLines="0" workbookViewId="0">
      <pane ySplit="1" topLeftCell="A87" activePane="bottomLeft" state="frozen"/>
      <selection activeCell="A2" sqref="A2"/>
      <selection pane="bottomLeft" activeCell="I89" sqref="I89:I115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9" max="19" width="8.1640625" customWidth="1"/>
    <col min="20" max="20" width="29.6640625" customWidth="1"/>
    <col min="21" max="21" width="16.33203125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04"/>
      <c r="B1" s="17"/>
      <c r="C1" s="17"/>
      <c r="D1" s="18" t="s">
        <v>1</v>
      </c>
      <c r="E1" s="17"/>
      <c r="F1" s="105" t="s">
        <v>189</v>
      </c>
      <c r="G1" s="262" t="s">
        <v>190</v>
      </c>
      <c r="H1" s="262"/>
      <c r="I1" s="17"/>
      <c r="J1" s="105" t="s">
        <v>191</v>
      </c>
      <c r="K1" s="18" t="s">
        <v>192</v>
      </c>
      <c r="L1" s="105" t="s">
        <v>193</v>
      </c>
      <c r="M1" s="105"/>
      <c r="N1" s="105"/>
      <c r="O1" s="105"/>
      <c r="P1" s="105"/>
      <c r="Q1" s="105"/>
      <c r="R1" s="105"/>
      <c r="S1" s="105"/>
      <c r="T1" s="105"/>
      <c r="U1" s="106"/>
      <c r="V1" s="106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24" t="s">
        <v>101</v>
      </c>
    </row>
    <row r="3" spans="1:70" ht="6.95" customHeight="1">
      <c r="B3" s="25"/>
      <c r="C3" s="26"/>
      <c r="D3" s="26"/>
      <c r="E3" s="26"/>
      <c r="F3" s="26"/>
      <c r="G3" s="26"/>
      <c r="H3" s="26"/>
      <c r="I3" s="26"/>
      <c r="J3" s="26"/>
      <c r="K3" s="27"/>
      <c r="AT3" s="24" t="s">
        <v>86</v>
      </c>
    </row>
    <row r="4" spans="1:70" ht="36.950000000000003" customHeight="1">
      <c r="B4" s="28"/>
      <c r="C4" s="29"/>
      <c r="D4" s="30" t="s">
        <v>198</v>
      </c>
      <c r="E4" s="29"/>
      <c r="F4" s="29"/>
      <c r="G4" s="29"/>
      <c r="H4" s="29"/>
      <c r="I4" s="29"/>
      <c r="J4" s="29"/>
      <c r="K4" s="31"/>
      <c r="M4" s="32" t="s">
        <v>13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29"/>
      <c r="J5" s="29"/>
      <c r="K5" s="31"/>
    </row>
    <row r="6" spans="1:70" ht="15">
      <c r="B6" s="28"/>
      <c r="C6" s="29"/>
      <c r="D6" s="36" t="s">
        <v>17</v>
      </c>
      <c r="E6" s="29"/>
      <c r="F6" s="29"/>
      <c r="G6" s="29"/>
      <c r="H6" s="29"/>
      <c r="I6" s="29"/>
      <c r="J6" s="29"/>
      <c r="K6" s="31"/>
    </row>
    <row r="7" spans="1:70" ht="16.5" customHeight="1">
      <c r="B7" s="28"/>
      <c r="C7" s="29"/>
      <c r="D7" s="29"/>
      <c r="E7" s="263" t="str">
        <f>'Rekapitulace stavby'!K6</f>
        <v>ÚPRAVA VEŘEJNÉHO PROSTORU MEZI UL. VÝSTAVNÍ-VELETRŽNÍ PŘI MENDLOVĚ NÁM.ČÁST 2 - VNITROBLOK</v>
      </c>
      <c r="F7" s="269"/>
      <c r="G7" s="269"/>
      <c r="H7" s="269"/>
      <c r="I7" s="29"/>
      <c r="J7" s="29"/>
      <c r="K7" s="31"/>
    </row>
    <row r="8" spans="1:70" ht="15">
      <c r="B8" s="28"/>
      <c r="C8" s="29"/>
      <c r="D8" s="36" t="s">
        <v>206</v>
      </c>
      <c r="E8" s="29"/>
      <c r="F8" s="29"/>
      <c r="G8" s="29"/>
      <c r="H8" s="29"/>
      <c r="I8" s="29"/>
      <c r="J8" s="29"/>
      <c r="K8" s="31"/>
    </row>
    <row r="9" spans="1:70" s="1" customFormat="1" ht="16.5" customHeight="1">
      <c r="B9" s="39"/>
      <c r="C9" s="40"/>
      <c r="D9" s="40"/>
      <c r="E9" s="263" t="s">
        <v>709</v>
      </c>
      <c r="F9" s="264"/>
      <c r="G9" s="264"/>
      <c r="H9" s="264"/>
      <c r="I9" s="40"/>
      <c r="J9" s="40"/>
      <c r="K9" s="43"/>
    </row>
    <row r="10" spans="1:70" s="1" customFormat="1" ht="15">
      <c r="B10" s="39"/>
      <c r="C10" s="40"/>
      <c r="D10" s="36" t="s">
        <v>212</v>
      </c>
      <c r="E10" s="40"/>
      <c r="F10" s="40"/>
      <c r="G10" s="40"/>
      <c r="H10" s="40"/>
      <c r="I10" s="40"/>
      <c r="J10" s="40"/>
      <c r="K10" s="43"/>
    </row>
    <row r="11" spans="1:70" s="1" customFormat="1" ht="36.950000000000003" customHeight="1">
      <c r="B11" s="39"/>
      <c r="C11" s="40"/>
      <c r="D11" s="40"/>
      <c r="E11" s="265" t="s">
        <v>710</v>
      </c>
      <c r="F11" s="264"/>
      <c r="G11" s="264"/>
      <c r="H11" s="264"/>
      <c r="I11" s="40"/>
      <c r="J11" s="40"/>
      <c r="K11" s="43"/>
    </row>
    <row r="12" spans="1:70" s="1" customFormat="1">
      <c r="B12" s="39"/>
      <c r="C12" s="40"/>
      <c r="D12" s="40"/>
      <c r="E12" s="40"/>
      <c r="F12" s="40"/>
      <c r="G12" s="40"/>
      <c r="H12" s="40"/>
      <c r="I12" s="40"/>
      <c r="J12" s="40"/>
      <c r="K12" s="43"/>
    </row>
    <row r="13" spans="1:70" s="1" customFormat="1" ht="14.45" customHeight="1">
      <c r="B13" s="39"/>
      <c r="C13" s="40"/>
      <c r="D13" s="36" t="s">
        <v>20</v>
      </c>
      <c r="E13" s="40"/>
      <c r="F13" s="34" t="s">
        <v>98</v>
      </c>
      <c r="G13" s="40"/>
      <c r="H13" s="40"/>
      <c r="I13" s="36" t="s">
        <v>22</v>
      </c>
      <c r="J13" s="34" t="s">
        <v>5</v>
      </c>
      <c r="K13" s="43"/>
    </row>
    <row r="14" spans="1:70" s="1" customFormat="1" ht="14.45" customHeight="1">
      <c r="B14" s="39"/>
      <c r="C14" s="40"/>
      <c r="D14" s="36" t="s">
        <v>24</v>
      </c>
      <c r="E14" s="40"/>
      <c r="F14" s="34" t="s">
        <v>25</v>
      </c>
      <c r="G14" s="40"/>
      <c r="H14" s="40"/>
      <c r="I14" s="36" t="s">
        <v>26</v>
      </c>
      <c r="J14" s="108" t="str">
        <f>'Rekapitulace stavby'!AN8</f>
        <v>18.09.2017</v>
      </c>
      <c r="K14" s="43"/>
    </row>
    <row r="15" spans="1:70" s="1" customFormat="1" ht="10.9" customHeight="1">
      <c r="B15" s="39"/>
      <c r="C15" s="40"/>
      <c r="D15" s="40"/>
      <c r="E15" s="40"/>
      <c r="F15" s="40"/>
      <c r="G15" s="40"/>
      <c r="H15" s="40"/>
      <c r="I15" s="40"/>
      <c r="J15" s="40"/>
      <c r="K15" s="43"/>
    </row>
    <row r="16" spans="1:70" s="1" customFormat="1" ht="14.45" customHeight="1">
      <c r="B16" s="39"/>
      <c r="C16" s="40"/>
      <c r="D16" s="36" t="s">
        <v>33</v>
      </c>
      <c r="E16" s="40"/>
      <c r="F16" s="40"/>
      <c r="G16" s="40"/>
      <c r="H16" s="40"/>
      <c r="I16" s="36" t="s">
        <v>34</v>
      </c>
      <c r="J16" s="34" t="s">
        <v>5</v>
      </c>
      <c r="K16" s="43"/>
    </row>
    <row r="17" spans="2:11" s="1" customFormat="1" ht="18" customHeight="1">
      <c r="B17" s="39"/>
      <c r="C17" s="40"/>
      <c r="D17" s="40"/>
      <c r="E17" s="34" t="s">
        <v>35</v>
      </c>
      <c r="F17" s="40"/>
      <c r="G17" s="40"/>
      <c r="H17" s="40"/>
      <c r="I17" s="36" t="s">
        <v>36</v>
      </c>
      <c r="J17" s="34" t="s">
        <v>5</v>
      </c>
      <c r="K17" s="43"/>
    </row>
    <row r="18" spans="2:11" s="1" customFormat="1" ht="6.95" customHeight="1">
      <c r="B18" s="39"/>
      <c r="C18" s="40"/>
      <c r="D18" s="40"/>
      <c r="E18" s="40"/>
      <c r="F18" s="40"/>
      <c r="G18" s="40"/>
      <c r="H18" s="40"/>
      <c r="I18" s="40"/>
      <c r="J18" s="40"/>
      <c r="K18" s="43"/>
    </row>
    <row r="19" spans="2:11" s="1" customFormat="1" ht="14.45" customHeight="1">
      <c r="B19" s="39"/>
      <c r="C19" s="40"/>
      <c r="D19" s="36" t="s">
        <v>37</v>
      </c>
      <c r="E19" s="40"/>
      <c r="F19" s="40"/>
      <c r="G19" s="40"/>
      <c r="H19" s="40"/>
      <c r="I19" s="36" t="s">
        <v>34</v>
      </c>
      <c r="J19" s="34" t="str">
        <f>IF('Rekapitulace stavby'!AN13="Vyplň údaj","",IF('Rekapitulace stavby'!AN13="","",'Rekapitulace stavby'!AN13))</f>
        <v/>
      </c>
      <c r="K19" s="43"/>
    </row>
    <row r="20" spans="2:11" s="1" customFormat="1" ht="18" customHeight="1">
      <c r="B20" s="39"/>
      <c r="C20" s="40"/>
      <c r="D20" s="40"/>
      <c r="E20" s="34" t="str">
        <f>IF('Rekapitulace stavby'!E14="Vyplň údaj","",IF('Rekapitulace stavby'!E14="","",'Rekapitulace stavby'!E14))</f>
        <v xml:space="preserve"> </v>
      </c>
      <c r="F20" s="40"/>
      <c r="G20" s="40"/>
      <c r="H20" s="40"/>
      <c r="I20" s="36" t="s">
        <v>36</v>
      </c>
      <c r="J20" s="34" t="str">
        <f>IF('Rekapitulace stavby'!AN14="Vyplň údaj","",IF('Rekapitulace stavby'!AN14="","",'Rekapitulace stavby'!AN14))</f>
        <v/>
      </c>
      <c r="K20" s="43"/>
    </row>
    <row r="21" spans="2:11" s="1" customFormat="1" ht="6.95" customHeight="1">
      <c r="B21" s="39"/>
      <c r="C21" s="40"/>
      <c r="D21" s="40"/>
      <c r="E21" s="40"/>
      <c r="F21" s="40"/>
      <c r="G21" s="40"/>
      <c r="H21" s="40"/>
      <c r="I21" s="40"/>
      <c r="J21" s="40"/>
      <c r="K21" s="43"/>
    </row>
    <row r="22" spans="2:11" s="1" customFormat="1" ht="14.45" customHeight="1">
      <c r="B22" s="39"/>
      <c r="C22" s="40"/>
      <c r="D22" s="36" t="s">
        <v>39</v>
      </c>
      <c r="E22" s="40"/>
      <c r="F22" s="40"/>
      <c r="G22" s="40"/>
      <c r="H22" s="40"/>
      <c r="I22" s="36" t="s">
        <v>34</v>
      </c>
      <c r="J22" s="34" t="s">
        <v>5</v>
      </c>
      <c r="K22" s="43"/>
    </row>
    <row r="23" spans="2:11" s="1" customFormat="1" ht="18" customHeight="1">
      <c r="B23" s="39"/>
      <c r="C23" s="40"/>
      <c r="D23" s="40"/>
      <c r="E23" s="34" t="s">
        <v>40</v>
      </c>
      <c r="F23" s="40"/>
      <c r="G23" s="40"/>
      <c r="H23" s="40"/>
      <c r="I23" s="36" t="s">
        <v>36</v>
      </c>
      <c r="J23" s="34" t="s">
        <v>5</v>
      </c>
      <c r="K23" s="43"/>
    </row>
    <row r="24" spans="2:11" s="1" customFormat="1" ht="6.95" customHeight="1">
      <c r="B24" s="39"/>
      <c r="C24" s="40"/>
      <c r="D24" s="40"/>
      <c r="E24" s="40"/>
      <c r="F24" s="40"/>
      <c r="G24" s="40"/>
      <c r="H24" s="40"/>
      <c r="I24" s="40"/>
      <c r="J24" s="40"/>
      <c r="K24" s="43"/>
    </row>
    <row r="25" spans="2:11" s="1" customFormat="1" ht="14.45" customHeight="1">
      <c r="B25" s="39"/>
      <c r="C25" s="40"/>
      <c r="D25" s="36" t="s">
        <v>42</v>
      </c>
      <c r="E25" s="40"/>
      <c r="F25" s="40"/>
      <c r="G25" s="40"/>
      <c r="H25" s="40"/>
      <c r="I25" s="40"/>
      <c r="J25" s="40"/>
      <c r="K25" s="43"/>
    </row>
    <row r="26" spans="2:11" s="7" customFormat="1" ht="16.5" customHeight="1">
      <c r="B26" s="109"/>
      <c r="C26" s="110"/>
      <c r="D26" s="110"/>
      <c r="E26" s="257" t="s">
        <v>5</v>
      </c>
      <c r="F26" s="257"/>
      <c r="G26" s="257"/>
      <c r="H26" s="257"/>
      <c r="I26" s="110"/>
      <c r="J26" s="110"/>
      <c r="K26" s="111"/>
    </row>
    <row r="27" spans="2:11" s="1" customFormat="1" ht="6.95" customHeight="1">
      <c r="B27" s="39"/>
      <c r="C27" s="40"/>
      <c r="D27" s="40"/>
      <c r="E27" s="40"/>
      <c r="F27" s="40"/>
      <c r="G27" s="40"/>
      <c r="H27" s="40"/>
      <c r="I27" s="40"/>
      <c r="J27" s="40"/>
      <c r="K27" s="43"/>
    </row>
    <row r="28" spans="2:11" s="1" customFormat="1" ht="6.95" customHeight="1">
      <c r="B28" s="39"/>
      <c r="C28" s="40"/>
      <c r="D28" s="66"/>
      <c r="E28" s="66"/>
      <c r="F28" s="66"/>
      <c r="G28" s="66"/>
      <c r="H28" s="66"/>
      <c r="I28" s="66"/>
      <c r="J28" s="66"/>
      <c r="K28" s="112"/>
    </row>
    <row r="29" spans="2:11" s="1" customFormat="1" ht="25.35" customHeight="1">
      <c r="B29" s="39"/>
      <c r="C29" s="40"/>
      <c r="D29" s="113" t="s">
        <v>43</v>
      </c>
      <c r="E29" s="40"/>
      <c r="F29" s="40"/>
      <c r="G29" s="40"/>
      <c r="H29" s="40"/>
      <c r="I29" s="40"/>
      <c r="J29" s="114">
        <f>ROUND(J86,0)</f>
        <v>0</v>
      </c>
      <c r="K29" s="43"/>
    </row>
    <row r="30" spans="2:11" s="1" customFormat="1" ht="6.95" customHeight="1">
      <c r="B30" s="39"/>
      <c r="C30" s="40"/>
      <c r="D30" s="66"/>
      <c r="E30" s="66"/>
      <c r="F30" s="66"/>
      <c r="G30" s="66"/>
      <c r="H30" s="66"/>
      <c r="I30" s="66"/>
      <c r="J30" s="66"/>
      <c r="K30" s="112"/>
    </row>
    <row r="31" spans="2:11" s="1" customFormat="1" ht="14.45" customHeight="1">
      <c r="B31" s="39"/>
      <c r="C31" s="40"/>
      <c r="D31" s="40"/>
      <c r="E31" s="40"/>
      <c r="F31" s="44" t="s">
        <v>45</v>
      </c>
      <c r="G31" s="40"/>
      <c r="H31" s="40"/>
      <c r="I31" s="44" t="s">
        <v>44</v>
      </c>
      <c r="J31" s="44" t="s">
        <v>46</v>
      </c>
      <c r="K31" s="43"/>
    </row>
    <row r="32" spans="2:11" s="1" customFormat="1" ht="14.45" customHeight="1">
      <c r="B32" s="39"/>
      <c r="C32" s="40"/>
      <c r="D32" s="47" t="s">
        <v>47</v>
      </c>
      <c r="E32" s="47" t="s">
        <v>48</v>
      </c>
      <c r="F32" s="115">
        <f>ROUND(SUM(BE86:BE114), 0)</f>
        <v>0</v>
      </c>
      <c r="G32" s="40"/>
      <c r="H32" s="40"/>
      <c r="I32" s="116">
        <v>0.21</v>
      </c>
      <c r="J32" s="115">
        <f>ROUND(ROUND((SUM(BE86:BE114)), 0)*I32, 0)</f>
        <v>0</v>
      </c>
      <c r="K32" s="43"/>
    </row>
    <row r="33" spans="2:11" s="1" customFormat="1" ht="14.45" customHeight="1">
      <c r="B33" s="39"/>
      <c r="C33" s="40"/>
      <c r="D33" s="40"/>
      <c r="E33" s="47" t="s">
        <v>49</v>
      </c>
      <c r="F33" s="115">
        <f>ROUND(SUM(BF86:BF114), 0)</f>
        <v>0</v>
      </c>
      <c r="G33" s="40"/>
      <c r="H33" s="40"/>
      <c r="I33" s="116">
        <v>0.15</v>
      </c>
      <c r="J33" s="115">
        <f>ROUND(ROUND((SUM(BF86:BF114)), 0)*I33, 0)</f>
        <v>0</v>
      </c>
      <c r="K33" s="43"/>
    </row>
    <row r="34" spans="2:11" s="1" customFormat="1" ht="14.45" hidden="1" customHeight="1">
      <c r="B34" s="39"/>
      <c r="C34" s="40"/>
      <c r="D34" s="40"/>
      <c r="E34" s="47" t="s">
        <v>50</v>
      </c>
      <c r="F34" s="115">
        <f>ROUND(SUM(BG86:BG114), 0)</f>
        <v>0</v>
      </c>
      <c r="G34" s="40"/>
      <c r="H34" s="40"/>
      <c r="I34" s="116">
        <v>0.21</v>
      </c>
      <c r="J34" s="115">
        <v>0</v>
      </c>
      <c r="K34" s="43"/>
    </row>
    <row r="35" spans="2:11" s="1" customFormat="1" ht="14.45" hidden="1" customHeight="1">
      <c r="B35" s="39"/>
      <c r="C35" s="40"/>
      <c r="D35" s="40"/>
      <c r="E35" s="47" t="s">
        <v>51</v>
      </c>
      <c r="F35" s="115">
        <f>ROUND(SUM(BH86:BH114), 0)</f>
        <v>0</v>
      </c>
      <c r="G35" s="40"/>
      <c r="H35" s="40"/>
      <c r="I35" s="116">
        <v>0.15</v>
      </c>
      <c r="J35" s="115">
        <v>0</v>
      </c>
      <c r="K35" s="43"/>
    </row>
    <row r="36" spans="2:11" s="1" customFormat="1" ht="14.45" hidden="1" customHeight="1">
      <c r="B36" s="39"/>
      <c r="C36" s="40"/>
      <c r="D36" s="40"/>
      <c r="E36" s="47" t="s">
        <v>52</v>
      </c>
      <c r="F36" s="115">
        <f>ROUND(SUM(BI86:BI114), 0)</f>
        <v>0</v>
      </c>
      <c r="G36" s="40"/>
      <c r="H36" s="40"/>
      <c r="I36" s="116">
        <v>0</v>
      </c>
      <c r="J36" s="115">
        <v>0</v>
      </c>
      <c r="K36" s="43"/>
    </row>
    <row r="37" spans="2:11" s="1" customFormat="1" ht="6.95" customHeight="1">
      <c r="B37" s="39"/>
      <c r="C37" s="40"/>
      <c r="D37" s="40"/>
      <c r="E37" s="40"/>
      <c r="F37" s="40"/>
      <c r="G37" s="40"/>
      <c r="H37" s="40"/>
      <c r="I37" s="40"/>
      <c r="J37" s="40"/>
      <c r="K37" s="43"/>
    </row>
    <row r="38" spans="2:11" s="1" customFormat="1" ht="25.35" customHeight="1">
      <c r="B38" s="39"/>
      <c r="C38" s="117"/>
      <c r="D38" s="118" t="s">
        <v>53</v>
      </c>
      <c r="E38" s="69"/>
      <c r="F38" s="69"/>
      <c r="G38" s="119" t="s">
        <v>54</v>
      </c>
      <c r="H38" s="120" t="s">
        <v>55</v>
      </c>
      <c r="I38" s="69"/>
      <c r="J38" s="121">
        <f>SUM(J29:J36)</f>
        <v>0</v>
      </c>
      <c r="K38" s="122"/>
    </row>
    <row r="39" spans="2:11" s="1" customFormat="1" ht="14.45" customHeight="1">
      <c r="B39" s="54"/>
      <c r="C39" s="55"/>
      <c r="D39" s="55"/>
      <c r="E39" s="55"/>
      <c r="F39" s="55"/>
      <c r="G39" s="55"/>
      <c r="H39" s="55"/>
      <c r="I39" s="55"/>
      <c r="J39" s="55"/>
      <c r="K39" s="56"/>
    </row>
    <row r="43" spans="2:11" s="1" customFormat="1" ht="6.95" customHeight="1">
      <c r="B43" s="57"/>
      <c r="C43" s="58"/>
      <c r="D43" s="58"/>
      <c r="E43" s="58"/>
      <c r="F43" s="58"/>
      <c r="G43" s="58"/>
      <c r="H43" s="58"/>
      <c r="I43" s="58"/>
      <c r="J43" s="58"/>
      <c r="K43" s="123"/>
    </row>
    <row r="44" spans="2:11" s="1" customFormat="1" ht="36.950000000000003" customHeight="1">
      <c r="B44" s="39"/>
      <c r="C44" s="30" t="s">
        <v>228</v>
      </c>
      <c r="D44" s="40"/>
      <c r="E44" s="40"/>
      <c r="F44" s="40"/>
      <c r="G44" s="40"/>
      <c r="H44" s="40"/>
      <c r="I44" s="40"/>
      <c r="J44" s="40"/>
      <c r="K44" s="43"/>
    </row>
    <row r="45" spans="2:11" s="1" customFormat="1" ht="6.95" customHeight="1">
      <c r="B45" s="39"/>
      <c r="C45" s="40"/>
      <c r="D45" s="40"/>
      <c r="E45" s="40"/>
      <c r="F45" s="40"/>
      <c r="G45" s="40"/>
      <c r="H45" s="40"/>
      <c r="I45" s="40"/>
      <c r="J45" s="40"/>
      <c r="K45" s="43"/>
    </row>
    <row r="46" spans="2:11" s="1" customFormat="1" ht="14.45" customHeight="1">
      <c r="B46" s="39"/>
      <c r="C46" s="36" t="s">
        <v>17</v>
      </c>
      <c r="D46" s="40"/>
      <c r="E46" s="40"/>
      <c r="F46" s="40"/>
      <c r="G46" s="40"/>
      <c r="H46" s="40"/>
      <c r="I46" s="40"/>
      <c r="J46" s="40"/>
      <c r="K46" s="43"/>
    </row>
    <row r="47" spans="2:11" s="1" customFormat="1" ht="16.5" customHeight="1">
      <c r="B47" s="39"/>
      <c r="C47" s="40"/>
      <c r="D47" s="40"/>
      <c r="E47" s="263" t="str">
        <f>E7</f>
        <v>ÚPRAVA VEŘEJNÉHO PROSTORU MEZI UL. VÝSTAVNÍ-VELETRŽNÍ PŘI MENDLOVĚ NÁM.ČÁST 2 - VNITROBLOK</v>
      </c>
      <c r="F47" s="269"/>
      <c r="G47" s="269"/>
      <c r="H47" s="269"/>
      <c r="I47" s="40"/>
      <c r="J47" s="40"/>
      <c r="K47" s="43"/>
    </row>
    <row r="48" spans="2:11" ht="15">
      <c r="B48" s="28"/>
      <c r="C48" s="36" t="s">
        <v>206</v>
      </c>
      <c r="D48" s="29"/>
      <c r="E48" s="29"/>
      <c r="F48" s="29"/>
      <c r="G48" s="29"/>
      <c r="H48" s="29"/>
      <c r="I48" s="29"/>
      <c r="J48" s="29"/>
      <c r="K48" s="31"/>
    </row>
    <row r="49" spans="2:47" s="1" customFormat="1" ht="16.5" customHeight="1">
      <c r="B49" s="39"/>
      <c r="C49" s="40"/>
      <c r="D49" s="40"/>
      <c r="E49" s="263" t="s">
        <v>709</v>
      </c>
      <c r="F49" s="264"/>
      <c r="G49" s="264"/>
      <c r="H49" s="264"/>
      <c r="I49" s="40"/>
      <c r="J49" s="40"/>
      <c r="K49" s="43"/>
    </row>
    <row r="50" spans="2:47" s="1" customFormat="1" ht="14.45" customHeight="1">
      <c r="B50" s="39"/>
      <c r="C50" s="36" t="s">
        <v>212</v>
      </c>
      <c r="D50" s="40"/>
      <c r="E50" s="40"/>
      <c r="F50" s="40"/>
      <c r="G50" s="40"/>
      <c r="H50" s="40"/>
      <c r="I50" s="40"/>
      <c r="J50" s="40"/>
      <c r="K50" s="43"/>
    </row>
    <row r="51" spans="2:47" s="1" customFormat="1" ht="17.25" customHeight="1">
      <c r="B51" s="39"/>
      <c r="C51" s="40"/>
      <c r="D51" s="40"/>
      <c r="E51" s="265" t="str">
        <f>E11</f>
        <v>SO 16.1 - Trasa A - oprava komunikace</v>
      </c>
      <c r="F51" s="264"/>
      <c r="G51" s="264"/>
      <c r="H51" s="264"/>
      <c r="I51" s="40"/>
      <c r="J51" s="40"/>
      <c r="K51" s="43"/>
    </row>
    <row r="52" spans="2:47" s="1" customFormat="1" ht="6.95" customHeight="1">
      <c r="B52" s="39"/>
      <c r="C52" s="40"/>
      <c r="D52" s="40"/>
      <c r="E52" s="40"/>
      <c r="F52" s="40"/>
      <c r="G52" s="40"/>
      <c r="H52" s="40"/>
      <c r="I52" s="40"/>
      <c r="J52" s="40"/>
      <c r="K52" s="43"/>
    </row>
    <row r="53" spans="2:47" s="1" customFormat="1" ht="18" customHeight="1">
      <c r="B53" s="39"/>
      <c r="C53" s="36" t="s">
        <v>24</v>
      </c>
      <c r="D53" s="40"/>
      <c r="E53" s="40"/>
      <c r="F53" s="34" t="str">
        <f>F14</f>
        <v>BRNO</v>
      </c>
      <c r="G53" s="40"/>
      <c r="H53" s="40"/>
      <c r="I53" s="36" t="s">
        <v>26</v>
      </c>
      <c r="J53" s="108" t="str">
        <f>IF(J14="","",J14)</f>
        <v>18.09.2017</v>
      </c>
      <c r="K53" s="43"/>
    </row>
    <row r="54" spans="2:47" s="1" customFormat="1" ht="6.95" customHeight="1">
      <c r="B54" s="39"/>
      <c r="C54" s="40"/>
      <c r="D54" s="40"/>
      <c r="E54" s="40"/>
      <c r="F54" s="40"/>
      <c r="G54" s="40"/>
      <c r="H54" s="40"/>
      <c r="I54" s="40"/>
      <c r="J54" s="40"/>
      <c r="K54" s="43"/>
    </row>
    <row r="55" spans="2:47" s="1" customFormat="1" ht="15">
      <c r="B55" s="39"/>
      <c r="C55" s="36" t="s">
        <v>33</v>
      </c>
      <c r="D55" s="40"/>
      <c r="E55" s="40"/>
      <c r="F55" s="34" t="str">
        <f>E17</f>
        <v>Statutární město Brno</v>
      </c>
      <c r="G55" s="40"/>
      <c r="H55" s="40"/>
      <c r="I55" s="36" t="s">
        <v>39</v>
      </c>
      <c r="J55" s="257" t="str">
        <f>E23</f>
        <v>ATELIÉR ZAHRADNÍ A KRAJIN. ARCHITEKTURY  Z.SENDLER</v>
      </c>
      <c r="K55" s="43"/>
    </row>
    <row r="56" spans="2:47" s="1" customFormat="1" ht="14.45" customHeight="1">
      <c r="B56" s="39"/>
      <c r="C56" s="36" t="s">
        <v>37</v>
      </c>
      <c r="D56" s="40"/>
      <c r="E56" s="40"/>
      <c r="F56" s="34" t="str">
        <f>IF(E20="","",E20)</f>
        <v xml:space="preserve"> </v>
      </c>
      <c r="G56" s="40"/>
      <c r="H56" s="40"/>
      <c r="I56" s="40"/>
      <c r="J56" s="266"/>
      <c r="K56" s="43"/>
    </row>
    <row r="57" spans="2:47" s="1" customFormat="1" ht="10.35" customHeight="1">
      <c r="B57" s="39"/>
      <c r="C57" s="40"/>
      <c r="D57" s="40"/>
      <c r="E57" s="40"/>
      <c r="F57" s="40"/>
      <c r="G57" s="40"/>
      <c r="H57" s="40"/>
      <c r="I57" s="40"/>
      <c r="J57" s="40"/>
      <c r="K57" s="43"/>
    </row>
    <row r="58" spans="2:47" s="1" customFormat="1" ht="29.25" customHeight="1">
      <c r="B58" s="39"/>
      <c r="C58" s="124" t="s">
        <v>229</v>
      </c>
      <c r="D58" s="117"/>
      <c r="E58" s="117"/>
      <c r="F58" s="117"/>
      <c r="G58" s="117"/>
      <c r="H58" s="117"/>
      <c r="I58" s="117"/>
      <c r="J58" s="125" t="s">
        <v>230</v>
      </c>
      <c r="K58" s="126"/>
    </row>
    <row r="59" spans="2:47" s="1" customFormat="1" ht="10.35" customHeight="1">
      <c r="B59" s="39"/>
      <c r="C59" s="40"/>
      <c r="D59" s="40"/>
      <c r="E59" s="40"/>
      <c r="F59" s="40"/>
      <c r="G59" s="40"/>
      <c r="H59" s="40"/>
      <c r="I59" s="40"/>
      <c r="J59" s="40"/>
      <c r="K59" s="43"/>
    </row>
    <row r="60" spans="2:47" s="1" customFormat="1" ht="29.25" customHeight="1">
      <c r="B60" s="39"/>
      <c r="C60" s="127" t="s">
        <v>231</v>
      </c>
      <c r="D60" s="40"/>
      <c r="E60" s="40"/>
      <c r="F60" s="40"/>
      <c r="G60" s="40"/>
      <c r="H60" s="40"/>
      <c r="I60" s="40"/>
      <c r="J60" s="114">
        <f>J86</f>
        <v>0</v>
      </c>
      <c r="K60" s="43"/>
      <c r="AU60" s="24" t="s">
        <v>232</v>
      </c>
    </row>
    <row r="61" spans="2:47" s="8" customFormat="1" ht="24.95" customHeight="1">
      <c r="B61" s="128"/>
      <c r="C61" s="129"/>
      <c r="D61" s="130" t="s">
        <v>233</v>
      </c>
      <c r="E61" s="131"/>
      <c r="F61" s="131"/>
      <c r="G61" s="131"/>
      <c r="H61" s="131"/>
      <c r="I61" s="131"/>
      <c r="J61" s="132">
        <f>J87</f>
        <v>0</v>
      </c>
      <c r="K61" s="133"/>
    </row>
    <row r="62" spans="2:47" s="9" customFormat="1" ht="19.899999999999999" customHeight="1">
      <c r="B62" s="134"/>
      <c r="C62" s="135"/>
      <c r="D62" s="136" t="s">
        <v>711</v>
      </c>
      <c r="E62" s="137"/>
      <c r="F62" s="137"/>
      <c r="G62" s="137"/>
      <c r="H62" s="137"/>
      <c r="I62" s="137"/>
      <c r="J62" s="138">
        <f>J88</f>
        <v>0</v>
      </c>
      <c r="K62" s="139"/>
    </row>
    <row r="63" spans="2:47" s="9" customFormat="1" ht="19.899999999999999" customHeight="1">
      <c r="B63" s="134"/>
      <c r="C63" s="135"/>
      <c r="D63" s="136" t="s">
        <v>712</v>
      </c>
      <c r="E63" s="137"/>
      <c r="F63" s="137"/>
      <c r="G63" s="137"/>
      <c r="H63" s="137"/>
      <c r="I63" s="137"/>
      <c r="J63" s="138">
        <f>J105</f>
        <v>0</v>
      </c>
      <c r="K63" s="139"/>
    </row>
    <row r="64" spans="2:47" s="9" customFormat="1" ht="19.899999999999999" customHeight="1">
      <c r="B64" s="134"/>
      <c r="C64" s="135"/>
      <c r="D64" s="136" t="s">
        <v>239</v>
      </c>
      <c r="E64" s="137"/>
      <c r="F64" s="137"/>
      <c r="G64" s="137"/>
      <c r="H64" s="137"/>
      <c r="I64" s="137"/>
      <c r="J64" s="138">
        <f>J113</f>
        <v>0</v>
      </c>
      <c r="K64" s="139"/>
    </row>
    <row r="65" spans="2:12" s="1" customFormat="1" ht="21.75" customHeight="1">
      <c r="B65" s="39"/>
      <c r="C65" s="40"/>
      <c r="D65" s="40"/>
      <c r="E65" s="40"/>
      <c r="F65" s="40"/>
      <c r="G65" s="40"/>
      <c r="H65" s="40"/>
      <c r="I65" s="40"/>
      <c r="J65" s="40"/>
      <c r="K65" s="43"/>
    </row>
    <row r="66" spans="2:12" s="1" customFormat="1" ht="6.95" customHeight="1">
      <c r="B66" s="54"/>
      <c r="C66" s="55"/>
      <c r="D66" s="55"/>
      <c r="E66" s="55"/>
      <c r="F66" s="55"/>
      <c r="G66" s="55"/>
      <c r="H66" s="55"/>
      <c r="I66" s="55"/>
      <c r="J66" s="55"/>
      <c r="K66" s="56"/>
    </row>
    <row r="70" spans="2:12" s="1" customFormat="1" ht="6.95" customHeight="1">
      <c r="B70" s="57"/>
      <c r="C70" s="58"/>
      <c r="D70" s="58"/>
      <c r="E70" s="58"/>
      <c r="F70" s="58"/>
      <c r="G70" s="58"/>
      <c r="H70" s="58"/>
      <c r="I70" s="58"/>
      <c r="J70" s="58"/>
      <c r="K70" s="58"/>
      <c r="L70" s="39"/>
    </row>
    <row r="71" spans="2:12" s="1" customFormat="1" ht="36.950000000000003" customHeight="1">
      <c r="B71" s="39"/>
      <c r="C71" s="59" t="s">
        <v>243</v>
      </c>
      <c r="L71" s="39"/>
    </row>
    <row r="72" spans="2:12" s="1" customFormat="1" ht="6.95" customHeight="1">
      <c r="B72" s="39"/>
      <c r="L72" s="39"/>
    </row>
    <row r="73" spans="2:12" s="1" customFormat="1" ht="14.45" customHeight="1">
      <c r="B73" s="39"/>
      <c r="C73" s="61" t="s">
        <v>17</v>
      </c>
      <c r="L73" s="39"/>
    </row>
    <row r="74" spans="2:12" s="1" customFormat="1" ht="16.5" customHeight="1">
      <c r="B74" s="39"/>
      <c r="E74" s="267" t="str">
        <f>E7</f>
        <v>ÚPRAVA VEŘEJNÉHO PROSTORU MEZI UL. VÝSTAVNÍ-VELETRŽNÍ PŘI MENDLOVĚ NÁM.ČÁST 2 - VNITROBLOK</v>
      </c>
      <c r="F74" s="268"/>
      <c r="G74" s="268"/>
      <c r="H74" s="268"/>
      <c r="L74" s="39"/>
    </row>
    <row r="75" spans="2:12" ht="15">
      <c r="B75" s="28"/>
      <c r="C75" s="61" t="s">
        <v>206</v>
      </c>
      <c r="L75" s="28"/>
    </row>
    <row r="76" spans="2:12" s="1" customFormat="1" ht="16.5" customHeight="1">
      <c r="B76" s="39"/>
      <c r="E76" s="267" t="s">
        <v>709</v>
      </c>
      <c r="F76" s="261"/>
      <c r="G76" s="261"/>
      <c r="H76" s="261"/>
      <c r="L76" s="39"/>
    </row>
    <row r="77" spans="2:12" s="1" customFormat="1" ht="14.45" customHeight="1">
      <c r="B77" s="39"/>
      <c r="C77" s="61" t="s">
        <v>212</v>
      </c>
      <c r="L77" s="39"/>
    </row>
    <row r="78" spans="2:12" s="1" customFormat="1" ht="17.25" customHeight="1">
      <c r="B78" s="39"/>
      <c r="E78" s="245" t="str">
        <f>E11</f>
        <v>SO 16.1 - Trasa A - oprava komunikace</v>
      </c>
      <c r="F78" s="261"/>
      <c r="G78" s="261"/>
      <c r="H78" s="261"/>
      <c r="L78" s="39"/>
    </row>
    <row r="79" spans="2:12" s="1" customFormat="1" ht="6.95" customHeight="1">
      <c r="B79" s="39"/>
      <c r="L79" s="39"/>
    </row>
    <row r="80" spans="2:12" s="1" customFormat="1" ht="18" customHeight="1">
      <c r="B80" s="39"/>
      <c r="C80" s="61" t="s">
        <v>24</v>
      </c>
      <c r="F80" s="140" t="str">
        <f>F14</f>
        <v>BRNO</v>
      </c>
      <c r="I80" s="61" t="s">
        <v>26</v>
      </c>
      <c r="J80" s="65" t="str">
        <f>IF(J14="","",J14)</f>
        <v>18.09.2017</v>
      </c>
      <c r="L80" s="39"/>
    </row>
    <row r="81" spans="2:65" s="1" customFormat="1" ht="6.95" customHeight="1">
      <c r="B81" s="39"/>
      <c r="L81" s="39"/>
    </row>
    <row r="82" spans="2:65" s="1" customFormat="1" ht="15">
      <c r="B82" s="39"/>
      <c r="C82" s="61" t="s">
        <v>33</v>
      </c>
      <c r="F82" s="140" t="str">
        <f>E17</f>
        <v>Statutární město Brno</v>
      </c>
      <c r="I82" s="61" t="s">
        <v>39</v>
      </c>
      <c r="J82" s="140" t="str">
        <f>E23</f>
        <v>ATELIÉR ZAHRADNÍ A KRAJIN. ARCHITEKTURY  Z.SENDLER</v>
      </c>
      <c r="L82" s="39"/>
    </row>
    <row r="83" spans="2:65" s="1" customFormat="1" ht="14.45" customHeight="1">
      <c r="B83" s="39"/>
      <c r="C83" s="61" t="s">
        <v>37</v>
      </c>
      <c r="F83" s="140" t="str">
        <f>IF(E20="","",E20)</f>
        <v xml:space="preserve"> </v>
      </c>
      <c r="L83" s="39"/>
    </row>
    <row r="84" spans="2:65" s="1" customFormat="1" ht="10.35" customHeight="1">
      <c r="B84" s="39"/>
      <c r="L84" s="39"/>
    </row>
    <row r="85" spans="2:65" s="10" customFormat="1" ht="29.25" customHeight="1">
      <c r="B85" s="141"/>
      <c r="C85" s="142" t="s">
        <v>244</v>
      </c>
      <c r="D85" s="143" t="s">
        <v>62</v>
      </c>
      <c r="E85" s="143" t="s">
        <v>58</v>
      </c>
      <c r="F85" s="143" t="s">
        <v>245</v>
      </c>
      <c r="G85" s="143" t="s">
        <v>246</v>
      </c>
      <c r="H85" s="143" t="s">
        <v>247</v>
      </c>
      <c r="I85" s="143" t="s">
        <v>248</v>
      </c>
      <c r="J85" s="143" t="s">
        <v>230</v>
      </c>
      <c r="K85" s="144" t="s">
        <v>249</v>
      </c>
      <c r="L85" s="141"/>
      <c r="M85" s="71" t="s">
        <v>250</v>
      </c>
      <c r="N85" s="72" t="s">
        <v>47</v>
      </c>
      <c r="O85" s="72" t="s">
        <v>251</v>
      </c>
      <c r="P85" s="72" t="s">
        <v>252</v>
      </c>
      <c r="Q85" s="72" t="s">
        <v>253</v>
      </c>
      <c r="R85" s="72" t="s">
        <v>254</v>
      </c>
      <c r="S85" s="72" t="s">
        <v>255</v>
      </c>
      <c r="T85" s="73" t="s">
        <v>256</v>
      </c>
    </row>
    <row r="86" spans="2:65" s="1" customFormat="1" ht="29.25" customHeight="1">
      <c r="B86" s="39"/>
      <c r="C86" s="75" t="s">
        <v>231</v>
      </c>
      <c r="J86" s="145">
        <f>BK86</f>
        <v>0</v>
      </c>
      <c r="L86" s="39"/>
      <c r="M86" s="74"/>
      <c r="N86" s="66"/>
      <c r="O86" s="66"/>
      <c r="P86" s="146">
        <f>P87</f>
        <v>161.51766499999999</v>
      </c>
      <c r="Q86" s="66"/>
      <c r="R86" s="146">
        <f>R87</f>
        <v>65.844945999999993</v>
      </c>
      <c r="S86" s="66"/>
      <c r="T86" s="147">
        <f>T87</f>
        <v>0</v>
      </c>
      <c r="AT86" s="24" t="s">
        <v>76</v>
      </c>
      <c r="AU86" s="24" t="s">
        <v>232</v>
      </c>
      <c r="BK86" s="148">
        <f>BK87</f>
        <v>0</v>
      </c>
    </row>
    <row r="87" spans="2:65" s="11" customFormat="1" ht="37.35" customHeight="1">
      <c r="B87" s="149"/>
      <c r="D87" s="150" t="s">
        <v>76</v>
      </c>
      <c r="E87" s="151" t="s">
        <v>257</v>
      </c>
      <c r="F87" s="151" t="s">
        <v>258</v>
      </c>
      <c r="J87" s="152">
        <f>BK87</f>
        <v>0</v>
      </c>
      <c r="L87" s="149"/>
      <c r="M87" s="153"/>
      <c r="N87" s="154"/>
      <c r="O87" s="154"/>
      <c r="P87" s="155">
        <f>P88+P105+P113</f>
        <v>161.51766499999999</v>
      </c>
      <c r="Q87" s="154"/>
      <c r="R87" s="155">
        <f>R88+R105+R113</f>
        <v>65.844945999999993</v>
      </c>
      <c r="S87" s="154"/>
      <c r="T87" s="156">
        <f>T88+T105+T113</f>
        <v>0</v>
      </c>
      <c r="AR87" s="150" t="s">
        <v>28</v>
      </c>
      <c r="AT87" s="157" t="s">
        <v>76</v>
      </c>
      <c r="AU87" s="157" t="s">
        <v>77</v>
      </c>
      <c r="AY87" s="150" t="s">
        <v>259</v>
      </c>
      <c r="BK87" s="158">
        <f>BK88+BK105+BK113</f>
        <v>0</v>
      </c>
    </row>
    <row r="88" spans="2:65" s="11" customFormat="1" ht="19.899999999999999" customHeight="1">
      <c r="B88" s="149"/>
      <c r="D88" s="150" t="s">
        <v>76</v>
      </c>
      <c r="E88" s="159" t="s">
        <v>304</v>
      </c>
      <c r="F88" s="159" t="s">
        <v>713</v>
      </c>
      <c r="J88" s="160">
        <f>BK88</f>
        <v>0</v>
      </c>
      <c r="L88" s="149"/>
      <c r="M88" s="153"/>
      <c r="N88" s="154"/>
      <c r="O88" s="154"/>
      <c r="P88" s="155">
        <f>SUM(P89:P104)</f>
        <v>118.34199999999998</v>
      </c>
      <c r="Q88" s="154"/>
      <c r="R88" s="155">
        <f>SUM(R89:R104)</f>
        <v>51.668602</v>
      </c>
      <c r="S88" s="154"/>
      <c r="T88" s="156">
        <f>SUM(T89:T104)</f>
        <v>0</v>
      </c>
      <c r="AR88" s="150" t="s">
        <v>28</v>
      </c>
      <c r="AT88" s="157" t="s">
        <v>76</v>
      </c>
      <c r="AU88" s="157" t="s">
        <v>28</v>
      </c>
      <c r="AY88" s="150" t="s">
        <v>259</v>
      </c>
      <c r="BK88" s="158">
        <f>SUM(BK89:BK104)</f>
        <v>0</v>
      </c>
    </row>
    <row r="89" spans="2:65" s="1" customFormat="1" ht="25.5" customHeight="1">
      <c r="B89" s="161"/>
      <c r="C89" s="162" t="s">
        <v>28</v>
      </c>
      <c r="D89" s="162" t="s">
        <v>261</v>
      </c>
      <c r="E89" s="163" t="s">
        <v>714</v>
      </c>
      <c r="F89" s="164" t="s">
        <v>715</v>
      </c>
      <c r="G89" s="165" t="s">
        <v>264</v>
      </c>
      <c r="H89" s="166">
        <v>110.6</v>
      </c>
      <c r="I89" s="167"/>
      <c r="J89" s="167">
        <f>ROUND(I89*H89,2)</f>
        <v>0</v>
      </c>
      <c r="K89" s="164" t="s">
        <v>265</v>
      </c>
      <c r="L89" s="39"/>
      <c r="M89" s="168" t="s">
        <v>5</v>
      </c>
      <c r="N89" s="169" t="s">
        <v>48</v>
      </c>
      <c r="O89" s="170">
        <v>2.1000000000000001E-2</v>
      </c>
      <c r="P89" s="170">
        <f>O89*H89</f>
        <v>2.3226</v>
      </c>
      <c r="Q89" s="170">
        <v>5.9089999999999997E-2</v>
      </c>
      <c r="R89" s="170">
        <f>Q89*H89</f>
        <v>6.535353999999999</v>
      </c>
      <c r="S89" s="170">
        <v>0</v>
      </c>
      <c r="T89" s="171">
        <f>S89*H89</f>
        <v>0</v>
      </c>
      <c r="AR89" s="24" t="s">
        <v>266</v>
      </c>
      <c r="AT89" s="24" t="s">
        <v>261</v>
      </c>
      <c r="AU89" s="24" t="s">
        <v>86</v>
      </c>
      <c r="AY89" s="24" t="s">
        <v>259</v>
      </c>
      <c r="BE89" s="172">
        <f>IF(N89="základní",J89,0)</f>
        <v>0</v>
      </c>
      <c r="BF89" s="172">
        <f>IF(N89="snížená",J89,0)</f>
        <v>0</v>
      </c>
      <c r="BG89" s="172">
        <f>IF(N89="zákl. přenesená",J89,0)</f>
        <v>0</v>
      </c>
      <c r="BH89" s="172">
        <f>IF(N89="sníž. přenesená",J89,0)</f>
        <v>0</v>
      </c>
      <c r="BI89" s="172">
        <f>IF(N89="nulová",J89,0)</f>
        <v>0</v>
      </c>
      <c r="BJ89" s="24" t="s">
        <v>28</v>
      </c>
      <c r="BK89" s="172">
        <f>ROUND(I89*H89,2)</f>
        <v>0</v>
      </c>
      <c r="BL89" s="24" t="s">
        <v>266</v>
      </c>
      <c r="BM89" s="24" t="s">
        <v>716</v>
      </c>
    </row>
    <row r="90" spans="2:65" s="12" customFormat="1">
      <c r="B90" s="173"/>
      <c r="D90" s="174" t="s">
        <v>268</v>
      </c>
      <c r="E90" s="175" t="s">
        <v>5</v>
      </c>
      <c r="F90" s="176" t="s">
        <v>717</v>
      </c>
      <c r="H90" s="175" t="s">
        <v>5</v>
      </c>
      <c r="L90" s="173"/>
      <c r="M90" s="177"/>
      <c r="N90" s="178"/>
      <c r="O90" s="178"/>
      <c r="P90" s="178"/>
      <c r="Q90" s="178"/>
      <c r="R90" s="178"/>
      <c r="S90" s="178"/>
      <c r="T90" s="179"/>
      <c r="AT90" s="175" t="s">
        <v>268</v>
      </c>
      <c r="AU90" s="175" t="s">
        <v>86</v>
      </c>
      <c r="AV90" s="12" t="s">
        <v>28</v>
      </c>
      <c r="AW90" s="12" t="s">
        <v>41</v>
      </c>
      <c r="AX90" s="12" t="s">
        <v>77</v>
      </c>
      <c r="AY90" s="175" t="s">
        <v>259</v>
      </c>
    </row>
    <row r="91" spans="2:65" s="12" customFormat="1">
      <c r="B91" s="173"/>
      <c r="D91" s="174" t="s">
        <v>268</v>
      </c>
      <c r="E91" s="175" t="s">
        <v>5</v>
      </c>
      <c r="F91" s="176" t="s">
        <v>718</v>
      </c>
      <c r="H91" s="175" t="s">
        <v>5</v>
      </c>
      <c r="L91" s="173"/>
      <c r="M91" s="177"/>
      <c r="N91" s="178"/>
      <c r="O91" s="178"/>
      <c r="P91" s="178"/>
      <c r="Q91" s="178"/>
      <c r="R91" s="178"/>
      <c r="S91" s="178"/>
      <c r="T91" s="179"/>
      <c r="AT91" s="175" t="s">
        <v>268</v>
      </c>
      <c r="AU91" s="175" t="s">
        <v>86</v>
      </c>
      <c r="AV91" s="12" t="s">
        <v>28</v>
      </c>
      <c r="AW91" s="12" t="s">
        <v>41</v>
      </c>
      <c r="AX91" s="12" t="s">
        <v>77</v>
      </c>
      <c r="AY91" s="175" t="s">
        <v>259</v>
      </c>
    </row>
    <row r="92" spans="2:65" s="12" customFormat="1">
      <c r="B92" s="173"/>
      <c r="D92" s="174" t="s">
        <v>268</v>
      </c>
      <c r="E92" s="175" t="s">
        <v>5</v>
      </c>
      <c r="F92" s="176" t="s">
        <v>719</v>
      </c>
      <c r="H92" s="175" t="s">
        <v>5</v>
      </c>
      <c r="L92" s="173"/>
      <c r="M92" s="177"/>
      <c r="N92" s="178"/>
      <c r="O92" s="178"/>
      <c r="P92" s="178"/>
      <c r="Q92" s="178"/>
      <c r="R92" s="178"/>
      <c r="S92" s="178"/>
      <c r="T92" s="179"/>
      <c r="AT92" s="175" t="s">
        <v>268</v>
      </c>
      <c r="AU92" s="175" t="s">
        <v>86</v>
      </c>
      <c r="AV92" s="12" t="s">
        <v>28</v>
      </c>
      <c r="AW92" s="12" t="s">
        <v>41</v>
      </c>
      <c r="AX92" s="12" t="s">
        <v>77</v>
      </c>
      <c r="AY92" s="175" t="s">
        <v>259</v>
      </c>
    </row>
    <row r="93" spans="2:65" s="14" customFormat="1">
      <c r="B93" s="187"/>
      <c r="D93" s="174" t="s">
        <v>268</v>
      </c>
      <c r="E93" s="188" t="s">
        <v>5</v>
      </c>
      <c r="F93" s="189" t="s">
        <v>720</v>
      </c>
      <c r="H93" s="190">
        <v>110.6</v>
      </c>
      <c r="L93" s="187"/>
      <c r="M93" s="191"/>
      <c r="N93" s="192"/>
      <c r="O93" s="192"/>
      <c r="P93" s="192"/>
      <c r="Q93" s="192"/>
      <c r="R93" s="192"/>
      <c r="S93" s="192"/>
      <c r="T93" s="193"/>
      <c r="AT93" s="188" t="s">
        <v>268</v>
      </c>
      <c r="AU93" s="188" t="s">
        <v>86</v>
      </c>
      <c r="AV93" s="14" t="s">
        <v>86</v>
      </c>
      <c r="AW93" s="14" t="s">
        <v>41</v>
      </c>
      <c r="AX93" s="14" t="s">
        <v>28</v>
      </c>
      <c r="AY93" s="188" t="s">
        <v>259</v>
      </c>
    </row>
    <row r="94" spans="2:65" s="1" customFormat="1" ht="25.5" customHeight="1">
      <c r="B94" s="161"/>
      <c r="C94" s="162" t="s">
        <v>86</v>
      </c>
      <c r="D94" s="162" t="s">
        <v>261</v>
      </c>
      <c r="E94" s="163" t="s">
        <v>721</v>
      </c>
      <c r="F94" s="164" t="s">
        <v>722</v>
      </c>
      <c r="G94" s="165" t="s">
        <v>264</v>
      </c>
      <c r="H94" s="166">
        <v>11.06</v>
      </c>
      <c r="I94" s="167"/>
      <c r="J94" s="167">
        <f>ROUND(I94*H94,2)</f>
        <v>0</v>
      </c>
      <c r="K94" s="164" t="s">
        <v>265</v>
      </c>
      <c r="L94" s="39"/>
      <c r="M94" s="168" t="s">
        <v>5</v>
      </c>
      <c r="N94" s="169" t="s">
        <v>48</v>
      </c>
      <c r="O94" s="170">
        <v>0.4</v>
      </c>
      <c r="P94" s="170">
        <f>O94*H94</f>
        <v>4.4240000000000004</v>
      </c>
      <c r="Q94" s="170">
        <v>0.37080000000000002</v>
      </c>
      <c r="R94" s="170">
        <f>Q94*H94</f>
        <v>4.1010480000000005</v>
      </c>
      <c r="S94" s="170">
        <v>0</v>
      </c>
      <c r="T94" s="171">
        <f>S94*H94</f>
        <v>0</v>
      </c>
      <c r="AR94" s="24" t="s">
        <v>266</v>
      </c>
      <c r="AT94" s="24" t="s">
        <v>261</v>
      </c>
      <c r="AU94" s="24" t="s">
        <v>86</v>
      </c>
      <c r="AY94" s="24" t="s">
        <v>259</v>
      </c>
      <c r="BE94" s="172">
        <f>IF(N94="základní",J94,0)</f>
        <v>0</v>
      </c>
      <c r="BF94" s="172">
        <f>IF(N94="snížená",J94,0)</f>
        <v>0</v>
      </c>
      <c r="BG94" s="172">
        <f>IF(N94="zákl. přenesená",J94,0)</f>
        <v>0</v>
      </c>
      <c r="BH94" s="172">
        <f>IF(N94="sníž. přenesená",J94,0)</f>
        <v>0</v>
      </c>
      <c r="BI94" s="172">
        <f>IF(N94="nulová",J94,0)</f>
        <v>0</v>
      </c>
      <c r="BJ94" s="24" t="s">
        <v>28</v>
      </c>
      <c r="BK94" s="172">
        <f>ROUND(I94*H94,2)</f>
        <v>0</v>
      </c>
      <c r="BL94" s="24" t="s">
        <v>266</v>
      </c>
      <c r="BM94" s="24" t="s">
        <v>723</v>
      </c>
    </row>
    <row r="95" spans="2:65" s="12" customFormat="1">
      <c r="B95" s="173"/>
      <c r="D95" s="174" t="s">
        <v>268</v>
      </c>
      <c r="E95" s="175" t="s">
        <v>5</v>
      </c>
      <c r="F95" s="176" t="s">
        <v>724</v>
      </c>
      <c r="H95" s="175" t="s">
        <v>5</v>
      </c>
      <c r="L95" s="173"/>
      <c r="M95" s="177"/>
      <c r="N95" s="178"/>
      <c r="O95" s="178"/>
      <c r="P95" s="178"/>
      <c r="Q95" s="178"/>
      <c r="R95" s="178"/>
      <c r="S95" s="178"/>
      <c r="T95" s="179"/>
      <c r="AT95" s="175" t="s">
        <v>268</v>
      </c>
      <c r="AU95" s="175" t="s">
        <v>86</v>
      </c>
      <c r="AV95" s="12" t="s">
        <v>28</v>
      </c>
      <c r="AW95" s="12" t="s">
        <v>41</v>
      </c>
      <c r="AX95" s="12" t="s">
        <v>77</v>
      </c>
      <c r="AY95" s="175" t="s">
        <v>259</v>
      </c>
    </row>
    <row r="96" spans="2:65" s="12" customFormat="1">
      <c r="B96" s="173"/>
      <c r="D96" s="174" t="s">
        <v>268</v>
      </c>
      <c r="E96" s="175" t="s">
        <v>5</v>
      </c>
      <c r="F96" s="176" t="s">
        <v>725</v>
      </c>
      <c r="H96" s="175" t="s">
        <v>5</v>
      </c>
      <c r="L96" s="173"/>
      <c r="M96" s="177"/>
      <c r="N96" s="178"/>
      <c r="O96" s="178"/>
      <c r="P96" s="178"/>
      <c r="Q96" s="178"/>
      <c r="R96" s="178"/>
      <c r="S96" s="178"/>
      <c r="T96" s="179"/>
      <c r="AT96" s="175" t="s">
        <v>268</v>
      </c>
      <c r="AU96" s="175" t="s">
        <v>86</v>
      </c>
      <c r="AV96" s="12" t="s">
        <v>28</v>
      </c>
      <c r="AW96" s="12" t="s">
        <v>41</v>
      </c>
      <c r="AX96" s="12" t="s">
        <v>77</v>
      </c>
      <c r="AY96" s="175" t="s">
        <v>259</v>
      </c>
    </row>
    <row r="97" spans="2:65" s="14" customFormat="1">
      <c r="B97" s="187"/>
      <c r="D97" s="174" t="s">
        <v>268</v>
      </c>
      <c r="E97" s="188" t="s">
        <v>5</v>
      </c>
      <c r="F97" s="189" t="s">
        <v>726</v>
      </c>
      <c r="H97" s="190">
        <v>11.06</v>
      </c>
      <c r="L97" s="187"/>
      <c r="M97" s="191"/>
      <c r="N97" s="192"/>
      <c r="O97" s="192"/>
      <c r="P97" s="192"/>
      <c r="Q97" s="192"/>
      <c r="R97" s="192"/>
      <c r="S97" s="192"/>
      <c r="T97" s="193"/>
      <c r="AT97" s="188" t="s">
        <v>268</v>
      </c>
      <c r="AU97" s="188" t="s">
        <v>86</v>
      </c>
      <c r="AV97" s="14" t="s">
        <v>86</v>
      </c>
      <c r="AW97" s="14" t="s">
        <v>41</v>
      </c>
      <c r="AX97" s="14" t="s">
        <v>28</v>
      </c>
      <c r="AY97" s="188" t="s">
        <v>259</v>
      </c>
    </row>
    <row r="98" spans="2:65" s="1" customFormat="1" ht="25.5" customHeight="1">
      <c r="B98" s="161"/>
      <c r="C98" s="162" t="s">
        <v>152</v>
      </c>
      <c r="D98" s="162" t="s">
        <v>261</v>
      </c>
      <c r="E98" s="163" t="s">
        <v>727</v>
      </c>
      <c r="F98" s="164" t="s">
        <v>728</v>
      </c>
      <c r="G98" s="165" t="s">
        <v>264</v>
      </c>
      <c r="H98" s="166">
        <v>110.6</v>
      </c>
      <c r="I98" s="167"/>
      <c r="J98" s="167">
        <f>ROUND(I98*H98,2)</f>
        <v>0</v>
      </c>
      <c r="K98" s="164" t="s">
        <v>5</v>
      </c>
      <c r="L98" s="39"/>
      <c r="M98" s="168" t="s">
        <v>5</v>
      </c>
      <c r="N98" s="169" t="s">
        <v>48</v>
      </c>
      <c r="O98" s="170">
        <v>1.0089999999999999</v>
      </c>
      <c r="P98" s="170">
        <f>O98*H98</f>
        <v>111.59539999999998</v>
      </c>
      <c r="Q98" s="170">
        <v>0.16700000000000001</v>
      </c>
      <c r="R98" s="170">
        <f>Q98*H98</f>
        <v>18.470199999999998</v>
      </c>
      <c r="S98" s="170">
        <v>0</v>
      </c>
      <c r="T98" s="171">
        <f>S98*H98</f>
        <v>0</v>
      </c>
      <c r="AR98" s="24" t="s">
        <v>266</v>
      </c>
      <c r="AT98" s="24" t="s">
        <v>261</v>
      </c>
      <c r="AU98" s="24" t="s">
        <v>86</v>
      </c>
      <c r="AY98" s="24" t="s">
        <v>259</v>
      </c>
      <c r="BE98" s="172">
        <f>IF(N98="základní",J98,0)</f>
        <v>0</v>
      </c>
      <c r="BF98" s="172">
        <f>IF(N98="snížená",J98,0)</f>
        <v>0</v>
      </c>
      <c r="BG98" s="172">
        <f>IF(N98="zákl. přenesená",J98,0)</f>
        <v>0</v>
      </c>
      <c r="BH98" s="172">
        <f>IF(N98="sníž. přenesená",J98,0)</f>
        <v>0</v>
      </c>
      <c r="BI98" s="172">
        <f>IF(N98="nulová",J98,0)</f>
        <v>0</v>
      </c>
      <c r="BJ98" s="24" t="s">
        <v>28</v>
      </c>
      <c r="BK98" s="172">
        <f>ROUND(I98*H98,2)</f>
        <v>0</v>
      </c>
      <c r="BL98" s="24" t="s">
        <v>266</v>
      </c>
      <c r="BM98" s="24" t="s">
        <v>729</v>
      </c>
    </row>
    <row r="99" spans="2:65" s="12" customFormat="1">
      <c r="B99" s="173"/>
      <c r="D99" s="174" t="s">
        <v>268</v>
      </c>
      <c r="E99" s="175" t="s">
        <v>5</v>
      </c>
      <c r="F99" s="176" t="s">
        <v>730</v>
      </c>
      <c r="H99" s="175" t="s">
        <v>5</v>
      </c>
      <c r="L99" s="173"/>
      <c r="M99" s="177"/>
      <c r="N99" s="178"/>
      <c r="O99" s="178"/>
      <c r="P99" s="178"/>
      <c r="Q99" s="178"/>
      <c r="R99" s="178"/>
      <c r="S99" s="178"/>
      <c r="T99" s="179"/>
      <c r="AT99" s="175" t="s">
        <v>268</v>
      </c>
      <c r="AU99" s="175" t="s">
        <v>86</v>
      </c>
      <c r="AV99" s="12" t="s">
        <v>28</v>
      </c>
      <c r="AW99" s="12" t="s">
        <v>41</v>
      </c>
      <c r="AX99" s="12" t="s">
        <v>77</v>
      </c>
      <c r="AY99" s="175" t="s">
        <v>259</v>
      </c>
    </row>
    <row r="100" spans="2:65" s="14" customFormat="1">
      <c r="B100" s="187"/>
      <c r="D100" s="174" t="s">
        <v>268</v>
      </c>
      <c r="E100" s="188" t="s">
        <v>5</v>
      </c>
      <c r="F100" s="189" t="s">
        <v>720</v>
      </c>
      <c r="H100" s="190">
        <v>110.6</v>
      </c>
      <c r="L100" s="187"/>
      <c r="M100" s="191"/>
      <c r="N100" s="192"/>
      <c r="O100" s="192"/>
      <c r="P100" s="192"/>
      <c r="Q100" s="192"/>
      <c r="R100" s="192"/>
      <c r="S100" s="192"/>
      <c r="T100" s="193"/>
      <c r="AT100" s="188" t="s">
        <v>268</v>
      </c>
      <c r="AU100" s="188" t="s">
        <v>86</v>
      </c>
      <c r="AV100" s="14" t="s">
        <v>86</v>
      </c>
      <c r="AW100" s="14" t="s">
        <v>41</v>
      </c>
      <c r="AX100" s="14" t="s">
        <v>77</v>
      </c>
      <c r="AY100" s="188" t="s">
        <v>259</v>
      </c>
    </row>
    <row r="101" spans="2:65" s="13" customFormat="1">
      <c r="B101" s="180"/>
      <c r="D101" s="174" t="s">
        <v>268</v>
      </c>
      <c r="E101" s="181" t="s">
        <v>5</v>
      </c>
      <c r="F101" s="182" t="s">
        <v>731</v>
      </c>
      <c r="H101" s="183">
        <v>110.6</v>
      </c>
      <c r="L101" s="180"/>
      <c r="M101" s="184"/>
      <c r="N101" s="185"/>
      <c r="O101" s="185"/>
      <c r="P101" s="185"/>
      <c r="Q101" s="185"/>
      <c r="R101" s="185"/>
      <c r="S101" s="185"/>
      <c r="T101" s="186"/>
      <c r="AT101" s="181" t="s">
        <v>268</v>
      </c>
      <c r="AU101" s="181" t="s">
        <v>86</v>
      </c>
      <c r="AV101" s="13" t="s">
        <v>152</v>
      </c>
      <c r="AW101" s="13" t="s">
        <v>41</v>
      </c>
      <c r="AX101" s="13" t="s">
        <v>28</v>
      </c>
      <c r="AY101" s="181" t="s">
        <v>259</v>
      </c>
    </row>
    <row r="102" spans="2:65" s="1" customFormat="1" ht="16.5" customHeight="1">
      <c r="B102" s="161"/>
      <c r="C102" s="201" t="s">
        <v>266</v>
      </c>
      <c r="D102" s="201" t="s">
        <v>336</v>
      </c>
      <c r="E102" s="202" t="s">
        <v>732</v>
      </c>
      <c r="F102" s="203" t="s">
        <v>733</v>
      </c>
      <c r="G102" s="204" t="s">
        <v>324</v>
      </c>
      <c r="H102" s="205">
        <v>22.562000000000001</v>
      </c>
      <c r="I102" s="206"/>
      <c r="J102" s="206">
        <f>ROUND(I102*H102,2)</f>
        <v>0</v>
      </c>
      <c r="K102" s="203" t="s">
        <v>5</v>
      </c>
      <c r="L102" s="207"/>
      <c r="M102" s="208" t="s">
        <v>5</v>
      </c>
      <c r="N102" s="209" t="s">
        <v>48</v>
      </c>
      <c r="O102" s="170">
        <v>0</v>
      </c>
      <c r="P102" s="170">
        <f>O102*H102</f>
        <v>0</v>
      </c>
      <c r="Q102" s="170">
        <v>1</v>
      </c>
      <c r="R102" s="170">
        <f>Q102*H102</f>
        <v>22.562000000000001</v>
      </c>
      <c r="S102" s="170">
        <v>0</v>
      </c>
      <c r="T102" s="171">
        <f>S102*H102</f>
        <v>0</v>
      </c>
      <c r="AR102" s="24" t="s">
        <v>321</v>
      </c>
      <c r="AT102" s="24" t="s">
        <v>336</v>
      </c>
      <c r="AU102" s="24" t="s">
        <v>86</v>
      </c>
      <c r="AY102" s="24" t="s">
        <v>259</v>
      </c>
      <c r="BE102" s="172">
        <f>IF(N102="základní",J102,0)</f>
        <v>0</v>
      </c>
      <c r="BF102" s="172">
        <f>IF(N102="snížená",J102,0)</f>
        <v>0</v>
      </c>
      <c r="BG102" s="172">
        <f>IF(N102="zákl. přenesená",J102,0)</f>
        <v>0</v>
      </c>
      <c r="BH102" s="172">
        <f>IF(N102="sníž. přenesená",J102,0)</f>
        <v>0</v>
      </c>
      <c r="BI102" s="172">
        <f>IF(N102="nulová",J102,0)</f>
        <v>0</v>
      </c>
      <c r="BJ102" s="24" t="s">
        <v>28</v>
      </c>
      <c r="BK102" s="172">
        <f>ROUND(I102*H102,2)</f>
        <v>0</v>
      </c>
      <c r="BL102" s="24" t="s">
        <v>266</v>
      </c>
      <c r="BM102" s="24" t="s">
        <v>734</v>
      </c>
    </row>
    <row r="103" spans="2:65" s="12" customFormat="1">
      <c r="B103" s="173"/>
      <c r="D103" s="174" t="s">
        <v>268</v>
      </c>
      <c r="E103" s="175" t="s">
        <v>5</v>
      </c>
      <c r="F103" s="176" t="s">
        <v>735</v>
      </c>
      <c r="H103" s="175" t="s">
        <v>5</v>
      </c>
      <c r="L103" s="173"/>
      <c r="M103" s="177"/>
      <c r="N103" s="178"/>
      <c r="O103" s="178"/>
      <c r="P103" s="178"/>
      <c r="Q103" s="178"/>
      <c r="R103" s="178"/>
      <c r="S103" s="178"/>
      <c r="T103" s="179"/>
      <c r="AT103" s="175" t="s">
        <v>268</v>
      </c>
      <c r="AU103" s="175" t="s">
        <v>86</v>
      </c>
      <c r="AV103" s="12" t="s">
        <v>28</v>
      </c>
      <c r="AW103" s="12" t="s">
        <v>41</v>
      </c>
      <c r="AX103" s="12" t="s">
        <v>77</v>
      </c>
      <c r="AY103" s="175" t="s">
        <v>259</v>
      </c>
    </row>
    <row r="104" spans="2:65" s="14" customFormat="1">
      <c r="B104" s="187"/>
      <c r="D104" s="174" t="s">
        <v>268</v>
      </c>
      <c r="E104" s="188" t="s">
        <v>5</v>
      </c>
      <c r="F104" s="189" t="s">
        <v>736</v>
      </c>
      <c r="H104" s="190">
        <v>22.562000000000001</v>
      </c>
      <c r="L104" s="187"/>
      <c r="M104" s="191"/>
      <c r="N104" s="192"/>
      <c r="O104" s="192"/>
      <c r="P104" s="192"/>
      <c r="Q104" s="192"/>
      <c r="R104" s="192"/>
      <c r="S104" s="192"/>
      <c r="T104" s="193"/>
      <c r="AT104" s="188" t="s">
        <v>268</v>
      </c>
      <c r="AU104" s="188" t="s">
        <v>86</v>
      </c>
      <c r="AV104" s="14" t="s">
        <v>86</v>
      </c>
      <c r="AW104" s="14" t="s">
        <v>41</v>
      </c>
      <c r="AX104" s="14" t="s">
        <v>28</v>
      </c>
      <c r="AY104" s="188" t="s">
        <v>259</v>
      </c>
    </row>
    <row r="105" spans="2:65" s="11" customFormat="1" ht="29.85" customHeight="1">
      <c r="B105" s="149"/>
      <c r="D105" s="150" t="s">
        <v>76</v>
      </c>
      <c r="E105" s="159" t="s">
        <v>327</v>
      </c>
      <c r="F105" s="159" t="s">
        <v>737</v>
      </c>
      <c r="J105" s="160">
        <f>BK105</f>
        <v>0</v>
      </c>
      <c r="L105" s="149"/>
      <c r="M105" s="153"/>
      <c r="N105" s="154"/>
      <c r="O105" s="154"/>
      <c r="P105" s="155">
        <f>SUM(P106:P112)</f>
        <v>17.0352</v>
      </c>
      <c r="Q105" s="154"/>
      <c r="R105" s="155">
        <f>SUM(R106:R112)</f>
        <v>14.176343999999999</v>
      </c>
      <c r="S105" s="154"/>
      <c r="T105" s="156">
        <f>SUM(T106:T112)</f>
        <v>0</v>
      </c>
      <c r="AR105" s="150" t="s">
        <v>28</v>
      </c>
      <c r="AT105" s="157" t="s">
        <v>76</v>
      </c>
      <c r="AU105" s="157" t="s">
        <v>28</v>
      </c>
      <c r="AY105" s="150" t="s">
        <v>259</v>
      </c>
      <c r="BK105" s="158">
        <f>SUM(BK106:BK112)</f>
        <v>0</v>
      </c>
    </row>
    <row r="106" spans="2:65" s="1" customFormat="1" ht="25.5" customHeight="1">
      <c r="B106" s="161"/>
      <c r="C106" s="162" t="s">
        <v>304</v>
      </c>
      <c r="D106" s="162" t="s">
        <v>261</v>
      </c>
      <c r="E106" s="163" t="s">
        <v>738</v>
      </c>
      <c r="F106" s="164" t="s">
        <v>739</v>
      </c>
      <c r="G106" s="165" t="s">
        <v>285</v>
      </c>
      <c r="H106" s="166">
        <v>72.8</v>
      </c>
      <c r="I106" s="167"/>
      <c r="J106" s="167">
        <f>ROUND(I106*H106,2)</f>
        <v>0</v>
      </c>
      <c r="K106" s="164" t="s">
        <v>265</v>
      </c>
      <c r="L106" s="39"/>
      <c r="M106" s="168" t="s">
        <v>5</v>
      </c>
      <c r="N106" s="169" t="s">
        <v>48</v>
      </c>
      <c r="O106" s="170">
        <v>0.23400000000000001</v>
      </c>
      <c r="P106" s="170">
        <f>O106*H106</f>
        <v>17.0352</v>
      </c>
      <c r="Q106" s="170">
        <v>0.14066999999999999</v>
      </c>
      <c r="R106" s="170">
        <f>Q106*H106</f>
        <v>10.240775999999999</v>
      </c>
      <c r="S106" s="170">
        <v>0</v>
      </c>
      <c r="T106" s="171">
        <f>S106*H106</f>
        <v>0</v>
      </c>
      <c r="AR106" s="24" t="s">
        <v>266</v>
      </c>
      <c r="AT106" s="24" t="s">
        <v>261</v>
      </c>
      <c r="AU106" s="24" t="s">
        <v>86</v>
      </c>
      <c r="AY106" s="24" t="s">
        <v>259</v>
      </c>
      <c r="BE106" s="172">
        <f>IF(N106="základní",J106,0)</f>
        <v>0</v>
      </c>
      <c r="BF106" s="172">
        <f>IF(N106="snížená",J106,0)</f>
        <v>0</v>
      </c>
      <c r="BG106" s="172">
        <f>IF(N106="zákl. přenesená",J106,0)</f>
        <v>0</v>
      </c>
      <c r="BH106" s="172">
        <f>IF(N106="sníž. přenesená",J106,0)</f>
        <v>0</v>
      </c>
      <c r="BI106" s="172">
        <f>IF(N106="nulová",J106,0)</f>
        <v>0</v>
      </c>
      <c r="BJ106" s="24" t="s">
        <v>28</v>
      </c>
      <c r="BK106" s="172">
        <f>ROUND(I106*H106,2)</f>
        <v>0</v>
      </c>
      <c r="BL106" s="24" t="s">
        <v>266</v>
      </c>
      <c r="BM106" s="24" t="s">
        <v>740</v>
      </c>
    </row>
    <row r="107" spans="2:65" s="12" customFormat="1">
      <c r="B107" s="173"/>
      <c r="D107" s="174" t="s">
        <v>268</v>
      </c>
      <c r="E107" s="175" t="s">
        <v>5</v>
      </c>
      <c r="F107" s="176" t="s">
        <v>741</v>
      </c>
      <c r="H107" s="175" t="s">
        <v>5</v>
      </c>
      <c r="L107" s="173"/>
      <c r="M107" s="177"/>
      <c r="N107" s="178"/>
      <c r="O107" s="178"/>
      <c r="P107" s="178"/>
      <c r="Q107" s="178"/>
      <c r="R107" s="178"/>
      <c r="S107" s="178"/>
      <c r="T107" s="179"/>
      <c r="AT107" s="175" t="s">
        <v>268</v>
      </c>
      <c r="AU107" s="175" t="s">
        <v>86</v>
      </c>
      <c r="AV107" s="12" t="s">
        <v>28</v>
      </c>
      <c r="AW107" s="12" t="s">
        <v>41</v>
      </c>
      <c r="AX107" s="12" t="s">
        <v>77</v>
      </c>
      <c r="AY107" s="175" t="s">
        <v>259</v>
      </c>
    </row>
    <row r="108" spans="2:65" s="12" customFormat="1">
      <c r="B108" s="173"/>
      <c r="D108" s="174" t="s">
        <v>268</v>
      </c>
      <c r="E108" s="175" t="s">
        <v>5</v>
      </c>
      <c r="F108" s="176" t="s">
        <v>742</v>
      </c>
      <c r="H108" s="175" t="s">
        <v>5</v>
      </c>
      <c r="L108" s="173"/>
      <c r="M108" s="177"/>
      <c r="N108" s="178"/>
      <c r="O108" s="178"/>
      <c r="P108" s="178"/>
      <c r="Q108" s="178"/>
      <c r="R108" s="178"/>
      <c r="S108" s="178"/>
      <c r="T108" s="179"/>
      <c r="AT108" s="175" t="s">
        <v>268</v>
      </c>
      <c r="AU108" s="175" t="s">
        <v>86</v>
      </c>
      <c r="AV108" s="12" t="s">
        <v>28</v>
      </c>
      <c r="AW108" s="12" t="s">
        <v>41</v>
      </c>
      <c r="AX108" s="12" t="s">
        <v>77</v>
      </c>
      <c r="AY108" s="175" t="s">
        <v>259</v>
      </c>
    </row>
    <row r="109" spans="2:65" s="14" customFormat="1">
      <c r="B109" s="187"/>
      <c r="D109" s="174" t="s">
        <v>268</v>
      </c>
      <c r="E109" s="188" t="s">
        <v>5</v>
      </c>
      <c r="F109" s="189" t="s">
        <v>743</v>
      </c>
      <c r="H109" s="190">
        <v>72.8</v>
      </c>
      <c r="L109" s="187"/>
      <c r="M109" s="191"/>
      <c r="N109" s="192"/>
      <c r="O109" s="192"/>
      <c r="P109" s="192"/>
      <c r="Q109" s="192"/>
      <c r="R109" s="192"/>
      <c r="S109" s="192"/>
      <c r="T109" s="193"/>
      <c r="AT109" s="188" t="s">
        <v>268</v>
      </c>
      <c r="AU109" s="188" t="s">
        <v>86</v>
      </c>
      <c r="AV109" s="14" t="s">
        <v>86</v>
      </c>
      <c r="AW109" s="14" t="s">
        <v>41</v>
      </c>
      <c r="AX109" s="14" t="s">
        <v>28</v>
      </c>
      <c r="AY109" s="188" t="s">
        <v>259</v>
      </c>
    </row>
    <row r="110" spans="2:65" s="1" customFormat="1" ht="25.5" customHeight="1">
      <c r="B110" s="161"/>
      <c r="C110" s="201" t="s">
        <v>312</v>
      </c>
      <c r="D110" s="201" t="s">
        <v>336</v>
      </c>
      <c r="E110" s="202" t="s">
        <v>744</v>
      </c>
      <c r="F110" s="203" t="s">
        <v>745</v>
      </c>
      <c r="G110" s="204" t="s">
        <v>285</v>
      </c>
      <c r="H110" s="205">
        <v>74.256</v>
      </c>
      <c r="I110" s="206"/>
      <c r="J110" s="206">
        <f>ROUND(I110*H110,2)</f>
        <v>0</v>
      </c>
      <c r="K110" s="203" t="s">
        <v>5</v>
      </c>
      <c r="L110" s="207"/>
      <c r="M110" s="208" t="s">
        <v>5</v>
      </c>
      <c r="N110" s="209" t="s">
        <v>48</v>
      </c>
      <c r="O110" s="170">
        <v>0</v>
      </c>
      <c r="P110" s="170">
        <f>O110*H110</f>
        <v>0</v>
      </c>
      <c r="Q110" s="170">
        <v>5.2999999999999999E-2</v>
      </c>
      <c r="R110" s="170">
        <f>Q110*H110</f>
        <v>3.935568</v>
      </c>
      <c r="S110" s="170">
        <v>0</v>
      </c>
      <c r="T110" s="171">
        <f>S110*H110</f>
        <v>0</v>
      </c>
      <c r="AR110" s="24" t="s">
        <v>321</v>
      </c>
      <c r="AT110" s="24" t="s">
        <v>336</v>
      </c>
      <c r="AU110" s="24" t="s">
        <v>86</v>
      </c>
      <c r="AY110" s="24" t="s">
        <v>259</v>
      </c>
      <c r="BE110" s="172">
        <f>IF(N110="základní",J110,0)</f>
        <v>0</v>
      </c>
      <c r="BF110" s="172">
        <f>IF(N110="snížená",J110,0)</f>
        <v>0</v>
      </c>
      <c r="BG110" s="172">
        <f>IF(N110="zákl. přenesená",J110,0)</f>
        <v>0</v>
      </c>
      <c r="BH110" s="172">
        <f>IF(N110="sníž. přenesená",J110,0)</f>
        <v>0</v>
      </c>
      <c r="BI110" s="172">
        <f>IF(N110="nulová",J110,0)</f>
        <v>0</v>
      </c>
      <c r="BJ110" s="24" t="s">
        <v>28</v>
      </c>
      <c r="BK110" s="172">
        <f>ROUND(I110*H110,2)</f>
        <v>0</v>
      </c>
      <c r="BL110" s="24" t="s">
        <v>266</v>
      </c>
      <c r="BM110" s="24" t="s">
        <v>746</v>
      </c>
    </row>
    <row r="111" spans="2:65" s="12" customFormat="1">
      <c r="B111" s="173"/>
      <c r="D111" s="174" t="s">
        <v>268</v>
      </c>
      <c r="E111" s="175" t="s">
        <v>5</v>
      </c>
      <c r="F111" s="176" t="s">
        <v>741</v>
      </c>
      <c r="H111" s="175" t="s">
        <v>5</v>
      </c>
      <c r="L111" s="173"/>
      <c r="M111" s="177"/>
      <c r="N111" s="178"/>
      <c r="O111" s="178"/>
      <c r="P111" s="178"/>
      <c r="Q111" s="178"/>
      <c r="R111" s="178"/>
      <c r="S111" s="178"/>
      <c r="T111" s="179"/>
      <c r="AT111" s="175" t="s">
        <v>268</v>
      </c>
      <c r="AU111" s="175" t="s">
        <v>86</v>
      </c>
      <c r="AV111" s="12" t="s">
        <v>28</v>
      </c>
      <c r="AW111" s="12" t="s">
        <v>41</v>
      </c>
      <c r="AX111" s="12" t="s">
        <v>77</v>
      </c>
      <c r="AY111" s="175" t="s">
        <v>259</v>
      </c>
    </row>
    <row r="112" spans="2:65" s="14" customFormat="1">
      <c r="B112" s="187"/>
      <c r="D112" s="174" t="s">
        <v>268</v>
      </c>
      <c r="E112" s="188" t="s">
        <v>5</v>
      </c>
      <c r="F112" s="189" t="s">
        <v>747</v>
      </c>
      <c r="H112" s="190">
        <v>74.256</v>
      </c>
      <c r="L112" s="187"/>
      <c r="M112" s="191"/>
      <c r="N112" s="192"/>
      <c r="O112" s="192"/>
      <c r="P112" s="192"/>
      <c r="Q112" s="192"/>
      <c r="R112" s="192"/>
      <c r="S112" s="192"/>
      <c r="T112" s="193"/>
      <c r="AT112" s="188" t="s">
        <v>268</v>
      </c>
      <c r="AU112" s="188" t="s">
        <v>86</v>
      </c>
      <c r="AV112" s="14" t="s">
        <v>86</v>
      </c>
      <c r="AW112" s="14" t="s">
        <v>41</v>
      </c>
      <c r="AX112" s="14" t="s">
        <v>28</v>
      </c>
      <c r="AY112" s="188" t="s">
        <v>259</v>
      </c>
    </row>
    <row r="113" spans="2:65" s="11" customFormat="1" ht="29.85" customHeight="1">
      <c r="B113" s="149"/>
      <c r="D113" s="150" t="s">
        <v>76</v>
      </c>
      <c r="E113" s="159" t="s">
        <v>627</v>
      </c>
      <c r="F113" s="159" t="s">
        <v>628</v>
      </c>
      <c r="J113" s="160">
        <f>BK113</f>
        <v>0</v>
      </c>
      <c r="L113" s="149"/>
      <c r="M113" s="153"/>
      <c r="N113" s="154"/>
      <c r="O113" s="154"/>
      <c r="P113" s="155">
        <f>P114</f>
        <v>26.140465000000003</v>
      </c>
      <c r="Q113" s="154"/>
      <c r="R113" s="155">
        <f>R114</f>
        <v>0</v>
      </c>
      <c r="S113" s="154"/>
      <c r="T113" s="156">
        <f>T114</f>
        <v>0</v>
      </c>
      <c r="AR113" s="150" t="s">
        <v>28</v>
      </c>
      <c r="AT113" s="157" t="s">
        <v>76</v>
      </c>
      <c r="AU113" s="157" t="s">
        <v>28</v>
      </c>
      <c r="AY113" s="150" t="s">
        <v>259</v>
      </c>
      <c r="BK113" s="158">
        <f>BK114</f>
        <v>0</v>
      </c>
    </row>
    <row r="114" spans="2:65" s="1" customFormat="1" ht="16.5" customHeight="1">
      <c r="B114" s="161"/>
      <c r="C114" s="162" t="s">
        <v>317</v>
      </c>
      <c r="D114" s="162" t="s">
        <v>261</v>
      </c>
      <c r="E114" s="163" t="s">
        <v>748</v>
      </c>
      <c r="F114" s="164" t="s">
        <v>749</v>
      </c>
      <c r="G114" s="165" t="s">
        <v>324</v>
      </c>
      <c r="H114" s="166">
        <v>65.844999999999999</v>
      </c>
      <c r="I114" s="167"/>
      <c r="J114" s="167">
        <f>ROUND(I114*H114,2)</f>
        <v>0</v>
      </c>
      <c r="K114" s="164" t="s">
        <v>265</v>
      </c>
      <c r="L114" s="39"/>
      <c r="M114" s="168" t="s">
        <v>5</v>
      </c>
      <c r="N114" s="213" t="s">
        <v>48</v>
      </c>
      <c r="O114" s="214">
        <v>0.39700000000000002</v>
      </c>
      <c r="P114" s="214">
        <f>O114*H114</f>
        <v>26.140465000000003</v>
      </c>
      <c r="Q114" s="214">
        <v>0</v>
      </c>
      <c r="R114" s="214">
        <f>Q114*H114</f>
        <v>0</v>
      </c>
      <c r="S114" s="214">
        <v>0</v>
      </c>
      <c r="T114" s="215">
        <f>S114*H114</f>
        <v>0</v>
      </c>
      <c r="AR114" s="24" t="s">
        <v>266</v>
      </c>
      <c r="AT114" s="24" t="s">
        <v>261</v>
      </c>
      <c r="AU114" s="24" t="s">
        <v>86</v>
      </c>
      <c r="AY114" s="24" t="s">
        <v>259</v>
      </c>
      <c r="BE114" s="172">
        <f>IF(N114="základní",J114,0)</f>
        <v>0</v>
      </c>
      <c r="BF114" s="172">
        <f>IF(N114="snížená",J114,0)</f>
        <v>0</v>
      </c>
      <c r="BG114" s="172">
        <f>IF(N114="zákl. přenesená",J114,0)</f>
        <v>0</v>
      </c>
      <c r="BH114" s="172">
        <f>IF(N114="sníž. přenesená",J114,0)</f>
        <v>0</v>
      </c>
      <c r="BI114" s="172">
        <f>IF(N114="nulová",J114,0)</f>
        <v>0</v>
      </c>
      <c r="BJ114" s="24" t="s">
        <v>28</v>
      </c>
      <c r="BK114" s="172">
        <f>ROUND(I114*H114,2)</f>
        <v>0</v>
      </c>
      <c r="BL114" s="24" t="s">
        <v>266</v>
      </c>
      <c r="BM114" s="24" t="s">
        <v>750</v>
      </c>
    </row>
    <row r="115" spans="2:65" s="1" customFormat="1" ht="6.95" customHeight="1">
      <c r="B115" s="54"/>
      <c r="C115" s="55"/>
      <c r="D115" s="55"/>
      <c r="E115" s="55"/>
      <c r="F115" s="55"/>
      <c r="G115" s="55"/>
      <c r="H115" s="55"/>
      <c r="I115" s="55"/>
      <c r="J115" s="55"/>
      <c r="K115" s="55"/>
      <c r="L115" s="39"/>
    </row>
  </sheetData>
  <autoFilter ref="C85:K114" xr:uid="{00000000-0009-0000-0000-000004000000}"/>
  <mergeCells count="13">
    <mergeCell ref="E78:H78"/>
    <mergeCell ref="G1:H1"/>
    <mergeCell ref="L2:V2"/>
    <mergeCell ref="E49:H49"/>
    <mergeCell ref="E51:H51"/>
    <mergeCell ref="J55:J56"/>
    <mergeCell ref="E74:H74"/>
    <mergeCell ref="E76:H76"/>
    <mergeCell ref="E7:H7"/>
    <mergeCell ref="E9:H9"/>
    <mergeCell ref="E11:H11"/>
    <mergeCell ref="E26:H26"/>
    <mergeCell ref="E47:H47"/>
  </mergeCells>
  <hyperlinks>
    <hyperlink ref="F1:G1" location="C2" display="1) Krycí list soupisu" xr:uid="{00000000-0004-0000-0400-000000000000}"/>
    <hyperlink ref="G1:H1" location="C58" display="2) Rekapitulace" xr:uid="{00000000-0004-0000-0400-000001000000}"/>
    <hyperlink ref="J1" location="C85" display="3) Soupis prací" xr:uid="{00000000-0004-0000-0400-000002000000}"/>
    <hyperlink ref="L1:V1" location="'Rekapitulace stavby'!C2" display="Rekapitulace stavby" xr:uid="{00000000-0004-0000-0400-000003000000}"/>
  </hyperlinks>
  <pageMargins left="0.59055118110236227" right="0.59055118110236227" top="0.59055118110236227" bottom="0.59055118110236227" header="0" footer="0"/>
  <pageSetup paperSize="9" fitToHeight="100" orientation="landscape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R152"/>
  <sheetViews>
    <sheetView showGridLines="0" workbookViewId="0">
      <pane ySplit="1" topLeftCell="A122" activePane="bottomLeft" state="frozen"/>
      <selection activeCell="A2" sqref="A2"/>
      <selection pane="bottomLeft" activeCell="I90" sqref="I90:I151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9" max="19" width="8.1640625" customWidth="1"/>
    <col min="20" max="20" width="29.6640625" customWidth="1"/>
    <col min="21" max="21" width="16.33203125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04"/>
      <c r="B1" s="17"/>
      <c r="C1" s="17"/>
      <c r="D1" s="18" t="s">
        <v>1</v>
      </c>
      <c r="E1" s="17"/>
      <c r="F1" s="105" t="s">
        <v>189</v>
      </c>
      <c r="G1" s="262" t="s">
        <v>190</v>
      </c>
      <c r="H1" s="262"/>
      <c r="I1" s="17"/>
      <c r="J1" s="105" t="s">
        <v>191</v>
      </c>
      <c r="K1" s="18" t="s">
        <v>192</v>
      </c>
      <c r="L1" s="105" t="s">
        <v>193</v>
      </c>
      <c r="M1" s="105"/>
      <c r="N1" s="105"/>
      <c r="O1" s="105"/>
      <c r="P1" s="105"/>
      <c r="Q1" s="105"/>
      <c r="R1" s="105"/>
      <c r="S1" s="105"/>
      <c r="T1" s="105"/>
      <c r="U1" s="106"/>
      <c r="V1" s="106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24" t="s">
        <v>104</v>
      </c>
      <c r="AZ2" s="107" t="s">
        <v>751</v>
      </c>
      <c r="BA2" s="107" t="s">
        <v>5</v>
      </c>
      <c r="BB2" s="107" t="s">
        <v>5</v>
      </c>
      <c r="BC2" s="107" t="s">
        <v>752</v>
      </c>
      <c r="BD2" s="107" t="s">
        <v>86</v>
      </c>
    </row>
    <row r="3" spans="1:70" ht="6.95" customHeight="1">
      <c r="B3" s="25"/>
      <c r="C3" s="26"/>
      <c r="D3" s="26"/>
      <c r="E3" s="26"/>
      <c r="F3" s="26"/>
      <c r="G3" s="26"/>
      <c r="H3" s="26"/>
      <c r="I3" s="26"/>
      <c r="J3" s="26"/>
      <c r="K3" s="27"/>
      <c r="AT3" s="24" t="s">
        <v>86</v>
      </c>
      <c r="AZ3" s="107" t="s">
        <v>753</v>
      </c>
      <c r="BA3" s="107" t="s">
        <v>5</v>
      </c>
      <c r="BB3" s="107" t="s">
        <v>5</v>
      </c>
      <c r="BC3" s="107" t="s">
        <v>754</v>
      </c>
      <c r="BD3" s="107" t="s">
        <v>86</v>
      </c>
    </row>
    <row r="4" spans="1:70" ht="36.950000000000003" customHeight="1">
      <c r="B4" s="28"/>
      <c r="C4" s="29"/>
      <c r="D4" s="30" t="s">
        <v>198</v>
      </c>
      <c r="E4" s="29"/>
      <c r="F4" s="29"/>
      <c r="G4" s="29"/>
      <c r="H4" s="29"/>
      <c r="I4" s="29"/>
      <c r="J4" s="29"/>
      <c r="K4" s="31"/>
      <c r="M4" s="32" t="s">
        <v>13</v>
      </c>
      <c r="AT4" s="24" t="s">
        <v>6</v>
      </c>
      <c r="AZ4" s="107" t="s">
        <v>755</v>
      </c>
      <c r="BA4" s="107" t="s">
        <v>5</v>
      </c>
      <c r="BB4" s="107" t="s">
        <v>5</v>
      </c>
      <c r="BC4" s="107" t="s">
        <v>752</v>
      </c>
      <c r="BD4" s="107" t="s">
        <v>86</v>
      </c>
    </row>
    <row r="5" spans="1:70" ht="6.95" customHeight="1">
      <c r="B5" s="28"/>
      <c r="C5" s="29"/>
      <c r="D5" s="29"/>
      <c r="E5" s="29"/>
      <c r="F5" s="29"/>
      <c r="G5" s="29"/>
      <c r="H5" s="29"/>
      <c r="I5" s="29"/>
      <c r="J5" s="29"/>
      <c r="K5" s="31"/>
      <c r="AZ5" s="107" t="s">
        <v>756</v>
      </c>
      <c r="BA5" s="107" t="s">
        <v>5</v>
      </c>
      <c r="BB5" s="107" t="s">
        <v>5</v>
      </c>
      <c r="BC5" s="107" t="s">
        <v>757</v>
      </c>
      <c r="BD5" s="107" t="s">
        <v>86</v>
      </c>
    </row>
    <row r="6" spans="1:70" ht="15">
      <c r="B6" s="28"/>
      <c r="C6" s="29"/>
      <c r="D6" s="36" t="s">
        <v>17</v>
      </c>
      <c r="E6" s="29"/>
      <c r="F6" s="29"/>
      <c r="G6" s="29"/>
      <c r="H6" s="29"/>
      <c r="I6" s="29"/>
      <c r="J6" s="29"/>
      <c r="K6" s="31"/>
      <c r="AZ6" s="107" t="s">
        <v>758</v>
      </c>
      <c r="BA6" s="107" t="s">
        <v>5</v>
      </c>
      <c r="BB6" s="107" t="s">
        <v>5</v>
      </c>
      <c r="BC6" s="107" t="s">
        <v>759</v>
      </c>
      <c r="BD6" s="107" t="s">
        <v>86</v>
      </c>
    </row>
    <row r="7" spans="1:70" ht="16.5" customHeight="1">
      <c r="B7" s="28"/>
      <c r="C7" s="29"/>
      <c r="D7" s="29"/>
      <c r="E7" s="263" t="str">
        <f>'Rekapitulace stavby'!K6</f>
        <v>ÚPRAVA VEŘEJNÉHO PROSTORU MEZI UL. VÝSTAVNÍ-VELETRŽNÍ PŘI MENDLOVĚ NÁM.ČÁST 2 - VNITROBLOK</v>
      </c>
      <c r="F7" s="269"/>
      <c r="G7" s="269"/>
      <c r="H7" s="269"/>
      <c r="I7" s="29"/>
      <c r="J7" s="29"/>
      <c r="K7" s="31"/>
    </row>
    <row r="8" spans="1:70" ht="15">
      <c r="B8" s="28"/>
      <c r="C8" s="29"/>
      <c r="D8" s="36" t="s">
        <v>206</v>
      </c>
      <c r="E8" s="29"/>
      <c r="F8" s="29"/>
      <c r="G8" s="29"/>
      <c r="H8" s="29"/>
      <c r="I8" s="29"/>
      <c r="J8" s="29"/>
      <c r="K8" s="31"/>
    </row>
    <row r="9" spans="1:70" s="1" customFormat="1" ht="16.5" customHeight="1">
      <c r="B9" s="39"/>
      <c r="C9" s="40"/>
      <c r="D9" s="40"/>
      <c r="E9" s="263" t="s">
        <v>709</v>
      </c>
      <c r="F9" s="264"/>
      <c r="G9" s="264"/>
      <c r="H9" s="264"/>
      <c r="I9" s="40"/>
      <c r="J9" s="40"/>
      <c r="K9" s="43"/>
    </row>
    <row r="10" spans="1:70" s="1" customFormat="1" ht="15">
      <c r="B10" s="39"/>
      <c r="C10" s="40"/>
      <c r="D10" s="36" t="s">
        <v>212</v>
      </c>
      <c r="E10" s="40"/>
      <c r="F10" s="40"/>
      <c r="G10" s="40"/>
      <c r="H10" s="40"/>
      <c r="I10" s="40"/>
      <c r="J10" s="40"/>
      <c r="K10" s="43"/>
    </row>
    <row r="11" spans="1:70" s="1" customFormat="1" ht="36.950000000000003" customHeight="1">
      <c r="B11" s="39"/>
      <c r="C11" s="40"/>
      <c r="D11" s="40"/>
      <c r="E11" s="265" t="s">
        <v>760</v>
      </c>
      <c r="F11" s="264"/>
      <c r="G11" s="264"/>
      <c r="H11" s="264"/>
      <c r="I11" s="40"/>
      <c r="J11" s="40"/>
      <c r="K11" s="43"/>
    </row>
    <row r="12" spans="1:70" s="1" customFormat="1">
      <c r="B12" s="39"/>
      <c r="C12" s="40"/>
      <c r="D12" s="40"/>
      <c r="E12" s="40"/>
      <c r="F12" s="40"/>
      <c r="G12" s="40"/>
      <c r="H12" s="40"/>
      <c r="I12" s="40"/>
      <c r="J12" s="40"/>
      <c r="K12" s="43"/>
    </row>
    <row r="13" spans="1:70" s="1" customFormat="1" ht="14.45" customHeight="1">
      <c r="B13" s="39"/>
      <c r="C13" s="40"/>
      <c r="D13" s="36" t="s">
        <v>20</v>
      </c>
      <c r="E13" s="40"/>
      <c r="F13" s="34" t="s">
        <v>98</v>
      </c>
      <c r="G13" s="40"/>
      <c r="H13" s="40"/>
      <c r="I13" s="36" t="s">
        <v>22</v>
      </c>
      <c r="J13" s="34" t="s">
        <v>5</v>
      </c>
      <c r="K13" s="43"/>
    </row>
    <row r="14" spans="1:70" s="1" customFormat="1" ht="14.45" customHeight="1">
      <c r="B14" s="39"/>
      <c r="C14" s="40"/>
      <c r="D14" s="36" t="s">
        <v>24</v>
      </c>
      <c r="E14" s="40"/>
      <c r="F14" s="34" t="s">
        <v>25</v>
      </c>
      <c r="G14" s="40"/>
      <c r="H14" s="40"/>
      <c r="I14" s="36" t="s">
        <v>26</v>
      </c>
      <c r="J14" s="108" t="str">
        <f>'Rekapitulace stavby'!AN8</f>
        <v>18.09.2017</v>
      </c>
      <c r="K14" s="43"/>
    </row>
    <row r="15" spans="1:70" s="1" customFormat="1" ht="10.9" customHeight="1">
      <c r="B15" s="39"/>
      <c r="C15" s="40"/>
      <c r="D15" s="40"/>
      <c r="E15" s="40"/>
      <c r="F15" s="40"/>
      <c r="G15" s="40"/>
      <c r="H15" s="40"/>
      <c r="I15" s="40"/>
      <c r="J15" s="40"/>
      <c r="K15" s="43"/>
    </row>
    <row r="16" spans="1:70" s="1" customFormat="1" ht="14.45" customHeight="1">
      <c r="B16" s="39"/>
      <c r="C16" s="40"/>
      <c r="D16" s="36" t="s">
        <v>33</v>
      </c>
      <c r="E16" s="40"/>
      <c r="F16" s="40"/>
      <c r="G16" s="40"/>
      <c r="H16" s="40"/>
      <c r="I16" s="36" t="s">
        <v>34</v>
      </c>
      <c r="J16" s="34" t="s">
        <v>5</v>
      </c>
      <c r="K16" s="43"/>
    </row>
    <row r="17" spans="2:11" s="1" customFormat="1" ht="18" customHeight="1">
      <c r="B17" s="39"/>
      <c r="C17" s="40"/>
      <c r="D17" s="40"/>
      <c r="E17" s="34" t="s">
        <v>35</v>
      </c>
      <c r="F17" s="40"/>
      <c r="G17" s="40"/>
      <c r="H17" s="40"/>
      <c r="I17" s="36" t="s">
        <v>36</v>
      </c>
      <c r="J17" s="34" t="s">
        <v>5</v>
      </c>
      <c r="K17" s="43"/>
    </row>
    <row r="18" spans="2:11" s="1" customFormat="1" ht="6.95" customHeight="1">
      <c r="B18" s="39"/>
      <c r="C18" s="40"/>
      <c r="D18" s="40"/>
      <c r="E18" s="40"/>
      <c r="F18" s="40"/>
      <c r="G18" s="40"/>
      <c r="H18" s="40"/>
      <c r="I18" s="40"/>
      <c r="J18" s="40"/>
      <c r="K18" s="43"/>
    </row>
    <row r="19" spans="2:11" s="1" customFormat="1" ht="14.45" customHeight="1">
      <c r="B19" s="39"/>
      <c r="C19" s="40"/>
      <c r="D19" s="36" t="s">
        <v>37</v>
      </c>
      <c r="E19" s="40"/>
      <c r="F19" s="40"/>
      <c r="G19" s="40"/>
      <c r="H19" s="40"/>
      <c r="I19" s="36" t="s">
        <v>34</v>
      </c>
      <c r="J19" s="34" t="str">
        <f>IF('Rekapitulace stavby'!AN13="Vyplň údaj","",IF('Rekapitulace stavby'!AN13="","",'Rekapitulace stavby'!AN13))</f>
        <v/>
      </c>
      <c r="K19" s="43"/>
    </row>
    <row r="20" spans="2:11" s="1" customFormat="1" ht="18" customHeight="1">
      <c r="B20" s="39"/>
      <c r="C20" s="40"/>
      <c r="D20" s="40"/>
      <c r="E20" s="34" t="str">
        <f>IF('Rekapitulace stavby'!E14="Vyplň údaj","",IF('Rekapitulace stavby'!E14="","",'Rekapitulace stavby'!E14))</f>
        <v xml:space="preserve"> </v>
      </c>
      <c r="F20" s="40"/>
      <c r="G20" s="40"/>
      <c r="H20" s="40"/>
      <c r="I20" s="36" t="s">
        <v>36</v>
      </c>
      <c r="J20" s="34" t="str">
        <f>IF('Rekapitulace stavby'!AN14="Vyplň údaj","",IF('Rekapitulace stavby'!AN14="","",'Rekapitulace stavby'!AN14))</f>
        <v/>
      </c>
      <c r="K20" s="43"/>
    </row>
    <row r="21" spans="2:11" s="1" customFormat="1" ht="6.95" customHeight="1">
      <c r="B21" s="39"/>
      <c r="C21" s="40"/>
      <c r="D21" s="40"/>
      <c r="E21" s="40"/>
      <c r="F21" s="40"/>
      <c r="G21" s="40"/>
      <c r="H21" s="40"/>
      <c r="I21" s="40"/>
      <c r="J21" s="40"/>
      <c r="K21" s="43"/>
    </row>
    <row r="22" spans="2:11" s="1" customFormat="1" ht="14.45" customHeight="1">
      <c r="B22" s="39"/>
      <c r="C22" s="40"/>
      <c r="D22" s="36" t="s">
        <v>39</v>
      </c>
      <c r="E22" s="40"/>
      <c r="F22" s="40"/>
      <c r="G22" s="40"/>
      <c r="H22" s="40"/>
      <c r="I22" s="36" t="s">
        <v>34</v>
      </c>
      <c r="J22" s="34" t="s">
        <v>5</v>
      </c>
      <c r="K22" s="43"/>
    </row>
    <row r="23" spans="2:11" s="1" customFormat="1" ht="18" customHeight="1">
      <c r="B23" s="39"/>
      <c r="C23" s="40"/>
      <c r="D23" s="40"/>
      <c r="E23" s="34" t="s">
        <v>40</v>
      </c>
      <c r="F23" s="40"/>
      <c r="G23" s="40"/>
      <c r="H23" s="40"/>
      <c r="I23" s="36" t="s">
        <v>36</v>
      </c>
      <c r="J23" s="34" t="s">
        <v>5</v>
      </c>
      <c r="K23" s="43"/>
    </row>
    <row r="24" spans="2:11" s="1" customFormat="1" ht="6.95" customHeight="1">
      <c r="B24" s="39"/>
      <c r="C24" s="40"/>
      <c r="D24" s="40"/>
      <c r="E24" s="40"/>
      <c r="F24" s="40"/>
      <c r="G24" s="40"/>
      <c r="H24" s="40"/>
      <c r="I24" s="40"/>
      <c r="J24" s="40"/>
      <c r="K24" s="43"/>
    </row>
    <row r="25" spans="2:11" s="1" customFormat="1" ht="14.45" customHeight="1">
      <c r="B25" s="39"/>
      <c r="C25" s="40"/>
      <c r="D25" s="36" t="s">
        <v>42</v>
      </c>
      <c r="E25" s="40"/>
      <c r="F25" s="40"/>
      <c r="G25" s="40"/>
      <c r="H25" s="40"/>
      <c r="I25" s="40"/>
      <c r="J25" s="40"/>
      <c r="K25" s="43"/>
    </row>
    <row r="26" spans="2:11" s="7" customFormat="1" ht="16.5" customHeight="1">
      <c r="B26" s="109"/>
      <c r="C26" s="110"/>
      <c r="D26" s="110"/>
      <c r="E26" s="257" t="s">
        <v>5</v>
      </c>
      <c r="F26" s="257"/>
      <c r="G26" s="257"/>
      <c r="H26" s="257"/>
      <c r="I26" s="110"/>
      <c r="J26" s="110"/>
      <c r="K26" s="111"/>
    </row>
    <row r="27" spans="2:11" s="1" customFormat="1" ht="6.95" customHeight="1">
      <c r="B27" s="39"/>
      <c r="C27" s="40"/>
      <c r="D27" s="40"/>
      <c r="E27" s="40"/>
      <c r="F27" s="40"/>
      <c r="G27" s="40"/>
      <c r="H27" s="40"/>
      <c r="I27" s="40"/>
      <c r="J27" s="40"/>
      <c r="K27" s="43"/>
    </row>
    <row r="28" spans="2:11" s="1" customFormat="1" ht="6.95" customHeight="1">
      <c r="B28" s="39"/>
      <c r="C28" s="40"/>
      <c r="D28" s="66"/>
      <c r="E28" s="66"/>
      <c r="F28" s="66"/>
      <c r="G28" s="66"/>
      <c r="H28" s="66"/>
      <c r="I28" s="66"/>
      <c r="J28" s="66"/>
      <c r="K28" s="112"/>
    </row>
    <row r="29" spans="2:11" s="1" customFormat="1" ht="25.35" customHeight="1">
      <c r="B29" s="39"/>
      <c r="C29" s="40"/>
      <c r="D29" s="113" t="s">
        <v>43</v>
      </c>
      <c r="E29" s="40"/>
      <c r="F29" s="40"/>
      <c r="G29" s="40"/>
      <c r="H29" s="40"/>
      <c r="I29" s="40"/>
      <c r="J29" s="114">
        <f>ROUND(J87,0)</f>
        <v>0</v>
      </c>
      <c r="K29" s="43"/>
    </row>
    <row r="30" spans="2:11" s="1" customFormat="1" ht="6.95" customHeight="1">
      <c r="B30" s="39"/>
      <c r="C30" s="40"/>
      <c r="D30" s="66"/>
      <c r="E30" s="66"/>
      <c r="F30" s="66"/>
      <c r="G30" s="66"/>
      <c r="H30" s="66"/>
      <c r="I30" s="66"/>
      <c r="J30" s="66"/>
      <c r="K30" s="112"/>
    </row>
    <row r="31" spans="2:11" s="1" customFormat="1" ht="14.45" customHeight="1">
      <c r="B31" s="39"/>
      <c r="C31" s="40"/>
      <c r="D31" s="40"/>
      <c r="E31" s="40"/>
      <c r="F31" s="44" t="s">
        <v>45</v>
      </c>
      <c r="G31" s="40"/>
      <c r="H31" s="40"/>
      <c r="I31" s="44" t="s">
        <v>44</v>
      </c>
      <c r="J31" s="44" t="s">
        <v>46</v>
      </c>
      <c r="K31" s="43"/>
    </row>
    <row r="32" spans="2:11" s="1" customFormat="1" ht="14.45" customHeight="1">
      <c r="B32" s="39"/>
      <c r="C32" s="40"/>
      <c r="D32" s="47" t="s">
        <v>47</v>
      </c>
      <c r="E32" s="47" t="s">
        <v>48</v>
      </c>
      <c r="F32" s="115">
        <f>ROUND(SUM(BE87:BE151), 0)</f>
        <v>0</v>
      </c>
      <c r="G32" s="40"/>
      <c r="H32" s="40"/>
      <c r="I32" s="116">
        <v>0.21</v>
      </c>
      <c r="J32" s="115">
        <f>ROUND(ROUND((SUM(BE87:BE151)), 0)*I32, 0)</f>
        <v>0</v>
      </c>
      <c r="K32" s="43"/>
    </row>
    <row r="33" spans="2:11" s="1" customFormat="1" ht="14.45" customHeight="1">
      <c r="B33" s="39"/>
      <c r="C33" s="40"/>
      <c r="D33" s="40"/>
      <c r="E33" s="47" t="s">
        <v>49</v>
      </c>
      <c r="F33" s="115">
        <f>ROUND(SUM(BF87:BF151), 0)</f>
        <v>0</v>
      </c>
      <c r="G33" s="40"/>
      <c r="H33" s="40"/>
      <c r="I33" s="116">
        <v>0.15</v>
      </c>
      <c r="J33" s="115">
        <f>ROUND(ROUND((SUM(BF87:BF151)), 0)*I33, 0)</f>
        <v>0</v>
      </c>
      <c r="K33" s="43"/>
    </row>
    <row r="34" spans="2:11" s="1" customFormat="1" ht="14.45" hidden="1" customHeight="1">
      <c r="B34" s="39"/>
      <c r="C34" s="40"/>
      <c r="D34" s="40"/>
      <c r="E34" s="47" t="s">
        <v>50</v>
      </c>
      <c r="F34" s="115">
        <f>ROUND(SUM(BG87:BG151), 0)</f>
        <v>0</v>
      </c>
      <c r="G34" s="40"/>
      <c r="H34" s="40"/>
      <c r="I34" s="116">
        <v>0.21</v>
      </c>
      <c r="J34" s="115">
        <v>0</v>
      </c>
      <c r="K34" s="43"/>
    </row>
    <row r="35" spans="2:11" s="1" customFormat="1" ht="14.45" hidden="1" customHeight="1">
      <c r="B35" s="39"/>
      <c r="C35" s="40"/>
      <c r="D35" s="40"/>
      <c r="E35" s="47" t="s">
        <v>51</v>
      </c>
      <c r="F35" s="115">
        <f>ROUND(SUM(BH87:BH151), 0)</f>
        <v>0</v>
      </c>
      <c r="G35" s="40"/>
      <c r="H35" s="40"/>
      <c r="I35" s="116">
        <v>0.15</v>
      </c>
      <c r="J35" s="115">
        <v>0</v>
      </c>
      <c r="K35" s="43"/>
    </row>
    <row r="36" spans="2:11" s="1" customFormat="1" ht="14.45" hidden="1" customHeight="1">
      <c r="B36" s="39"/>
      <c r="C36" s="40"/>
      <c r="D36" s="40"/>
      <c r="E36" s="47" t="s">
        <v>52</v>
      </c>
      <c r="F36" s="115">
        <f>ROUND(SUM(BI87:BI151), 0)</f>
        <v>0</v>
      </c>
      <c r="G36" s="40"/>
      <c r="H36" s="40"/>
      <c r="I36" s="116">
        <v>0</v>
      </c>
      <c r="J36" s="115">
        <v>0</v>
      </c>
      <c r="K36" s="43"/>
    </row>
    <row r="37" spans="2:11" s="1" customFormat="1" ht="6.95" customHeight="1">
      <c r="B37" s="39"/>
      <c r="C37" s="40"/>
      <c r="D37" s="40"/>
      <c r="E37" s="40"/>
      <c r="F37" s="40"/>
      <c r="G37" s="40"/>
      <c r="H37" s="40"/>
      <c r="I37" s="40"/>
      <c r="J37" s="40"/>
      <c r="K37" s="43"/>
    </row>
    <row r="38" spans="2:11" s="1" customFormat="1" ht="25.35" customHeight="1">
      <c r="B38" s="39"/>
      <c r="C38" s="117"/>
      <c r="D38" s="118" t="s">
        <v>53</v>
      </c>
      <c r="E38" s="69"/>
      <c r="F38" s="69"/>
      <c r="G38" s="119" t="s">
        <v>54</v>
      </c>
      <c r="H38" s="120" t="s">
        <v>55</v>
      </c>
      <c r="I38" s="69"/>
      <c r="J38" s="121">
        <f>SUM(J29:J36)</f>
        <v>0</v>
      </c>
      <c r="K38" s="122"/>
    </row>
    <row r="39" spans="2:11" s="1" customFormat="1" ht="14.45" customHeight="1">
      <c r="B39" s="54"/>
      <c r="C39" s="55"/>
      <c r="D39" s="55"/>
      <c r="E39" s="55"/>
      <c r="F39" s="55"/>
      <c r="G39" s="55"/>
      <c r="H39" s="55"/>
      <c r="I39" s="55"/>
      <c r="J39" s="55"/>
      <c r="K39" s="56"/>
    </row>
    <row r="43" spans="2:11" s="1" customFormat="1" ht="6.95" customHeight="1">
      <c r="B43" s="57"/>
      <c r="C43" s="58"/>
      <c r="D43" s="58"/>
      <c r="E43" s="58"/>
      <c r="F43" s="58"/>
      <c r="G43" s="58"/>
      <c r="H43" s="58"/>
      <c r="I43" s="58"/>
      <c r="J43" s="58"/>
      <c r="K43" s="123"/>
    </row>
    <row r="44" spans="2:11" s="1" customFormat="1" ht="36.950000000000003" customHeight="1">
      <c r="B44" s="39"/>
      <c r="C44" s="30" t="s">
        <v>228</v>
      </c>
      <c r="D44" s="40"/>
      <c r="E44" s="40"/>
      <c r="F44" s="40"/>
      <c r="G44" s="40"/>
      <c r="H44" s="40"/>
      <c r="I44" s="40"/>
      <c r="J44" s="40"/>
      <c r="K44" s="43"/>
    </row>
    <row r="45" spans="2:11" s="1" customFormat="1" ht="6.95" customHeight="1">
      <c r="B45" s="39"/>
      <c r="C45" s="40"/>
      <c r="D45" s="40"/>
      <c r="E45" s="40"/>
      <c r="F45" s="40"/>
      <c r="G45" s="40"/>
      <c r="H45" s="40"/>
      <c r="I45" s="40"/>
      <c r="J45" s="40"/>
      <c r="K45" s="43"/>
    </row>
    <row r="46" spans="2:11" s="1" customFormat="1" ht="14.45" customHeight="1">
      <c r="B46" s="39"/>
      <c r="C46" s="36" t="s">
        <v>17</v>
      </c>
      <c r="D46" s="40"/>
      <c r="E46" s="40"/>
      <c r="F46" s="40"/>
      <c r="G46" s="40"/>
      <c r="H46" s="40"/>
      <c r="I46" s="40"/>
      <c r="J46" s="40"/>
      <c r="K46" s="43"/>
    </row>
    <row r="47" spans="2:11" s="1" customFormat="1" ht="16.5" customHeight="1">
      <c r="B47" s="39"/>
      <c r="C47" s="40"/>
      <c r="D47" s="40"/>
      <c r="E47" s="263" t="str">
        <f>E7</f>
        <v>ÚPRAVA VEŘEJNÉHO PROSTORU MEZI UL. VÝSTAVNÍ-VELETRŽNÍ PŘI MENDLOVĚ NÁM.ČÁST 2 - VNITROBLOK</v>
      </c>
      <c r="F47" s="269"/>
      <c r="G47" s="269"/>
      <c r="H47" s="269"/>
      <c r="I47" s="40"/>
      <c r="J47" s="40"/>
      <c r="K47" s="43"/>
    </row>
    <row r="48" spans="2:11" ht="15">
      <c r="B48" s="28"/>
      <c r="C48" s="36" t="s">
        <v>206</v>
      </c>
      <c r="D48" s="29"/>
      <c r="E48" s="29"/>
      <c r="F48" s="29"/>
      <c r="G48" s="29"/>
      <c r="H48" s="29"/>
      <c r="I48" s="29"/>
      <c r="J48" s="29"/>
      <c r="K48" s="31"/>
    </row>
    <row r="49" spans="2:47" s="1" customFormat="1" ht="16.5" customHeight="1">
      <c r="B49" s="39"/>
      <c r="C49" s="40"/>
      <c r="D49" s="40"/>
      <c r="E49" s="263" t="s">
        <v>709</v>
      </c>
      <c r="F49" s="264"/>
      <c r="G49" s="264"/>
      <c r="H49" s="264"/>
      <c r="I49" s="40"/>
      <c r="J49" s="40"/>
      <c r="K49" s="43"/>
    </row>
    <row r="50" spans="2:47" s="1" customFormat="1" ht="14.45" customHeight="1">
      <c r="B50" s="39"/>
      <c r="C50" s="36" t="s">
        <v>212</v>
      </c>
      <c r="D50" s="40"/>
      <c r="E50" s="40"/>
      <c r="F50" s="40"/>
      <c r="G50" s="40"/>
      <c r="H50" s="40"/>
      <c r="I50" s="40"/>
      <c r="J50" s="40"/>
      <c r="K50" s="43"/>
    </row>
    <row r="51" spans="2:47" s="1" customFormat="1" ht="17.25" customHeight="1">
      <c r="B51" s="39"/>
      <c r="C51" s="40"/>
      <c r="D51" s="40"/>
      <c r="E51" s="265" t="str">
        <f>E11</f>
        <v>SO 16.2 - Trasa B - ke hřišti</v>
      </c>
      <c r="F51" s="264"/>
      <c r="G51" s="264"/>
      <c r="H51" s="264"/>
      <c r="I51" s="40"/>
      <c r="J51" s="40"/>
      <c r="K51" s="43"/>
    </row>
    <row r="52" spans="2:47" s="1" customFormat="1" ht="6.95" customHeight="1">
      <c r="B52" s="39"/>
      <c r="C52" s="40"/>
      <c r="D52" s="40"/>
      <c r="E52" s="40"/>
      <c r="F52" s="40"/>
      <c r="G52" s="40"/>
      <c r="H52" s="40"/>
      <c r="I52" s="40"/>
      <c r="J52" s="40"/>
      <c r="K52" s="43"/>
    </row>
    <row r="53" spans="2:47" s="1" customFormat="1" ht="18" customHeight="1">
      <c r="B53" s="39"/>
      <c r="C53" s="36" t="s">
        <v>24</v>
      </c>
      <c r="D53" s="40"/>
      <c r="E53" s="40"/>
      <c r="F53" s="34" t="str">
        <f>F14</f>
        <v>BRNO</v>
      </c>
      <c r="G53" s="40"/>
      <c r="H53" s="40"/>
      <c r="I53" s="36" t="s">
        <v>26</v>
      </c>
      <c r="J53" s="108" t="str">
        <f>IF(J14="","",J14)</f>
        <v>18.09.2017</v>
      </c>
      <c r="K53" s="43"/>
    </row>
    <row r="54" spans="2:47" s="1" customFormat="1" ht="6.95" customHeight="1">
      <c r="B54" s="39"/>
      <c r="C54" s="40"/>
      <c r="D54" s="40"/>
      <c r="E54" s="40"/>
      <c r="F54" s="40"/>
      <c r="G54" s="40"/>
      <c r="H54" s="40"/>
      <c r="I54" s="40"/>
      <c r="J54" s="40"/>
      <c r="K54" s="43"/>
    </row>
    <row r="55" spans="2:47" s="1" customFormat="1" ht="15">
      <c r="B55" s="39"/>
      <c r="C55" s="36" t="s">
        <v>33</v>
      </c>
      <c r="D55" s="40"/>
      <c r="E55" s="40"/>
      <c r="F55" s="34" t="str">
        <f>E17</f>
        <v>Statutární město Brno</v>
      </c>
      <c r="G55" s="40"/>
      <c r="H55" s="40"/>
      <c r="I55" s="36" t="s">
        <v>39</v>
      </c>
      <c r="J55" s="257" t="str">
        <f>E23</f>
        <v>ATELIÉR ZAHRADNÍ A KRAJIN. ARCHITEKTURY  Z.SENDLER</v>
      </c>
      <c r="K55" s="43"/>
    </row>
    <row r="56" spans="2:47" s="1" customFormat="1" ht="14.45" customHeight="1">
      <c r="B56" s="39"/>
      <c r="C56" s="36" t="s">
        <v>37</v>
      </c>
      <c r="D56" s="40"/>
      <c r="E56" s="40"/>
      <c r="F56" s="34" t="str">
        <f>IF(E20="","",E20)</f>
        <v xml:space="preserve"> </v>
      </c>
      <c r="G56" s="40"/>
      <c r="H56" s="40"/>
      <c r="I56" s="40"/>
      <c r="J56" s="266"/>
      <c r="K56" s="43"/>
    </row>
    <row r="57" spans="2:47" s="1" customFormat="1" ht="10.35" customHeight="1">
      <c r="B57" s="39"/>
      <c r="C57" s="40"/>
      <c r="D57" s="40"/>
      <c r="E57" s="40"/>
      <c r="F57" s="40"/>
      <c r="G57" s="40"/>
      <c r="H57" s="40"/>
      <c r="I57" s="40"/>
      <c r="J57" s="40"/>
      <c r="K57" s="43"/>
    </row>
    <row r="58" spans="2:47" s="1" customFormat="1" ht="29.25" customHeight="1">
      <c r="B58" s="39"/>
      <c r="C58" s="124" t="s">
        <v>229</v>
      </c>
      <c r="D58" s="117"/>
      <c r="E58" s="117"/>
      <c r="F58" s="117"/>
      <c r="G58" s="117"/>
      <c r="H58" s="117"/>
      <c r="I58" s="117"/>
      <c r="J58" s="125" t="s">
        <v>230</v>
      </c>
      <c r="K58" s="126"/>
    </row>
    <row r="59" spans="2:47" s="1" customFormat="1" ht="10.35" customHeight="1">
      <c r="B59" s="39"/>
      <c r="C59" s="40"/>
      <c r="D59" s="40"/>
      <c r="E59" s="40"/>
      <c r="F59" s="40"/>
      <c r="G59" s="40"/>
      <c r="H59" s="40"/>
      <c r="I59" s="40"/>
      <c r="J59" s="40"/>
      <c r="K59" s="43"/>
    </row>
    <row r="60" spans="2:47" s="1" customFormat="1" ht="29.25" customHeight="1">
      <c r="B60" s="39"/>
      <c r="C60" s="127" t="s">
        <v>231</v>
      </c>
      <c r="D60" s="40"/>
      <c r="E60" s="40"/>
      <c r="F60" s="40"/>
      <c r="G60" s="40"/>
      <c r="H60" s="40"/>
      <c r="I60" s="40"/>
      <c r="J60" s="114">
        <f>J87</f>
        <v>0</v>
      </c>
      <c r="K60" s="43"/>
      <c r="AU60" s="24" t="s">
        <v>232</v>
      </c>
    </row>
    <row r="61" spans="2:47" s="8" customFormat="1" ht="24.95" customHeight="1">
      <c r="B61" s="128"/>
      <c r="C61" s="129"/>
      <c r="D61" s="130" t="s">
        <v>233</v>
      </c>
      <c r="E61" s="131"/>
      <c r="F61" s="131"/>
      <c r="G61" s="131"/>
      <c r="H61" s="131"/>
      <c r="I61" s="131"/>
      <c r="J61" s="132">
        <f>J88</f>
        <v>0</v>
      </c>
      <c r="K61" s="133"/>
    </row>
    <row r="62" spans="2:47" s="9" customFormat="1" ht="19.899999999999999" customHeight="1">
      <c r="B62" s="134"/>
      <c r="C62" s="135"/>
      <c r="D62" s="136" t="s">
        <v>234</v>
      </c>
      <c r="E62" s="137"/>
      <c r="F62" s="137"/>
      <c r="G62" s="137"/>
      <c r="H62" s="137"/>
      <c r="I62" s="137"/>
      <c r="J62" s="138">
        <f>J89</f>
        <v>0</v>
      </c>
      <c r="K62" s="139"/>
    </row>
    <row r="63" spans="2:47" s="9" customFormat="1" ht="19.899999999999999" customHeight="1">
      <c r="B63" s="134"/>
      <c r="C63" s="135"/>
      <c r="D63" s="136" t="s">
        <v>711</v>
      </c>
      <c r="E63" s="137"/>
      <c r="F63" s="137"/>
      <c r="G63" s="137"/>
      <c r="H63" s="137"/>
      <c r="I63" s="137"/>
      <c r="J63" s="138">
        <f>J128</f>
        <v>0</v>
      </c>
      <c r="K63" s="139"/>
    </row>
    <row r="64" spans="2:47" s="9" customFormat="1" ht="19.899999999999999" customHeight="1">
      <c r="B64" s="134"/>
      <c r="C64" s="135"/>
      <c r="D64" s="136" t="s">
        <v>712</v>
      </c>
      <c r="E64" s="137"/>
      <c r="F64" s="137"/>
      <c r="G64" s="137"/>
      <c r="H64" s="137"/>
      <c r="I64" s="137"/>
      <c r="J64" s="138">
        <f>J142</f>
        <v>0</v>
      </c>
      <c r="K64" s="139"/>
    </row>
    <row r="65" spans="2:12" s="9" customFormat="1" ht="19.899999999999999" customHeight="1">
      <c r="B65" s="134"/>
      <c r="C65" s="135"/>
      <c r="D65" s="136" t="s">
        <v>239</v>
      </c>
      <c r="E65" s="137"/>
      <c r="F65" s="137"/>
      <c r="G65" s="137"/>
      <c r="H65" s="137"/>
      <c r="I65" s="137"/>
      <c r="J65" s="138">
        <f>J150</f>
        <v>0</v>
      </c>
      <c r="K65" s="139"/>
    </row>
    <row r="66" spans="2:12" s="1" customFormat="1" ht="21.75" customHeight="1">
      <c r="B66" s="39"/>
      <c r="C66" s="40"/>
      <c r="D66" s="40"/>
      <c r="E66" s="40"/>
      <c r="F66" s="40"/>
      <c r="G66" s="40"/>
      <c r="H66" s="40"/>
      <c r="I66" s="40"/>
      <c r="J66" s="40"/>
      <c r="K66" s="43"/>
    </row>
    <row r="67" spans="2:12" s="1" customFormat="1" ht="6.95" customHeight="1">
      <c r="B67" s="54"/>
      <c r="C67" s="55"/>
      <c r="D67" s="55"/>
      <c r="E67" s="55"/>
      <c r="F67" s="55"/>
      <c r="G67" s="55"/>
      <c r="H67" s="55"/>
      <c r="I67" s="55"/>
      <c r="J67" s="55"/>
      <c r="K67" s="56"/>
    </row>
    <row r="71" spans="2:12" s="1" customFormat="1" ht="6.95" customHeight="1">
      <c r="B71" s="57"/>
      <c r="C71" s="58"/>
      <c r="D71" s="58"/>
      <c r="E71" s="58"/>
      <c r="F71" s="58"/>
      <c r="G71" s="58"/>
      <c r="H71" s="58"/>
      <c r="I71" s="58"/>
      <c r="J71" s="58"/>
      <c r="K71" s="58"/>
      <c r="L71" s="39"/>
    </row>
    <row r="72" spans="2:12" s="1" customFormat="1" ht="36.950000000000003" customHeight="1">
      <c r="B72" s="39"/>
      <c r="C72" s="59" t="s">
        <v>243</v>
      </c>
      <c r="L72" s="39"/>
    </row>
    <row r="73" spans="2:12" s="1" customFormat="1" ht="6.95" customHeight="1">
      <c r="B73" s="39"/>
      <c r="L73" s="39"/>
    </row>
    <row r="74" spans="2:12" s="1" customFormat="1" ht="14.45" customHeight="1">
      <c r="B74" s="39"/>
      <c r="C74" s="61" t="s">
        <v>17</v>
      </c>
      <c r="L74" s="39"/>
    </row>
    <row r="75" spans="2:12" s="1" customFormat="1" ht="16.5" customHeight="1">
      <c r="B75" s="39"/>
      <c r="E75" s="267" t="str">
        <f>E7</f>
        <v>ÚPRAVA VEŘEJNÉHO PROSTORU MEZI UL. VÝSTAVNÍ-VELETRŽNÍ PŘI MENDLOVĚ NÁM.ČÁST 2 - VNITROBLOK</v>
      </c>
      <c r="F75" s="268"/>
      <c r="G75" s="268"/>
      <c r="H75" s="268"/>
      <c r="L75" s="39"/>
    </row>
    <row r="76" spans="2:12" ht="15">
      <c r="B76" s="28"/>
      <c r="C76" s="61" t="s">
        <v>206</v>
      </c>
      <c r="L76" s="28"/>
    </row>
    <row r="77" spans="2:12" s="1" customFormat="1" ht="16.5" customHeight="1">
      <c r="B77" s="39"/>
      <c r="E77" s="267" t="s">
        <v>709</v>
      </c>
      <c r="F77" s="261"/>
      <c r="G77" s="261"/>
      <c r="H77" s="261"/>
      <c r="L77" s="39"/>
    </row>
    <row r="78" spans="2:12" s="1" customFormat="1" ht="14.45" customHeight="1">
      <c r="B78" s="39"/>
      <c r="C78" s="61" t="s">
        <v>212</v>
      </c>
      <c r="L78" s="39"/>
    </row>
    <row r="79" spans="2:12" s="1" customFormat="1" ht="17.25" customHeight="1">
      <c r="B79" s="39"/>
      <c r="E79" s="245" t="str">
        <f>E11</f>
        <v>SO 16.2 - Trasa B - ke hřišti</v>
      </c>
      <c r="F79" s="261"/>
      <c r="G79" s="261"/>
      <c r="H79" s="261"/>
      <c r="L79" s="39"/>
    </row>
    <row r="80" spans="2:12" s="1" customFormat="1" ht="6.95" customHeight="1">
      <c r="B80" s="39"/>
      <c r="L80" s="39"/>
    </row>
    <row r="81" spans="2:65" s="1" customFormat="1" ht="18" customHeight="1">
      <c r="B81" s="39"/>
      <c r="C81" s="61" t="s">
        <v>24</v>
      </c>
      <c r="F81" s="140" t="str">
        <f>F14</f>
        <v>BRNO</v>
      </c>
      <c r="I81" s="61" t="s">
        <v>26</v>
      </c>
      <c r="J81" s="65" t="str">
        <f>IF(J14="","",J14)</f>
        <v>18.09.2017</v>
      </c>
      <c r="L81" s="39"/>
    </row>
    <row r="82" spans="2:65" s="1" customFormat="1" ht="6.95" customHeight="1">
      <c r="B82" s="39"/>
      <c r="L82" s="39"/>
    </row>
    <row r="83" spans="2:65" s="1" customFormat="1" ht="15">
      <c r="B83" s="39"/>
      <c r="C83" s="61" t="s">
        <v>33</v>
      </c>
      <c r="F83" s="140" t="str">
        <f>E17</f>
        <v>Statutární město Brno</v>
      </c>
      <c r="I83" s="61" t="s">
        <v>39</v>
      </c>
      <c r="J83" s="140" t="str">
        <f>E23</f>
        <v>ATELIÉR ZAHRADNÍ A KRAJIN. ARCHITEKTURY  Z.SENDLER</v>
      </c>
      <c r="L83" s="39"/>
    </row>
    <row r="84" spans="2:65" s="1" customFormat="1" ht="14.45" customHeight="1">
      <c r="B84" s="39"/>
      <c r="C84" s="61" t="s">
        <v>37</v>
      </c>
      <c r="F84" s="140" t="str">
        <f>IF(E20="","",E20)</f>
        <v xml:space="preserve"> </v>
      </c>
      <c r="L84" s="39"/>
    </row>
    <row r="85" spans="2:65" s="1" customFormat="1" ht="10.35" customHeight="1">
      <c r="B85" s="39"/>
      <c r="L85" s="39"/>
    </row>
    <row r="86" spans="2:65" s="10" customFormat="1" ht="29.25" customHeight="1">
      <c r="B86" s="141"/>
      <c r="C86" s="142" t="s">
        <v>244</v>
      </c>
      <c r="D86" s="143" t="s">
        <v>62</v>
      </c>
      <c r="E86" s="143" t="s">
        <v>58</v>
      </c>
      <c r="F86" s="143" t="s">
        <v>245</v>
      </c>
      <c r="G86" s="143" t="s">
        <v>246</v>
      </c>
      <c r="H86" s="143" t="s">
        <v>247</v>
      </c>
      <c r="I86" s="143" t="s">
        <v>248</v>
      </c>
      <c r="J86" s="143" t="s">
        <v>230</v>
      </c>
      <c r="K86" s="144" t="s">
        <v>249</v>
      </c>
      <c r="L86" s="141"/>
      <c r="M86" s="71" t="s">
        <v>250</v>
      </c>
      <c r="N86" s="72" t="s">
        <v>47</v>
      </c>
      <c r="O86" s="72" t="s">
        <v>251</v>
      </c>
      <c r="P86" s="72" t="s">
        <v>252</v>
      </c>
      <c r="Q86" s="72" t="s">
        <v>253</v>
      </c>
      <c r="R86" s="72" t="s">
        <v>254</v>
      </c>
      <c r="S86" s="72" t="s">
        <v>255</v>
      </c>
      <c r="T86" s="73" t="s">
        <v>256</v>
      </c>
    </row>
    <row r="87" spans="2:65" s="1" customFormat="1" ht="29.25" customHeight="1">
      <c r="B87" s="39"/>
      <c r="C87" s="75" t="s">
        <v>231</v>
      </c>
      <c r="J87" s="145">
        <f>BK87</f>
        <v>0</v>
      </c>
      <c r="L87" s="39"/>
      <c r="M87" s="74"/>
      <c r="N87" s="66"/>
      <c r="O87" s="66"/>
      <c r="P87" s="146">
        <f>P88</f>
        <v>154.67789500000001</v>
      </c>
      <c r="Q87" s="66"/>
      <c r="R87" s="146">
        <f>R88</f>
        <v>47.721897999999996</v>
      </c>
      <c r="S87" s="66"/>
      <c r="T87" s="147">
        <f>T88</f>
        <v>0</v>
      </c>
      <c r="AT87" s="24" t="s">
        <v>76</v>
      </c>
      <c r="AU87" s="24" t="s">
        <v>232</v>
      </c>
      <c r="BK87" s="148">
        <f>BK88</f>
        <v>0</v>
      </c>
    </row>
    <row r="88" spans="2:65" s="11" customFormat="1" ht="37.35" customHeight="1">
      <c r="B88" s="149"/>
      <c r="D88" s="150" t="s">
        <v>76</v>
      </c>
      <c r="E88" s="151" t="s">
        <v>257</v>
      </c>
      <c r="F88" s="151" t="s">
        <v>258</v>
      </c>
      <c r="J88" s="152">
        <f>BK88</f>
        <v>0</v>
      </c>
      <c r="L88" s="149"/>
      <c r="M88" s="153"/>
      <c r="N88" s="154"/>
      <c r="O88" s="154"/>
      <c r="P88" s="155">
        <f>P89+P128+P142+P150</f>
        <v>154.67789500000001</v>
      </c>
      <c r="Q88" s="154"/>
      <c r="R88" s="155">
        <f>R89+R128+R142+R150</f>
        <v>47.721897999999996</v>
      </c>
      <c r="S88" s="154"/>
      <c r="T88" s="156">
        <f>T89+T128+T142+T150</f>
        <v>0</v>
      </c>
      <c r="AR88" s="150" t="s">
        <v>28</v>
      </c>
      <c r="AT88" s="157" t="s">
        <v>76</v>
      </c>
      <c r="AU88" s="157" t="s">
        <v>77</v>
      </c>
      <c r="AY88" s="150" t="s">
        <v>259</v>
      </c>
      <c r="BK88" s="158">
        <f>BK89+BK128+BK142+BK150</f>
        <v>0</v>
      </c>
    </row>
    <row r="89" spans="2:65" s="11" customFormat="1" ht="19.899999999999999" customHeight="1">
      <c r="B89" s="149"/>
      <c r="D89" s="150" t="s">
        <v>76</v>
      </c>
      <c r="E89" s="159" t="s">
        <v>28</v>
      </c>
      <c r="F89" s="159" t="s">
        <v>260</v>
      </c>
      <c r="J89" s="160">
        <f>BK89</f>
        <v>0</v>
      </c>
      <c r="L89" s="149"/>
      <c r="M89" s="153"/>
      <c r="N89" s="154"/>
      <c r="O89" s="154"/>
      <c r="P89" s="155">
        <f>SUM(P90:P127)</f>
        <v>27.046310999999999</v>
      </c>
      <c r="Q89" s="154"/>
      <c r="R89" s="155">
        <f>SUM(R90:R127)</f>
        <v>0</v>
      </c>
      <c r="S89" s="154"/>
      <c r="T89" s="156">
        <f>SUM(T90:T127)</f>
        <v>0</v>
      </c>
      <c r="AR89" s="150" t="s">
        <v>28</v>
      </c>
      <c r="AT89" s="157" t="s">
        <v>76</v>
      </c>
      <c r="AU89" s="157" t="s">
        <v>28</v>
      </c>
      <c r="AY89" s="150" t="s">
        <v>259</v>
      </c>
      <c r="BK89" s="158">
        <f>SUM(BK90:BK127)</f>
        <v>0</v>
      </c>
    </row>
    <row r="90" spans="2:65" s="1" customFormat="1" ht="16.5" customHeight="1">
      <c r="B90" s="161"/>
      <c r="C90" s="162" t="s">
        <v>28</v>
      </c>
      <c r="D90" s="162" t="s">
        <v>261</v>
      </c>
      <c r="E90" s="163" t="s">
        <v>761</v>
      </c>
      <c r="F90" s="164" t="s">
        <v>762</v>
      </c>
      <c r="G90" s="165" t="s">
        <v>297</v>
      </c>
      <c r="H90" s="166">
        <v>3.6</v>
      </c>
      <c r="I90" s="167"/>
      <c r="J90" s="167">
        <f>ROUND(I90*H90,2)</f>
        <v>0</v>
      </c>
      <c r="K90" s="164" t="s">
        <v>265</v>
      </c>
      <c r="L90" s="39"/>
      <c r="M90" s="168" t="s">
        <v>5</v>
      </c>
      <c r="N90" s="169" t="s">
        <v>48</v>
      </c>
      <c r="O90" s="170">
        <v>1.548</v>
      </c>
      <c r="P90" s="170">
        <f>O90*H90</f>
        <v>5.5728</v>
      </c>
      <c r="Q90" s="170">
        <v>0</v>
      </c>
      <c r="R90" s="170">
        <f>Q90*H90</f>
        <v>0</v>
      </c>
      <c r="S90" s="170">
        <v>0</v>
      </c>
      <c r="T90" s="171">
        <f>S90*H90</f>
        <v>0</v>
      </c>
      <c r="AR90" s="24" t="s">
        <v>266</v>
      </c>
      <c r="AT90" s="24" t="s">
        <v>261</v>
      </c>
      <c r="AU90" s="24" t="s">
        <v>86</v>
      </c>
      <c r="AY90" s="24" t="s">
        <v>259</v>
      </c>
      <c r="BE90" s="172">
        <f>IF(N90="základní",J90,0)</f>
        <v>0</v>
      </c>
      <c r="BF90" s="172">
        <f>IF(N90="snížená",J90,0)</f>
        <v>0</v>
      </c>
      <c r="BG90" s="172">
        <f>IF(N90="zákl. přenesená",J90,0)</f>
        <v>0</v>
      </c>
      <c r="BH90" s="172">
        <f>IF(N90="sníž. přenesená",J90,0)</f>
        <v>0</v>
      </c>
      <c r="BI90" s="172">
        <f>IF(N90="nulová",J90,0)</f>
        <v>0</v>
      </c>
      <c r="BJ90" s="24" t="s">
        <v>28</v>
      </c>
      <c r="BK90" s="172">
        <f>ROUND(I90*H90,2)</f>
        <v>0</v>
      </c>
      <c r="BL90" s="24" t="s">
        <v>266</v>
      </c>
      <c r="BM90" s="24" t="s">
        <v>763</v>
      </c>
    </row>
    <row r="91" spans="2:65" s="12" customFormat="1">
      <c r="B91" s="173"/>
      <c r="D91" s="174" t="s">
        <v>268</v>
      </c>
      <c r="E91" s="175" t="s">
        <v>5</v>
      </c>
      <c r="F91" s="176" t="s">
        <v>269</v>
      </c>
      <c r="H91" s="175" t="s">
        <v>5</v>
      </c>
      <c r="L91" s="173"/>
      <c r="M91" s="177"/>
      <c r="N91" s="178"/>
      <c r="O91" s="178"/>
      <c r="P91" s="178"/>
      <c r="Q91" s="178"/>
      <c r="R91" s="178"/>
      <c r="S91" s="178"/>
      <c r="T91" s="179"/>
      <c r="AT91" s="175" t="s">
        <v>268</v>
      </c>
      <c r="AU91" s="175" t="s">
        <v>86</v>
      </c>
      <c r="AV91" s="12" t="s">
        <v>28</v>
      </c>
      <c r="AW91" s="12" t="s">
        <v>41</v>
      </c>
      <c r="AX91" s="12" t="s">
        <v>77</v>
      </c>
      <c r="AY91" s="175" t="s">
        <v>259</v>
      </c>
    </row>
    <row r="92" spans="2:65" s="12" customFormat="1">
      <c r="B92" s="173"/>
      <c r="D92" s="174" t="s">
        <v>268</v>
      </c>
      <c r="E92" s="175" t="s">
        <v>5</v>
      </c>
      <c r="F92" s="176" t="s">
        <v>270</v>
      </c>
      <c r="H92" s="175" t="s">
        <v>5</v>
      </c>
      <c r="L92" s="173"/>
      <c r="M92" s="177"/>
      <c r="N92" s="178"/>
      <c r="O92" s="178"/>
      <c r="P92" s="178"/>
      <c r="Q92" s="178"/>
      <c r="R92" s="178"/>
      <c r="S92" s="178"/>
      <c r="T92" s="179"/>
      <c r="AT92" s="175" t="s">
        <v>268</v>
      </c>
      <c r="AU92" s="175" t="s">
        <v>86</v>
      </c>
      <c r="AV92" s="12" t="s">
        <v>28</v>
      </c>
      <c r="AW92" s="12" t="s">
        <v>41</v>
      </c>
      <c r="AX92" s="12" t="s">
        <v>77</v>
      </c>
      <c r="AY92" s="175" t="s">
        <v>259</v>
      </c>
    </row>
    <row r="93" spans="2:65" s="12" customFormat="1">
      <c r="B93" s="173"/>
      <c r="D93" s="174" t="s">
        <v>268</v>
      </c>
      <c r="E93" s="175" t="s">
        <v>5</v>
      </c>
      <c r="F93" s="176" t="s">
        <v>764</v>
      </c>
      <c r="H93" s="175" t="s">
        <v>5</v>
      </c>
      <c r="L93" s="173"/>
      <c r="M93" s="177"/>
      <c r="N93" s="178"/>
      <c r="O93" s="178"/>
      <c r="P93" s="178"/>
      <c r="Q93" s="178"/>
      <c r="R93" s="178"/>
      <c r="S93" s="178"/>
      <c r="T93" s="179"/>
      <c r="AT93" s="175" t="s">
        <v>268</v>
      </c>
      <c r="AU93" s="175" t="s">
        <v>86</v>
      </c>
      <c r="AV93" s="12" t="s">
        <v>28</v>
      </c>
      <c r="AW93" s="12" t="s">
        <v>41</v>
      </c>
      <c r="AX93" s="12" t="s">
        <v>77</v>
      </c>
      <c r="AY93" s="175" t="s">
        <v>259</v>
      </c>
    </row>
    <row r="94" spans="2:65" s="12" customFormat="1">
      <c r="B94" s="173"/>
      <c r="D94" s="174" t="s">
        <v>268</v>
      </c>
      <c r="E94" s="175" t="s">
        <v>5</v>
      </c>
      <c r="F94" s="176" t="s">
        <v>765</v>
      </c>
      <c r="H94" s="175" t="s">
        <v>5</v>
      </c>
      <c r="L94" s="173"/>
      <c r="M94" s="177"/>
      <c r="N94" s="178"/>
      <c r="O94" s="178"/>
      <c r="P94" s="178"/>
      <c r="Q94" s="178"/>
      <c r="R94" s="178"/>
      <c r="S94" s="178"/>
      <c r="T94" s="179"/>
      <c r="AT94" s="175" t="s">
        <v>268</v>
      </c>
      <c r="AU94" s="175" t="s">
        <v>86</v>
      </c>
      <c r="AV94" s="12" t="s">
        <v>28</v>
      </c>
      <c r="AW94" s="12" t="s">
        <v>41</v>
      </c>
      <c r="AX94" s="12" t="s">
        <v>77</v>
      </c>
      <c r="AY94" s="175" t="s">
        <v>259</v>
      </c>
    </row>
    <row r="95" spans="2:65" s="12" customFormat="1">
      <c r="B95" s="173"/>
      <c r="D95" s="174" t="s">
        <v>268</v>
      </c>
      <c r="E95" s="175" t="s">
        <v>5</v>
      </c>
      <c r="F95" s="176" t="s">
        <v>766</v>
      </c>
      <c r="H95" s="175" t="s">
        <v>5</v>
      </c>
      <c r="L95" s="173"/>
      <c r="M95" s="177"/>
      <c r="N95" s="178"/>
      <c r="O95" s="178"/>
      <c r="P95" s="178"/>
      <c r="Q95" s="178"/>
      <c r="R95" s="178"/>
      <c r="S95" s="178"/>
      <c r="T95" s="179"/>
      <c r="AT95" s="175" t="s">
        <v>268</v>
      </c>
      <c r="AU95" s="175" t="s">
        <v>86</v>
      </c>
      <c r="AV95" s="12" t="s">
        <v>28</v>
      </c>
      <c r="AW95" s="12" t="s">
        <v>41</v>
      </c>
      <c r="AX95" s="12" t="s">
        <v>77</v>
      </c>
      <c r="AY95" s="175" t="s">
        <v>259</v>
      </c>
    </row>
    <row r="96" spans="2:65" s="12" customFormat="1">
      <c r="B96" s="173"/>
      <c r="D96" s="174" t="s">
        <v>268</v>
      </c>
      <c r="E96" s="175" t="s">
        <v>5</v>
      </c>
      <c r="F96" s="176" t="s">
        <v>274</v>
      </c>
      <c r="H96" s="175" t="s">
        <v>5</v>
      </c>
      <c r="L96" s="173"/>
      <c r="M96" s="177"/>
      <c r="N96" s="178"/>
      <c r="O96" s="178"/>
      <c r="P96" s="178"/>
      <c r="Q96" s="178"/>
      <c r="R96" s="178"/>
      <c r="S96" s="178"/>
      <c r="T96" s="179"/>
      <c r="AT96" s="175" t="s">
        <v>268</v>
      </c>
      <c r="AU96" s="175" t="s">
        <v>86</v>
      </c>
      <c r="AV96" s="12" t="s">
        <v>28</v>
      </c>
      <c r="AW96" s="12" t="s">
        <v>41</v>
      </c>
      <c r="AX96" s="12" t="s">
        <v>77</v>
      </c>
      <c r="AY96" s="175" t="s">
        <v>259</v>
      </c>
    </row>
    <row r="97" spans="2:65" s="13" customFormat="1">
      <c r="B97" s="180"/>
      <c r="D97" s="174" t="s">
        <v>268</v>
      </c>
      <c r="E97" s="181" t="s">
        <v>5</v>
      </c>
      <c r="F97" s="182" t="s">
        <v>275</v>
      </c>
      <c r="H97" s="183">
        <v>0</v>
      </c>
      <c r="L97" s="180"/>
      <c r="M97" s="184"/>
      <c r="N97" s="185"/>
      <c r="O97" s="185"/>
      <c r="P97" s="185"/>
      <c r="Q97" s="185"/>
      <c r="R97" s="185"/>
      <c r="S97" s="185"/>
      <c r="T97" s="186"/>
      <c r="AT97" s="181" t="s">
        <v>268</v>
      </c>
      <c r="AU97" s="181" t="s">
        <v>86</v>
      </c>
      <c r="AV97" s="13" t="s">
        <v>152</v>
      </c>
      <c r="AW97" s="13" t="s">
        <v>41</v>
      </c>
      <c r="AX97" s="13" t="s">
        <v>77</v>
      </c>
      <c r="AY97" s="181" t="s">
        <v>259</v>
      </c>
    </row>
    <row r="98" spans="2:65" s="12" customFormat="1">
      <c r="B98" s="173"/>
      <c r="D98" s="174" t="s">
        <v>268</v>
      </c>
      <c r="E98" s="175" t="s">
        <v>5</v>
      </c>
      <c r="F98" s="176" t="s">
        <v>767</v>
      </c>
      <c r="H98" s="175" t="s">
        <v>5</v>
      </c>
      <c r="L98" s="173"/>
      <c r="M98" s="177"/>
      <c r="N98" s="178"/>
      <c r="O98" s="178"/>
      <c r="P98" s="178"/>
      <c r="Q98" s="178"/>
      <c r="R98" s="178"/>
      <c r="S98" s="178"/>
      <c r="T98" s="179"/>
      <c r="AT98" s="175" t="s">
        <v>268</v>
      </c>
      <c r="AU98" s="175" t="s">
        <v>86</v>
      </c>
      <c r="AV98" s="12" t="s">
        <v>28</v>
      </c>
      <c r="AW98" s="12" t="s">
        <v>41</v>
      </c>
      <c r="AX98" s="12" t="s">
        <v>77</v>
      </c>
      <c r="AY98" s="175" t="s">
        <v>259</v>
      </c>
    </row>
    <row r="99" spans="2:65" s="12" customFormat="1">
      <c r="B99" s="173"/>
      <c r="D99" s="174" t="s">
        <v>268</v>
      </c>
      <c r="E99" s="175" t="s">
        <v>5</v>
      </c>
      <c r="F99" s="176" t="s">
        <v>768</v>
      </c>
      <c r="H99" s="175" t="s">
        <v>5</v>
      </c>
      <c r="L99" s="173"/>
      <c r="M99" s="177"/>
      <c r="N99" s="178"/>
      <c r="O99" s="178"/>
      <c r="P99" s="178"/>
      <c r="Q99" s="178"/>
      <c r="R99" s="178"/>
      <c r="S99" s="178"/>
      <c r="T99" s="179"/>
      <c r="AT99" s="175" t="s">
        <v>268</v>
      </c>
      <c r="AU99" s="175" t="s">
        <v>86</v>
      </c>
      <c r="AV99" s="12" t="s">
        <v>28</v>
      </c>
      <c r="AW99" s="12" t="s">
        <v>41</v>
      </c>
      <c r="AX99" s="12" t="s">
        <v>77</v>
      </c>
      <c r="AY99" s="175" t="s">
        <v>259</v>
      </c>
    </row>
    <row r="100" spans="2:65" s="12" customFormat="1">
      <c r="B100" s="173"/>
      <c r="D100" s="174" t="s">
        <v>268</v>
      </c>
      <c r="E100" s="175" t="s">
        <v>5</v>
      </c>
      <c r="F100" s="176" t="s">
        <v>769</v>
      </c>
      <c r="H100" s="175" t="s">
        <v>5</v>
      </c>
      <c r="L100" s="173"/>
      <c r="M100" s="177"/>
      <c r="N100" s="178"/>
      <c r="O100" s="178"/>
      <c r="P100" s="178"/>
      <c r="Q100" s="178"/>
      <c r="R100" s="178"/>
      <c r="S100" s="178"/>
      <c r="T100" s="179"/>
      <c r="AT100" s="175" t="s">
        <v>268</v>
      </c>
      <c r="AU100" s="175" t="s">
        <v>86</v>
      </c>
      <c r="AV100" s="12" t="s">
        <v>28</v>
      </c>
      <c r="AW100" s="12" t="s">
        <v>41</v>
      </c>
      <c r="AX100" s="12" t="s">
        <v>77</v>
      </c>
      <c r="AY100" s="175" t="s">
        <v>259</v>
      </c>
    </row>
    <row r="101" spans="2:65" s="12" customFormat="1">
      <c r="B101" s="173"/>
      <c r="D101" s="174" t="s">
        <v>268</v>
      </c>
      <c r="E101" s="175" t="s">
        <v>5</v>
      </c>
      <c r="F101" s="176" t="s">
        <v>770</v>
      </c>
      <c r="H101" s="175" t="s">
        <v>5</v>
      </c>
      <c r="L101" s="173"/>
      <c r="M101" s="177"/>
      <c r="N101" s="178"/>
      <c r="O101" s="178"/>
      <c r="P101" s="178"/>
      <c r="Q101" s="178"/>
      <c r="R101" s="178"/>
      <c r="S101" s="178"/>
      <c r="T101" s="179"/>
      <c r="AT101" s="175" t="s">
        <v>268</v>
      </c>
      <c r="AU101" s="175" t="s">
        <v>86</v>
      </c>
      <c r="AV101" s="12" t="s">
        <v>28</v>
      </c>
      <c r="AW101" s="12" t="s">
        <v>41</v>
      </c>
      <c r="AX101" s="12" t="s">
        <v>77</v>
      </c>
      <c r="AY101" s="175" t="s">
        <v>259</v>
      </c>
    </row>
    <row r="102" spans="2:65" s="14" customFormat="1">
      <c r="B102" s="187"/>
      <c r="D102" s="174" t="s">
        <v>268</v>
      </c>
      <c r="E102" s="188" t="s">
        <v>5</v>
      </c>
      <c r="F102" s="189" t="s">
        <v>771</v>
      </c>
      <c r="H102" s="190">
        <v>3.6</v>
      </c>
      <c r="L102" s="187"/>
      <c r="M102" s="191"/>
      <c r="N102" s="192"/>
      <c r="O102" s="192"/>
      <c r="P102" s="192"/>
      <c r="Q102" s="192"/>
      <c r="R102" s="192"/>
      <c r="S102" s="192"/>
      <c r="T102" s="193"/>
      <c r="AT102" s="188" t="s">
        <v>268</v>
      </c>
      <c r="AU102" s="188" t="s">
        <v>86</v>
      </c>
      <c r="AV102" s="14" t="s">
        <v>86</v>
      </c>
      <c r="AW102" s="14" t="s">
        <v>41</v>
      </c>
      <c r="AX102" s="14" t="s">
        <v>77</v>
      </c>
      <c r="AY102" s="188" t="s">
        <v>259</v>
      </c>
    </row>
    <row r="103" spans="2:65" s="13" customFormat="1">
      <c r="B103" s="180"/>
      <c r="D103" s="174" t="s">
        <v>268</v>
      </c>
      <c r="E103" s="181" t="s">
        <v>5</v>
      </c>
      <c r="F103" s="182" t="s">
        <v>275</v>
      </c>
      <c r="H103" s="183">
        <v>3.6</v>
      </c>
      <c r="L103" s="180"/>
      <c r="M103" s="184"/>
      <c r="N103" s="185"/>
      <c r="O103" s="185"/>
      <c r="P103" s="185"/>
      <c r="Q103" s="185"/>
      <c r="R103" s="185"/>
      <c r="S103" s="185"/>
      <c r="T103" s="186"/>
      <c r="AT103" s="181" t="s">
        <v>268</v>
      </c>
      <c r="AU103" s="181" t="s">
        <v>86</v>
      </c>
      <c r="AV103" s="13" t="s">
        <v>152</v>
      </c>
      <c r="AW103" s="13" t="s">
        <v>41</v>
      </c>
      <c r="AX103" s="13" t="s">
        <v>77</v>
      </c>
      <c r="AY103" s="181" t="s">
        <v>259</v>
      </c>
    </row>
    <row r="104" spans="2:65" s="15" customFormat="1">
      <c r="B104" s="194"/>
      <c r="D104" s="174" t="s">
        <v>268</v>
      </c>
      <c r="E104" s="195" t="s">
        <v>753</v>
      </c>
      <c r="F104" s="196" t="s">
        <v>282</v>
      </c>
      <c r="H104" s="197">
        <v>3.6</v>
      </c>
      <c r="L104" s="194"/>
      <c r="M104" s="198"/>
      <c r="N104" s="199"/>
      <c r="O104" s="199"/>
      <c r="P104" s="199"/>
      <c r="Q104" s="199"/>
      <c r="R104" s="199"/>
      <c r="S104" s="199"/>
      <c r="T104" s="200"/>
      <c r="AT104" s="195" t="s">
        <v>268</v>
      </c>
      <c r="AU104" s="195" t="s">
        <v>86</v>
      </c>
      <c r="AV104" s="15" t="s">
        <v>266</v>
      </c>
      <c r="AW104" s="15" t="s">
        <v>41</v>
      </c>
      <c r="AX104" s="15" t="s">
        <v>28</v>
      </c>
      <c r="AY104" s="195" t="s">
        <v>259</v>
      </c>
    </row>
    <row r="105" spans="2:65" s="1" customFormat="1" ht="25.5" customHeight="1">
      <c r="B105" s="161"/>
      <c r="C105" s="162" t="s">
        <v>86</v>
      </c>
      <c r="D105" s="162" t="s">
        <v>261</v>
      </c>
      <c r="E105" s="163" t="s">
        <v>772</v>
      </c>
      <c r="F105" s="164" t="s">
        <v>773</v>
      </c>
      <c r="G105" s="165" t="s">
        <v>297</v>
      </c>
      <c r="H105" s="166">
        <v>0.72</v>
      </c>
      <c r="I105" s="167"/>
      <c r="J105" s="167">
        <f>ROUND(I105*H105,2)</f>
        <v>0</v>
      </c>
      <c r="K105" s="164" t="s">
        <v>5</v>
      </c>
      <c r="L105" s="39"/>
      <c r="M105" s="168" t="s">
        <v>5</v>
      </c>
      <c r="N105" s="169" t="s">
        <v>48</v>
      </c>
      <c r="O105" s="170">
        <v>1.8</v>
      </c>
      <c r="P105" s="170">
        <f>O105*H105</f>
        <v>1.296</v>
      </c>
      <c r="Q105" s="170">
        <v>0</v>
      </c>
      <c r="R105" s="170">
        <f>Q105*H105</f>
        <v>0</v>
      </c>
      <c r="S105" s="170">
        <v>0</v>
      </c>
      <c r="T105" s="171">
        <f>S105*H105</f>
        <v>0</v>
      </c>
      <c r="AR105" s="24" t="s">
        <v>266</v>
      </c>
      <c r="AT105" s="24" t="s">
        <v>261</v>
      </c>
      <c r="AU105" s="24" t="s">
        <v>86</v>
      </c>
      <c r="AY105" s="24" t="s">
        <v>259</v>
      </c>
      <c r="BE105" s="172">
        <f>IF(N105="základní",J105,0)</f>
        <v>0</v>
      </c>
      <c r="BF105" s="172">
        <f>IF(N105="snížená",J105,0)</f>
        <v>0</v>
      </c>
      <c r="BG105" s="172">
        <f>IF(N105="zákl. přenesená",J105,0)</f>
        <v>0</v>
      </c>
      <c r="BH105" s="172">
        <f>IF(N105="sníž. přenesená",J105,0)</f>
        <v>0</v>
      </c>
      <c r="BI105" s="172">
        <f>IF(N105="nulová",J105,0)</f>
        <v>0</v>
      </c>
      <c r="BJ105" s="24" t="s">
        <v>28</v>
      </c>
      <c r="BK105" s="172">
        <f>ROUND(I105*H105,2)</f>
        <v>0</v>
      </c>
      <c r="BL105" s="24" t="s">
        <v>266</v>
      </c>
      <c r="BM105" s="24" t="s">
        <v>774</v>
      </c>
    </row>
    <row r="106" spans="2:65" s="12" customFormat="1">
      <c r="B106" s="173"/>
      <c r="D106" s="174" t="s">
        <v>268</v>
      </c>
      <c r="E106" s="175" t="s">
        <v>5</v>
      </c>
      <c r="F106" s="176" t="s">
        <v>775</v>
      </c>
      <c r="H106" s="175" t="s">
        <v>5</v>
      </c>
      <c r="L106" s="173"/>
      <c r="M106" s="177"/>
      <c r="N106" s="178"/>
      <c r="O106" s="178"/>
      <c r="P106" s="178"/>
      <c r="Q106" s="178"/>
      <c r="R106" s="178"/>
      <c r="S106" s="178"/>
      <c r="T106" s="179"/>
      <c r="AT106" s="175" t="s">
        <v>268</v>
      </c>
      <c r="AU106" s="175" t="s">
        <v>86</v>
      </c>
      <c r="AV106" s="12" t="s">
        <v>28</v>
      </c>
      <c r="AW106" s="12" t="s">
        <v>41</v>
      </c>
      <c r="AX106" s="12" t="s">
        <v>77</v>
      </c>
      <c r="AY106" s="175" t="s">
        <v>259</v>
      </c>
    </row>
    <row r="107" spans="2:65" s="14" customFormat="1">
      <c r="B107" s="187"/>
      <c r="D107" s="174" t="s">
        <v>268</v>
      </c>
      <c r="E107" s="188" t="s">
        <v>5</v>
      </c>
      <c r="F107" s="189" t="s">
        <v>776</v>
      </c>
      <c r="H107" s="190">
        <v>0.72</v>
      </c>
      <c r="L107" s="187"/>
      <c r="M107" s="191"/>
      <c r="N107" s="192"/>
      <c r="O107" s="192"/>
      <c r="P107" s="192"/>
      <c r="Q107" s="192"/>
      <c r="R107" s="192"/>
      <c r="S107" s="192"/>
      <c r="T107" s="193"/>
      <c r="AT107" s="188" t="s">
        <v>268</v>
      </c>
      <c r="AU107" s="188" t="s">
        <v>86</v>
      </c>
      <c r="AV107" s="14" t="s">
        <v>86</v>
      </c>
      <c r="AW107" s="14" t="s">
        <v>41</v>
      </c>
      <c r="AX107" s="14" t="s">
        <v>77</v>
      </c>
      <c r="AY107" s="188" t="s">
        <v>259</v>
      </c>
    </row>
    <row r="108" spans="2:65" s="15" customFormat="1">
      <c r="B108" s="194"/>
      <c r="D108" s="174" t="s">
        <v>268</v>
      </c>
      <c r="E108" s="195" t="s">
        <v>756</v>
      </c>
      <c r="F108" s="196" t="s">
        <v>282</v>
      </c>
      <c r="H108" s="197">
        <v>0.72</v>
      </c>
      <c r="L108" s="194"/>
      <c r="M108" s="198"/>
      <c r="N108" s="199"/>
      <c r="O108" s="199"/>
      <c r="P108" s="199"/>
      <c r="Q108" s="199"/>
      <c r="R108" s="199"/>
      <c r="S108" s="199"/>
      <c r="T108" s="200"/>
      <c r="AT108" s="195" t="s">
        <v>268</v>
      </c>
      <c r="AU108" s="195" t="s">
        <v>86</v>
      </c>
      <c r="AV108" s="15" t="s">
        <v>266</v>
      </c>
      <c r="AW108" s="15" t="s">
        <v>41</v>
      </c>
      <c r="AX108" s="15" t="s">
        <v>28</v>
      </c>
      <c r="AY108" s="195" t="s">
        <v>259</v>
      </c>
    </row>
    <row r="109" spans="2:65" s="1" customFormat="1" ht="25.5" customHeight="1">
      <c r="B109" s="161"/>
      <c r="C109" s="162" t="s">
        <v>152</v>
      </c>
      <c r="D109" s="162" t="s">
        <v>261</v>
      </c>
      <c r="E109" s="163" t="s">
        <v>777</v>
      </c>
      <c r="F109" s="164" t="s">
        <v>778</v>
      </c>
      <c r="G109" s="165" t="s">
        <v>297</v>
      </c>
      <c r="H109" s="166">
        <v>35.277000000000001</v>
      </c>
      <c r="I109" s="167"/>
      <c r="J109" s="167">
        <f>ROUND(I109*H109,2)</f>
        <v>0</v>
      </c>
      <c r="K109" s="164" t="s">
        <v>265</v>
      </c>
      <c r="L109" s="39"/>
      <c r="M109" s="168" t="s">
        <v>5</v>
      </c>
      <c r="N109" s="169" t="s">
        <v>48</v>
      </c>
      <c r="O109" s="170">
        <v>0.43099999999999999</v>
      </c>
      <c r="P109" s="170">
        <f>O109*H109</f>
        <v>15.204387000000001</v>
      </c>
      <c r="Q109" s="170">
        <v>0</v>
      </c>
      <c r="R109" s="170">
        <f>Q109*H109</f>
        <v>0</v>
      </c>
      <c r="S109" s="170">
        <v>0</v>
      </c>
      <c r="T109" s="171">
        <f>S109*H109</f>
        <v>0</v>
      </c>
      <c r="AR109" s="24" t="s">
        <v>266</v>
      </c>
      <c r="AT109" s="24" t="s">
        <v>261</v>
      </c>
      <c r="AU109" s="24" t="s">
        <v>86</v>
      </c>
      <c r="AY109" s="24" t="s">
        <v>259</v>
      </c>
      <c r="BE109" s="172">
        <f>IF(N109="základní",J109,0)</f>
        <v>0</v>
      </c>
      <c r="BF109" s="172">
        <f>IF(N109="snížená",J109,0)</f>
        <v>0</v>
      </c>
      <c r="BG109" s="172">
        <f>IF(N109="zákl. přenesená",J109,0)</f>
        <v>0</v>
      </c>
      <c r="BH109" s="172">
        <f>IF(N109="sníž. přenesená",J109,0)</f>
        <v>0</v>
      </c>
      <c r="BI109" s="172">
        <f>IF(N109="nulová",J109,0)</f>
        <v>0</v>
      </c>
      <c r="BJ109" s="24" t="s">
        <v>28</v>
      </c>
      <c r="BK109" s="172">
        <f>ROUND(I109*H109,2)</f>
        <v>0</v>
      </c>
      <c r="BL109" s="24" t="s">
        <v>266</v>
      </c>
      <c r="BM109" s="24" t="s">
        <v>779</v>
      </c>
    </row>
    <row r="110" spans="2:65" s="12" customFormat="1">
      <c r="B110" s="173"/>
      <c r="D110" s="174" t="s">
        <v>268</v>
      </c>
      <c r="E110" s="175" t="s">
        <v>5</v>
      </c>
      <c r="F110" s="176" t="s">
        <v>780</v>
      </c>
      <c r="H110" s="175" t="s">
        <v>5</v>
      </c>
      <c r="L110" s="173"/>
      <c r="M110" s="177"/>
      <c r="N110" s="178"/>
      <c r="O110" s="178"/>
      <c r="P110" s="178"/>
      <c r="Q110" s="178"/>
      <c r="R110" s="178"/>
      <c r="S110" s="178"/>
      <c r="T110" s="179"/>
      <c r="AT110" s="175" t="s">
        <v>268</v>
      </c>
      <c r="AU110" s="175" t="s">
        <v>86</v>
      </c>
      <c r="AV110" s="12" t="s">
        <v>28</v>
      </c>
      <c r="AW110" s="12" t="s">
        <v>41</v>
      </c>
      <c r="AX110" s="12" t="s">
        <v>77</v>
      </c>
      <c r="AY110" s="175" t="s">
        <v>259</v>
      </c>
    </row>
    <row r="111" spans="2:65" s="14" customFormat="1">
      <c r="B111" s="187"/>
      <c r="D111" s="174" t="s">
        <v>268</v>
      </c>
      <c r="E111" s="188" t="s">
        <v>5</v>
      </c>
      <c r="F111" s="189" t="s">
        <v>781</v>
      </c>
      <c r="H111" s="190">
        <v>35.997</v>
      </c>
      <c r="L111" s="187"/>
      <c r="M111" s="191"/>
      <c r="N111" s="192"/>
      <c r="O111" s="192"/>
      <c r="P111" s="192"/>
      <c r="Q111" s="192"/>
      <c r="R111" s="192"/>
      <c r="S111" s="192"/>
      <c r="T111" s="193"/>
      <c r="AT111" s="188" t="s">
        <v>268</v>
      </c>
      <c r="AU111" s="188" t="s">
        <v>86</v>
      </c>
      <c r="AV111" s="14" t="s">
        <v>86</v>
      </c>
      <c r="AW111" s="14" t="s">
        <v>41</v>
      </c>
      <c r="AX111" s="14" t="s">
        <v>77</v>
      </c>
      <c r="AY111" s="188" t="s">
        <v>259</v>
      </c>
    </row>
    <row r="112" spans="2:65" s="13" customFormat="1">
      <c r="B112" s="180"/>
      <c r="D112" s="174" t="s">
        <v>268</v>
      </c>
      <c r="E112" s="181" t="s">
        <v>751</v>
      </c>
      <c r="F112" s="182" t="s">
        <v>782</v>
      </c>
      <c r="H112" s="183">
        <v>35.997</v>
      </c>
      <c r="L112" s="180"/>
      <c r="M112" s="184"/>
      <c r="N112" s="185"/>
      <c r="O112" s="185"/>
      <c r="P112" s="185"/>
      <c r="Q112" s="185"/>
      <c r="R112" s="185"/>
      <c r="S112" s="185"/>
      <c r="T112" s="186"/>
      <c r="AT112" s="181" t="s">
        <v>268</v>
      </c>
      <c r="AU112" s="181" t="s">
        <v>86</v>
      </c>
      <c r="AV112" s="13" t="s">
        <v>152</v>
      </c>
      <c r="AW112" s="13" t="s">
        <v>41</v>
      </c>
      <c r="AX112" s="13" t="s">
        <v>77</v>
      </c>
      <c r="AY112" s="181" t="s">
        <v>259</v>
      </c>
    </row>
    <row r="113" spans="2:65" s="12" customFormat="1">
      <c r="B113" s="173"/>
      <c r="D113" s="174" t="s">
        <v>268</v>
      </c>
      <c r="E113" s="175" t="s">
        <v>5</v>
      </c>
      <c r="F113" s="176" t="s">
        <v>783</v>
      </c>
      <c r="H113" s="175" t="s">
        <v>5</v>
      </c>
      <c r="L113" s="173"/>
      <c r="M113" s="177"/>
      <c r="N113" s="178"/>
      <c r="O113" s="178"/>
      <c r="P113" s="178"/>
      <c r="Q113" s="178"/>
      <c r="R113" s="178"/>
      <c r="S113" s="178"/>
      <c r="T113" s="179"/>
      <c r="AT113" s="175" t="s">
        <v>268</v>
      </c>
      <c r="AU113" s="175" t="s">
        <v>86</v>
      </c>
      <c r="AV113" s="12" t="s">
        <v>28</v>
      </c>
      <c r="AW113" s="12" t="s">
        <v>41</v>
      </c>
      <c r="AX113" s="12" t="s">
        <v>77</v>
      </c>
      <c r="AY113" s="175" t="s">
        <v>259</v>
      </c>
    </row>
    <row r="114" spans="2:65" s="14" customFormat="1">
      <c r="B114" s="187"/>
      <c r="D114" s="174" t="s">
        <v>268</v>
      </c>
      <c r="E114" s="188" t="s">
        <v>5</v>
      </c>
      <c r="F114" s="189" t="s">
        <v>784</v>
      </c>
      <c r="H114" s="190">
        <v>-0.72</v>
      </c>
      <c r="L114" s="187"/>
      <c r="M114" s="191"/>
      <c r="N114" s="192"/>
      <c r="O114" s="192"/>
      <c r="P114" s="192"/>
      <c r="Q114" s="192"/>
      <c r="R114" s="192"/>
      <c r="S114" s="192"/>
      <c r="T114" s="193"/>
      <c r="AT114" s="188" t="s">
        <v>268</v>
      </c>
      <c r="AU114" s="188" t="s">
        <v>86</v>
      </c>
      <c r="AV114" s="14" t="s">
        <v>86</v>
      </c>
      <c r="AW114" s="14" t="s">
        <v>41</v>
      </c>
      <c r="AX114" s="14" t="s">
        <v>77</v>
      </c>
      <c r="AY114" s="188" t="s">
        <v>259</v>
      </c>
    </row>
    <row r="115" spans="2:65" s="15" customFormat="1">
      <c r="B115" s="194"/>
      <c r="D115" s="174" t="s">
        <v>268</v>
      </c>
      <c r="E115" s="195" t="s">
        <v>758</v>
      </c>
      <c r="F115" s="196" t="s">
        <v>282</v>
      </c>
      <c r="H115" s="197">
        <v>35.277000000000001</v>
      </c>
      <c r="L115" s="194"/>
      <c r="M115" s="198"/>
      <c r="N115" s="199"/>
      <c r="O115" s="199"/>
      <c r="P115" s="199"/>
      <c r="Q115" s="199"/>
      <c r="R115" s="199"/>
      <c r="S115" s="199"/>
      <c r="T115" s="200"/>
      <c r="AT115" s="195" t="s">
        <v>268</v>
      </c>
      <c r="AU115" s="195" t="s">
        <v>86</v>
      </c>
      <c r="AV115" s="15" t="s">
        <v>266</v>
      </c>
      <c r="AW115" s="15" t="s">
        <v>41</v>
      </c>
      <c r="AX115" s="15" t="s">
        <v>28</v>
      </c>
      <c r="AY115" s="195" t="s">
        <v>259</v>
      </c>
    </row>
    <row r="116" spans="2:65" s="1" customFormat="1" ht="16.5" customHeight="1">
      <c r="B116" s="161"/>
      <c r="C116" s="162" t="s">
        <v>266</v>
      </c>
      <c r="D116" s="162" t="s">
        <v>261</v>
      </c>
      <c r="E116" s="163" t="s">
        <v>313</v>
      </c>
      <c r="F116" s="164" t="s">
        <v>314</v>
      </c>
      <c r="G116" s="165" t="s">
        <v>297</v>
      </c>
      <c r="H116" s="166">
        <v>35.997</v>
      </c>
      <c r="I116" s="167"/>
      <c r="J116" s="167">
        <f>ROUND(I116*H116,2)</f>
        <v>0</v>
      </c>
      <c r="K116" s="164" t="s">
        <v>265</v>
      </c>
      <c r="L116" s="39"/>
      <c r="M116" s="168" t="s">
        <v>5</v>
      </c>
      <c r="N116" s="169" t="s">
        <v>48</v>
      </c>
      <c r="O116" s="170">
        <v>8.3000000000000004E-2</v>
      </c>
      <c r="P116" s="170">
        <f>O116*H116</f>
        <v>2.9877510000000003</v>
      </c>
      <c r="Q116" s="170">
        <v>0</v>
      </c>
      <c r="R116" s="170">
        <f>Q116*H116</f>
        <v>0</v>
      </c>
      <c r="S116" s="170">
        <v>0</v>
      </c>
      <c r="T116" s="171">
        <f>S116*H116</f>
        <v>0</v>
      </c>
      <c r="AR116" s="24" t="s">
        <v>266</v>
      </c>
      <c r="AT116" s="24" t="s">
        <v>261</v>
      </c>
      <c r="AU116" s="24" t="s">
        <v>86</v>
      </c>
      <c r="AY116" s="24" t="s">
        <v>259</v>
      </c>
      <c r="BE116" s="172">
        <f>IF(N116="základní",J116,0)</f>
        <v>0</v>
      </c>
      <c r="BF116" s="172">
        <f>IF(N116="snížená",J116,0)</f>
        <v>0</v>
      </c>
      <c r="BG116" s="172">
        <f>IF(N116="zákl. přenesená",J116,0)</f>
        <v>0</v>
      </c>
      <c r="BH116" s="172">
        <f>IF(N116="sníž. přenesená",J116,0)</f>
        <v>0</v>
      </c>
      <c r="BI116" s="172">
        <f>IF(N116="nulová",J116,0)</f>
        <v>0</v>
      </c>
      <c r="BJ116" s="24" t="s">
        <v>28</v>
      </c>
      <c r="BK116" s="172">
        <f>ROUND(I116*H116,2)</f>
        <v>0</v>
      </c>
      <c r="BL116" s="24" t="s">
        <v>266</v>
      </c>
      <c r="BM116" s="24" t="s">
        <v>785</v>
      </c>
    </row>
    <row r="117" spans="2:65" s="12" customFormat="1">
      <c r="B117" s="173"/>
      <c r="D117" s="174" t="s">
        <v>268</v>
      </c>
      <c r="E117" s="175" t="s">
        <v>5</v>
      </c>
      <c r="F117" s="176" t="s">
        <v>316</v>
      </c>
      <c r="H117" s="175" t="s">
        <v>5</v>
      </c>
      <c r="L117" s="173"/>
      <c r="M117" s="177"/>
      <c r="N117" s="178"/>
      <c r="O117" s="178"/>
      <c r="P117" s="178"/>
      <c r="Q117" s="178"/>
      <c r="R117" s="178"/>
      <c r="S117" s="178"/>
      <c r="T117" s="179"/>
      <c r="AT117" s="175" t="s">
        <v>268</v>
      </c>
      <c r="AU117" s="175" t="s">
        <v>86</v>
      </c>
      <c r="AV117" s="12" t="s">
        <v>28</v>
      </c>
      <c r="AW117" s="12" t="s">
        <v>41</v>
      </c>
      <c r="AX117" s="12" t="s">
        <v>77</v>
      </c>
      <c r="AY117" s="175" t="s">
        <v>259</v>
      </c>
    </row>
    <row r="118" spans="2:65" s="14" customFormat="1">
      <c r="B118" s="187"/>
      <c r="D118" s="174" t="s">
        <v>268</v>
      </c>
      <c r="E118" s="188" t="s">
        <v>5</v>
      </c>
      <c r="F118" s="189" t="s">
        <v>756</v>
      </c>
      <c r="H118" s="190">
        <v>0.72</v>
      </c>
      <c r="L118" s="187"/>
      <c r="M118" s="191"/>
      <c r="N118" s="192"/>
      <c r="O118" s="192"/>
      <c r="P118" s="192"/>
      <c r="Q118" s="192"/>
      <c r="R118" s="192"/>
      <c r="S118" s="192"/>
      <c r="T118" s="193"/>
      <c r="AT118" s="188" t="s">
        <v>268</v>
      </c>
      <c r="AU118" s="188" t="s">
        <v>86</v>
      </c>
      <c r="AV118" s="14" t="s">
        <v>86</v>
      </c>
      <c r="AW118" s="14" t="s">
        <v>41</v>
      </c>
      <c r="AX118" s="14" t="s">
        <v>77</v>
      </c>
      <c r="AY118" s="188" t="s">
        <v>259</v>
      </c>
    </row>
    <row r="119" spans="2:65" s="14" customFormat="1">
      <c r="B119" s="187"/>
      <c r="D119" s="174" t="s">
        <v>268</v>
      </c>
      <c r="E119" s="188" t="s">
        <v>5</v>
      </c>
      <c r="F119" s="189" t="s">
        <v>758</v>
      </c>
      <c r="H119" s="190">
        <v>35.277000000000001</v>
      </c>
      <c r="L119" s="187"/>
      <c r="M119" s="191"/>
      <c r="N119" s="192"/>
      <c r="O119" s="192"/>
      <c r="P119" s="192"/>
      <c r="Q119" s="192"/>
      <c r="R119" s="192"/>
      <c r="S119" s="192"/>
      <c r="T119" s="193"/>
      <c r="AT119" s="188" t="s">
        <v>268</v>
      </c>
      <c r="AU119" s="188" t="s">
        <v>86</v>
      </c>
      <c r="AV119" s="14" t="s">
        <v>86</v>
      </c>
      <c r="AW119" s="14" t="s">
        <v>41</v>
      </c>
      <c r="AX119" s="14" t="s">
        <v>77</v>
      </c>
      <c r="AY119" s="188" t="s">
        <v>259</v>
      </c>
    </row>
    <row r="120" spans="2:65" s="15" customFormat="1">
      <c r="B120" s="194"/>
      <c r="D120" s="174" t="s">
        <v>268</v>
      </c>
      <c r="E120" s="195" t="s">
        <v>755</v>
      </c>
      <c r="F120" s="196" t="s">
        <v>282</v>
      </c>
      <c r="H120" s="197">
        <v>35.997</v>
      </c>
      <c r="L120" s="194"/>
      <c r="M120" s="198"/>
      <c r="N120" s="199"/>
      <c r="O120" s="199"/>
      <c r="P120" s="199"/>
      <c r="Q120" s="199"/>
      <c r="R120" s="199"/>
      <c r="S120" s="199"/>
      <c r="T120" s="200"/>
      <c r="AT120" s="195" t="s">
        <v>268</v>
      </c>
      <c r="AU120" s="195" t="s">
        <v>86</v>
      </c>
      <c r="AV120" s="15" t="s">
        <v>266</v>
      </c>
      <c r="AW120" s="15" t="s">
        <v>41</v>
      </c>
      <c r="AX120" s="15" t="s">
        <v>28</v>
      </c>
      <c r="AY120" s="195" t="s">
        <v>259</v>
      </c>
    </row>
    <row r="121" spans="2:65" s="1" customFormat="1" ht="16.5" customHeight="1">
      <c r="B121" s="161"/>
      <c r="C121" s="162" t="s">
        <v>304</v>
      </c>
      <c r="D121" s="162" t="s">
        <v>261</v>
      </c>
      <c r="E121" s="163" t="s">
        <v>318</v>
      </c>
      <c r="F121" s="164" t="s">
        <v>319</v>
      </c>
      <c r="G121" s="165" t="s">
        <v>297</v>
      </c>
      <c r="H121" s="166">
        <v>35.997</v>
      </c>
      <c r="I121" s="167"/>
      <c r="J121" s="167">
        <f>ROUND(I121*H121,2)</f>
        <v>0</v>
      </c>
      <c r="K121" s="164" t="s">
        <v>265</v>
      </c>
      <c r="L121" s="39"/>
      <c r="M121" s="168" t="s">
        <v>5</v>
      </c>
      <c r="N121" s="169" t="s">
        <v>48</v>
      </c>
      <c r="O121" s="170">
        <v>8.9999999999999993E-3</v>
      </c>
      <c r="P121" s="170">
        <f>O121*H121</f>
        <v>0.32397299999999996</v>
      </c>
      <c r="Q121" s="170">
        <v>0</v>
      </c>
      <c r="R121" s="170">
        <f>Q121*H121</f>
        <v>0</v>
      </c>
      <c r="S121" s="170">
        <v>0</v>
      </c>
      <c r="T121" s="171">
        <f>S121*H121</f>
        <v>0</v>
      </c>
      <c r="AR121" s="24" t="s">
        <v>266</v>
      </c>
      <c r="AT121" s="24" t="s">
        <v>261</v>
      </c>
      <c r="AU121" s="24" t="s">
        <v>86</v>
      </c>
      <c r="AY121" s="24" t="s">
        <v>259</v>
      </c>
      <c r="BE121" s="172">
        <f>IF(N121="základní",J121,0)</f>
        <v>0</v>
      </c>
      <c r="BF121" s="172">
        <f>IF(N121="snížená",J121,0)</f>
        <v>0</v>
      </c>
      <c r="BG121" s="172">
        <f>IF(N121="zákl. přenesená",J121,0)</f>
        <v>0</v>
      </c>
      <c r="BH121" s="172">
        <f>IF(N121="sníž. přenesená",J121,0)</f>
        <v>0</v>
      </c>
      <c r="BI121" s="172">
        <f>IF(N121="nulová",J121,0)</f>
        <v>0</v>
      </c>
      <c r="BJ121" s="24" t="s">
        <v>28</v>
      </c>
      <c r="BK121" s="172">
        <f>ROUND(I121*H121,2)</f>
        <v>0</v>
      </c>
      <c r="BL121" s="24" t="s">
        <v>266</v>
      </c>
      <c r="BM121" s="24" t="s">
        <v>786</v>
      </c>
    </row>
    <row r="122" spans="2:65" s="14" customFormat="1">
      <c r="B122" s="187"/>
      <c r="D122" s="174" t="s">
        <v>268</v>
      </c>
      <c r="E122" s="188" t="s">
        <v>5</v>
      </c>
      <c r="F122" s="189" t="s">
        <v>755</v>
      </c>
      <c r="H122" s="190">
        <v>35.997</v>
      </c>
      <c r="L122" s="187"/>
      <c r="M122" s="191"/>
      <c r="N122" s="192"/>
      <c r="O122" s="192"/>
      <c r="P122" s="192"/>
      <c r="Q122" s="192"/>
      <c r="R122" s="192"/>
      <c r="S122" s="192"/>
      <c r="T122" s="193"/>
      <c r="AT122" s="188" t="s">
        <v>268</v>
      </c>
      <c r="AU122" s="188" t="s">
        <v>86</v>
      </c>
      <c r="AV122" s="14" t="s">
        <v>86</v>
      </c>
      <c r="AW122" s="14" t="s">
        <v>41</v>
      </c>
      <c r="AX122" s="14" t="s">
        <v>28</v>
      </c>
      <c r="AY122" s="188" t="s">
        <v>259</v>
      </c>
    </row>
    <row r="123" spans="2:65" s="1" customFormat="1" ht="16.5" customHeight="1">
      <c r="B123" s="161"/>
      <c r="C123" s="162" t="s">
        <v>312</v>
      </c>
      <c r="D123" s="162" t="s">
        <v>261</v>
      </c>
      <c r="E123" s="163" t="s">
        <v>322</v>
      </c>
      <c r="F123" s="164" t="s">
        <v>323</v>
      </c>
      <c r="G123" s="165" t="s">
        <v>324</v>
      </c>
      <c r="H123" s="166">
        <v>64.795000000000002</v>
      </c>
      <c r="I123" s="167"/>
      <c r="J123" s="167">
        <f>ROUND(I123*H123,2)</f>
        <v>0</v>
      </c>
      <c r="K123" s="164" t="s">
        <v>265</v>
      </c>
      <c r="L123" s="39"/>
      <c r="M123" s="168" t="s">
        <v>5</v>
      </c>
      <c r="N123" s="169" t="s">
        <v>48</v>
      </c>
      <c r="O123" s="170">
        <v>0</v>
      </c>
      <c r="P123" s="170">
        <f>O123*H123</f>
        <v>0</v>
      </c>
      <c r="Q123" s="170">
        <v>0</v>
      </c>
      <c r="R123" s="170">
        <f>Q123*H123</f>
        <v>0</v>
      </c>
      <c r="S123" s="170">
        <v>0</v>
      </c>
      <c r="T123" s="171">
        <f>S123*H123</f>
        <v>0</v>
      </c>
      <c r="AR123" s="24" t="s">
        <v>266</v>
      </c>
      <c r="AT123" s="24" t="s">
        <v>261</v>
      </c>
      <c r="AU123" s="24" t="s">
        <v>86</v>
      </c>
      <c r="AY123" s="24" t="s">
        <v>259</v>
      </c>
      <c r="BE123" s="172">
        <f>IF(N123="základní",J123,0)</f>
        <v>0</v>
      </c>
      <c r="BF123" s="172">
        <f>IF(N123="snížená",J123,0)</f>
        <v>0</v>
      </c>
      <c r="BG123" s="172">
        <f>IF(N123="zákl. přenesená",J123,0)</f>
        <v>0</v>
      </c>
      <c r="BH123" s="172">
        <f>IF(N123="sníž. přenesená",J123,0)</f>
        <v>0</v>
      </c>
      <c r="BI123" s="172">
        <f>IF(N123="nulová",J123,0)</f>
        <v>0</v>
      </c>
      <c r="BJ123" s="24" t="s">
        <v>28</v>
      </c>
      <c r="BK123" s="172">
        <f>ROUND(I123*H123,2)</f>
        <v>0</v>
      </c>
      <c r="BL123" s="24" t="s">
        <v>266</v>
      </c>
      <c r="BM123" s="24" t="s">
        <v>787</v>
      </c>
    </row>
    <row r="124" spans="2:65" s="14" customFormat="1">
      <c r="B124" s="187"/>
      <c r="D124" s="174" t="s">
        <v>268</v>
      </c>
      <c r="E124" s="188" t="s">
        <v>5</v>
      </c>
      <c r="F124" s="189" t="s">
        <v>788</v>
      </c>
      <c r="H124" s="190">
        <v>64.795000000000002</v>
      </c>
      <c r="L124" s="187"/>
      <c r="M124" s="191"/>
      <c r="N124" s="192"/>
      <c r="O124" s="192"/>
      <c r="P124" s="192"/>
      <c r="Q124" s="192"/>
      <c r="R124" s="192"/>
      <c r="S124" s="192"/>
      <c r="T124" s="193"/>
      <c r="AT124" s="188" t="s">
        <v>268</v>
      </c>
      <c r="AU124" s="188" t="s">
        <v>86</v>
      </c>
      <c r="AV124" s="14" t="s">
        <v>86</v>
      </c>
      <c r="AW124" s="14" t="s">
        <v>41</v>
      </c>
      <c r="AX124" s="14" t="s">
        <v>28</v>
      </c>
      <c r="AY124" s="188" t="s">
        <v>259</v>
      </c>
    </row>
    <row r="125" spans="2:65" s="1" customFormat="1" ht="16.5" customHeight="1">
      <c r="B125" s="161"/>
      <c r="C125" s="162" t="s">
        <v>317</v>
      </c>
      <c r="D125" s="162" t="s">
        <v>261</v>
      </c>
      <c r="E125" s="163" t="s">
        <v>789</v>
      </c>
      <c r="F125" s="164" t="s">
        <v>790</v>
      </c>
      <c r="G125" s="165" t="s">
        <v>264</v>
      </c>
      <c r="H125" s="166">
        <v>92.3</v>
      </c>
      <c r="I125" s="167"/>
      <c r="J125" s="167">
        <f>ROUND(I125*H125,2)</f>
        <v>0</v>
      </c>
      <c r="K125" s="164" t="s">
        <v>265</v>
      </c>
      <c r="L125" s="39"/>
      <c r="M125" s="168" t="s">
        <v>5</v>
      </c>
      <c r="N125" s="169" t="s">
        <v>48</v>
      </c>
      <c r="O125" s="170">
        <v>1.7999999999999999E-2</v>
      </c>
      <c r="P125" s="170">
        <f>O125*H125</f>
        <v>1.6613999999999998</v>
      </c>
      <c r="Q125" s="170">
        <v>0</v>
      </c>
      <c r="R125" s="170">
        <f>Q125*H125</f>
        <v>0</v>
      </c>
      <c r="S125" s="170">
        <v>0</v>
      </c>
      <c r="T125" s="171">
        <f>S125*H125</f>
        <v>0</v>
      </c>
      <c r="AR125" s="24" t="s">
        <v>266</v>
      </c>
      <c r="AT125" s="24" t="s">
        <v>261</v>
      </c>
      <c r="AU125" s="24" t="s">
        <v>86</v>
      </c>
      <c r="AY125" s="24" t="s">
        <v>259</v>
      </c>
      <c r="BE125" s="172">
        <f>IF(N125="základní",J125,0)</f>
        <v>0</v>
      </c>
      <c r="BF125" s="172">
        <f>IF(N125="snížená",J125,0)</f>
        <v>0</v>
      </c>
      <c r="BG125" s="172">
        <f>IF(N125="zákl. přenesená",J125,0)</f>
        <v>0</v>
      </c>
      <c r="BH125" s="172">
        <f>IF(N125="sníž. přenesená",J125,0)</f>
        <v>0</v>
      </c>
      <c r="BI125" s="172">
        <f>IF(N125="nulová",J125,0)</f>
        <v>0</v>
      </c>
      <c r="BJ125" s="24" t="s">
        <v>28</v>
      </c>
      <c r="BK125" s="172">
        <f>ROUND(I125*H125,2)</f>
        <v>0</v>
      </c>
      <c r="BL125" s="24" t="s">
        <v>266</v>
      </c>
      <c r="BM125" s="24" t="s">
        <v>791</v>
      </c>
    </row>
    <row r="126" spans="2:65" s="12" customFormat="1">
      <c r="B126" s="173"/>
      <c r="D126" s="174" t="s">
        <v>268</v>
      </c>
      <c r="E126" s="175" t="s">
        <v>5</v>
      </c>
      <c r="F126" s="176" t="s">
        <v>792</v>
      </c>
      <c r="H126" s="175" t="s">
        <v>5</v>
      </c>
      <c r="L126" s="173"/>
      <c r="M126" s="177"/>
      <c r="N126" s="178"/>
      <c r="O126" s="178"/>
      <c r="P126" s="178"/>
      <c r="Q126" s="178"/>
      <c r="R126" s="178"/>
      <c r="S126" s="178"/>
      <c r="T126" s="179"/>
      <c r="AT126" s="175" t="s">
        <v>268</v>
      </c>
      <c r="AU126" s="175" t="s">
        <v>86</v>
      </c>
      <c r="AV126" s="12" t="s">
        <v>28</v>
      </c>
      <c r="AW126" s="12" t="s">
        <v>41</v>
      </c>
      <c r="AX126" s="12" t="s">
        <v>77</v>
      </c>
      <c r="AY126" s="175" t="s">
        <v>259</v>
      </c>
    </row>
    <row r="127" spans="2:65" s="14" customFormat="1">
      <c r="B127" s="187"/>
      <c r="D127" s="174" t="s">
        <v>268</v>
      </c>
      <c r="E127" s="188" t="s">
        <v>5</v>
      </c>
      <c r="F127" s="189" t="s">
        <v>793</v>
      </c>
      <c r="H127" s="190">
        <v>92.3</v>
      </c>
      <c r="L127" s="187"/>
      <c r="M127" s="191"/>
      <c r="N127" s="192"/>
      <c r="O127" s="192"/>
      <c r="P127" s="192"/>
      <c r="Q127" s="192"/>
      <c r="R127" s="192"/>
      <c r="S127" s="192"/>
      <c r="T127" s="193"/>
      <c r="AT127" s="188" t="s">
        <v>268</v>
      </c>
      <c r="AU127" s="188" t="s">
        <v>86</v>
      </c>
      <c r="AV127" s="14" t="s">
        <v>86</v>
      </c>
      <c r="AW127" s="14" t="s">
        <v>41</v>
      </c>
      <c r="AX127" s="14" t="s">
        <v>28</v>
      </c>
      <c r="AY127" s="188" t="s">
        <v>259</v>
      </c>
    </row>
    <row r="128" spans="2:65" s="11" customFormat="1" ht="29.85" customHeight="1">
      <c r="B128" s="149"/>
      <c r="D128" s="150" t="s">
        <v>76</v>
      </c>
      <c r="E128" s="159" t="s">
        <v>304</v>
      </c>
      <c r="F128" s="159" t="s">
        <v>713</v>
      </c>
      <c r="J128" s="160">
        <f>BK128</f>
        <v>0</v>
      </c>
      <c r="L128" s="149"/>
      <c r="M128" s="153"/>
      <c r="N128" s="154"/>
      <c r="O128" s="154"/>
      <c r="P128" s="155">
        <f>SUM(P129:P141)</f>
        <v>88.187550000000002</v>
      </c>
      <c r="Q128" s="154"/>
      <c r="R128" s="155">
        <f>SUM(R129:R141)</f>
        <v>30.663550000000001</v>
      </c>
      <c r="S128" s="154"/>
      <c r="T128" s="156">
        <f>SUM(T129:T141)</f>
        <v>0</v>
      </c>
      <c r="AR128" s="150" t="s">
        <v>28</v>
      </c>
      <c r="AT128" s="157" t="s">
        <v>76</v>
      </c>
      <c r="AU128" s="157" t="s">
        <v>28</v>
      </c>
      <c r="AY128" s="150" t="s">
        <v>259</v>
      </c>
      <c r="BK128" s="158">
        <f>SUM(BK129:BK141)</f>
        <v>0</v>
      </c>
    </row>
    <row r="129" spans="2:65" s="1" customFormat="1" ht="16.5" customHeight="1">
      <c r="B129" s="161"/>
      <c r="C129" s="162" t="s">
        <v>321</v>
      </c>
      <c r="D129" s="162" t="s">
        <v>261</v>
      </c>
      <c r="E129" s="163" t="s">
        <v>794</v>
      </c>
      <c r="F129" s="164" t="s">
        <v>795</v>
      </c>
      <c r="G129" s="165" t="s">
        <v>264</v>
      </c>
      <c r="H129" s="166">
        <v>82.65</v>
      </c>
      <c r="I129" s="167"/>
      <c r="J129" s="167">
        <f>ROUND(I129*H129,2)</f>
        <v>0</v>
      </c>
      <c r="K129" s="164" t="s">
        <v>265</v>
      </c>
      <c r="L129" s="39"/>
      <c r="M129" s="168" t="s">
        <v>5</v>
      </c>
      <c r="N129" s="169" t="s">
        <v>48</v>
      </c>
      <c r="O129" s="170">
        <v>2.9000000000000001E-2</v>
      </c>
      <c r="P129" s="170">
        <f>O129*H129</f>
        <v>2.3968500000000001</v>
      </c>
      <c r="Q129" s="170">
        <v>0</v>
      </c>
      <c r="R129" s="170">
        <f>Q129*H129</f>
        <v>0</v>
      </c>
      <c r="S129" s="170">
        <v>0</v>
      </c>
      <c r="T129" s="171">
        <f>S129*H129</f>
        <v>0</v>
      </c>
      <c r="AR129" s="24" t="s">
        <v>266</v>
      </c>
      <c r="AT129" s="24" t="s">
        <v>261</v>
      </c>
      <c r="AU129" s="24" t="s">
        <v>86</v>
      </c>
      <c r="AY129" s="24" t="s">
        <v>259</v>
      </c>
      <c r="BE129" s="172">
        <f>IF(N129="základní",J129,0)</f>
        <v>0</v>
      </c>
      <c r="BF129" s="172">
        <f>IF(N129="snížená",J129,0)</f>
        <v>0</v>
      </c>
      <c r="BG129" s="172">
        <f>IF(N129="zákl. přenesená",J129,0)</f>
        <v>0</v>
      </c>
      <c r="BH129" s="172">
        <f>IF(N129="sníž. přenesená",J129,0)</f>
        <v>0</v>
      </c>
      <c r="BI129" s="172">
        <f>IF(N129="nulová",J129,0)</f>
        <v>0</v>
      </c>
      <c r="BJ129" s="24" t="s">
        <v>28</v>
      </c>
      <c r="BK129" s="172">
        <f>ROUND(I129*H129,2)</f>
        <v>0</v>
      </c>
      <c r="BL129" s="24" t="s">
        <v>266</v>
      </c>
      <c r="BM129" s="24" t="s">
        <v>796</v>
      </c>
    </row>
    <row r="130" spans="2:65" s="12" customFormat="1">
      <c r="B130" s="173"/>
      <c r="D130" s="174" t="s">
        <v>268</v>
      </c>
      <c r="E130" s="175" t="s">
        <v>5</v>
      </c>
      <c r="F130" s="176" t="s">
        <v>797</v>
      </c>
      <c r="H130" s="175" t="s">
        <v>5</v>
      </c>
      <c r="L130" s="173"/>
      <c r="M130" s="177"/>
      <c r="N130" s="178"/>
      <c r="O130" s="178"/>
      <c r="P130" s="178"/>
      <c r="Q130" s="178"/>
      <c r="R130" s="178"/>
      <c r="S130" s="178"/>
      <c r="T130" s="179"/>
      <c r="AT130" s="175" t="s">
        <v>268</v>
      </c>
      <c r="AU130" s="175" t="s">
        <v>86</v>
      </c>
      <c r="AV130" s="12" t="s">
        <v>28</v>
      </c>
      <c r="AW130" s="12" t="s">
        <v>41</v>
      </c>
      <c r="AX130" s="12" t="s">
        <v>77</v>
      </c>
      <c r="AY130" s="175" t="s">
        <v>259</v>
      </c>
    </row>
    <row r="131" spans="2:65" s="14" customFormat="1">
      <c r="B131" s="187"/>
      <c r="D131" s="174" t="s">
        <v>268</v>
      </c>
      <c r="E131" s="188" t="s">
        <v>5</v>
      </c>
      <c r="F131" s="189" t="s">
        <v>798</v>
      </c>
      <c r="H131" s="190">
        <v>82.65</v>
      </c>
      <c r="L131" s="187"/>
      <c r="M131" s="191"/>
      <c r="N131" s="192"/>
      <c r="O131" s="192"/>
      <c r="P131" s="192"/>
      <c r="Q131" s="192"/>
      <c r="R131" s="192"/>
      <c r="S131" s="192"/>
      <c r="T131" s="193"/>
      <c r="AT131" s="188" t="s">
        <v>268</v>
      </c>
      <c r="AU131" s="188" t="s">
        <v>86</v>
      </c>
      <c r="AV131" s="14" t="s">
        <v>86</v>
      </c>
      <c r="AW131" s="14" t="s">
        <v>41</v>
      </c>
      <c r="AX131" s="14" t="s">
        <v>28</v>
      </c>
      <c r="AY131" s="188" t="s">
        <v>259</v>
      </c>
    </row>
    <row r="132" spans="2:65" s="1" customFormat="1" ht="16.5" customHeight="1">
      <c r="B132" s="161"/>
      <c r="C132" s="162" t="s">
        <v>327</v>
      </c>
      <c r="D132" s="162" t="s">
        <v>261</v>
      </c>
      <c r="E132" s="163" t="s">
        <v>799</v>
      </c>
      <c r="F132" s="164" t="s">
        <v>800</v>
      </c>
      <c r="G132" s="165" t="s">
        <v>264</v>
      </c>
      <c r="H132" s="166">
        <v>82.65</v>
      </c>
      <c r="I132" s="167"/>
      <c r="J132" s="167">
        <f>ROUND(I132*H132,2)</f>
        <v>0</v>
      </c>
      <c r="K132" s="164" t="s">
        <v>265</v>
      </c>
      <c r="L132" s="39"/>
      <c r="M132" s="168" t="s">
        <v>5</v>
      </c>
      <c r="N132" s="169" t="s">
        <v>48</v>
      </c>
      <c r="O132" s="170">
        <v>2.9000000000000001E-2</v>
      </c>
      <c r="P132" s="170">
        <f>O132*H132</f>
        <v>2.3968500000000001</v>
      </c>
      <c r="Q132" s="170">
        <v>0</v>
      </c>
      <c r="R132" s="170">
        <f>Q132*H132</f>
        <v>0</v>
      </c>
      <c r="S132" s="170">
        <v>0</v>
      </c>
      <c r="T132" s="171">
        <f>S132*H132</f>
        <v>0</v>
      </c>
      <c r="AR132" s="24" t="s">
        <v>266</v>
      </c>
      <c r="AT132" s="24" t="s">
        <v>261</v>
      </c>
      <c r="AU132" s="24" t="s">
        <v>86</v>
      </c>
      <c r="AY132" s="24" t="s">
        <v>259</v>
      </c>
      <c r="BE132" s="172">
        <f>IF(N132="základní",J132,0)</f>
        <v>0</v>
      </c>
      <c r="BF132" s="172">
        <f>IF(N132="snížená",J132,0)</f>
        <v>0</v>
      </c>
      <c r="BG132" s="172">
        <f>IF(N132="zákl. přenesená",J132,0)</f>
        <v>0</v>
      </c>
      <c r="BH132" s="172">
        <f>IF(N132="sníž. přenesená",J132,0)</f>
        <v>0</v>
      </c>
      <c r="BI132" s="172">
        <f>IF(N132="nulová",J132,0)</f>
        <v>0</v>
      </c>
      <c r="BJ132" s="24" t="s">
        <v>28</v>
      </c>
      <c r="BK132" s="172">
        <f>ROUND(I132*H132,2)</f>
        <v>0</v>
      </c>
      <c r="BL132" s="24" t="s">
        <v>266</v>
      </c>
      <c r="BM132" s="24" t="s">
        <v>801</v>
      </c>
    </row>
    <row r="133" spans="2:65" s="12" customFormat="1">
      <c r="B133" s="173"/>
      <c r="D133" s="174" t="s">
        <v>268</v>
      </c>
      <c r="E133" s="175" t="s">
        <v>5</v>
      </c>
      <c r="F133" s="176" t="s">
        <v>802</v>
      </c>
      <c r="H133" s="175" t="s">
        <v>5</v>
      </c>
      <c r="L133" s="173"/>
      <c r="M133" s="177"/>
      <c r="N133" s="178"/>
      <c r="O133" s="178"/>
      <c r="P133" s="178"/>
      <c r="Q133" s="178"/>
      <c r="R133" s="178"/>
      <c r="S133" s="178"/>
      <c r="T133" s="179"/>
      <c r="AT133" s="175" t="s">
        <v>268</v>
      </c>
      <c r="AU133" s="175" t="s">
        <v>86</v>
      </c>
      <c r="AV133" s="12" t="s">
        <v>28</v>
      </c>
      <c r="AW133" s="12" t="s">
        <v>41</v>
      </c>
      <c r="AX133" s="12" t="s">
        <v>77</v>
      </c>
      <c r="AY133" s="175" t="s">
        <v>259</v>
      </c>
    </row>
    <row r="134" spans="2:65" s="14" customFormat="1">
      <c r="B134" s="187"/>
      <c r="D134" s="174" t="s">
        <v>268</v>
      </c>
      <c r="E134" s="188" t="s">
        <v>5</v>
      </c>
      <c r="F134" s="189" t="s">
        <v>798</v>
      </c>
      <c r="H134" s="190">
        <v>82.65</v>
      </c>
      <c r="L134" s="187"/>
      <c r="M134" s="191"/>
      <c r="N134" s="192"/>
      <c r="O134" s="192"/>
      <c r="P134" s="192"/>
      <c r="Q134" s="192"/>
      <c r="R134" s="192"/>
      <c r="S134" s="192"/>
      <c r="T134" s="193"/>
      <c r="AT134" s="188" t="s">
        <v>268</v>
      </c>
      <c r="AU134" s="188" t="s">
        <v>86</v>
      </c>
      <c r="AV134" s="14" t="s">
        <v>86</v>
      </c>
      <c r="AW134" s="14" t="s">
        <v>41</v>
      </c>
      <c r="AX134" s="14" t="s">
        <v>28</v>
      </c>
      <c r="AY134" s="188" t="s">
        <v>259</v>
      </c>
    </row>
    <row r="135" spans="2:65" s="1" customFormat="1" ht="25.5" customHeight="1">
      <c r="B135" s="161"/>
      <c r="C135" s="162" t="s">
        <v>335</v>
      </c>
      <c r="D135" s="162" t="s">
        <v>261</v>
      </c>
      <c r="E135" s="163" t="s">
        <v>727</v>
      </c>
      <c r="F135" s="164" t="s">
        <v>728</v>
      </c>
      <c r="G135" s="165" t="s">
        <v>264</v>
      </c>
      <c r="H135" s="166">
        <v>82.65</v>
      </c>
      <c r="I135" s="167"/>
      <c r="J135" s="167">
        <f>ROUND(I135*H135,2)</f>
        <v>0</v>
      </c>
      <c r="K135" s="164" t="s">
        <v>5</v>
      </c>
      <c r="L135" s="39"/>
      <c r="M135" s="168" t="s">
        <v>5</v>
      </c>
      <c r="N135" s="169" t="s">
        <v>48</v>
      </c>
      <c r="O135" s="170">
        <v>1.0089999999999999</v>
      </c>
      <c r="P135" s="170">
        <f>O135*H135</f>
        <v>83.39385</v>
      </c>
      <c r="Q135" s="170">
        <v>0.16700000000000001</v>
      </c>
      <c r="R135" s="170">
        <f>Q135*H135</f>
        <v>13.802550000000002</v>
      </c>
      <c r="S135" s="170">
        <v>0</v>
      </c>
      <c r="T135" s="171">
        <f>S135*H135</f>
        <v>0</v>
      </c>
      <c r="AR135" s="24" t="s">
        <v>266</v>
      </c>
      <c r="AT135" s="24" t="s">
        <v>261</v>
      </c>
      <c r="AU135" s="24" t="s">
        <v>86</v>
      </c>
      <c r="AY135" s="24" t="s">
        <v>259</v>
      </c>
      <c r="BE135" s="172">
        <f>IF(N135="základní",J135,0)</f>
        <v>0</v>
      </c>
      <c r="BF135" s="172">
        <f>IF(N135="snížená",J135,0)</f>
        <v>0</v>
      </c>
      <c r="BG135" s="172">
        <f>IF(N135="zákl. přenesená",J135,0)</f>
        <v>0</v>
      </c>
      <c r="BH135" s="172">
        <f>IF(N135="sníž. přenesená",J135,0)</f>
        <v>0</v>
      </c>
      <c r="BI135" s="172">
        <f>IF(N135="nulová",J135,0)</f>
        <v>0</v>
      </c>
      <c r="BJ135" s="24" t="s">
        <v>28</v>
      </c>
      <c r="BK135" s="172">
        <f>ROUND(I135*H135,2)</f>
        <v>0</v>
      </c>
      <c r="BL135" s="24" t="s">
        <v>266</v>
      </c>
      <c r="BM135" s="24" t="s">
        <v>729</v>
      </c>
    </row>
    <row r="136" spans="2:65" s="12" customFormat="1">
      <c r="B136" s="173"/>
      <c r="D136" s="174" t="s">
        <v>268</v>
      </c>
      <c r="E136" s="175" t="s">
        <v>5</v>
      </c>
      <c r="F136" s="176" t="s">
        <v>803</v>
      </c>
      <c r="H136" s="175" t="s">
        <v>5</v>
      </c>
      <c r="L136" s="173"/>
      <c r="M136" s="177"/>
      <c r="N136" s="178"/>
      <c r="O136" s="178"/>
      <c r="P136" s="178"/>
      <c r="Q136" s="178"/>
      <c r="R136" s="178"/>
      <c r="S136" s="178"/>
      <c r="T136" s="179"/>
      <c r="AT136" s="175" t="s">
        <v>268</v>
      </c>
      <c r="AU136" s="175" t="s">
        <v>86</v>
      </c>
      <c r="AV136" s="12" t="s">
        <v>28</v>
      </c>
      <c r="AW136" s="12" t="s">
        <v>41</v>
      </c>
      <c r="AX136" s="12" t="s">
        <v>77</v>
      </c>
      <c r="AY136" s="175" t="s">
        <v>259</v>
      </c>
    </row>
    <row r="137" spans="2:65" s="14" customFormat="1">
      <c r="B137" s="187"/>
      <c r="D137" s="174" t="s">
        <v>268</v>
      </c>
      <c r="E137" s="188" t="s">
        <v>5</v>
      </c>
      <c r="F137" s="189" t="s">
        <v>798</v>
      </c>
      <c r="H137" s="190">
        <v>82.65</v>
      </c>
      <c r="L137" s="187"/>
      <c r="M137" s="191"/>
      <c r="N137" s="192"/>
      <c r="O137" s="192"/>
      <c r="P137" s="192"/>
      <c r="Q137" s="192"/>
      <c r="R137" s="192"/>
      <c r="S137" s="192"/>
      <c r="T137" s="193"/>
      <c r="AT137" s="188" t="s">
        <v>268</v>
      </c>
      <c r="AU137" s="188" t="s">
        <v>86</v>
      </c>
      <c r="AV137" s="14" t="s">
        <v>86</v>
      </c>
      <c r="AW137" s="14" t="s">
        <v>41</v>
      </c>
      <c r="AX137" s="14" t="s">
        <v>77</v>
      </c>
      <c r="AY137" s="188" t="s">
        <v>259</v>
      </c>
    </row>
    <row r="138" spans="2:65" s="13" customFormat="1">
      <c r="B138" s="180"/>
      <c r="D138" s="174" t="s">
        <v>268</v>
      </c>
      <c r="E138" s="181" t="s">
        <v>5</v>
      </c>
      <c r="F138" s="182" t="s">
        <v>804</v>
      </c>
      <c r="H138" s="183">
        <v>82.65</v>
      </c>
      <c r="L138" s="180"/>
      <c r="M138" s="184"/>
      <c r="N138" s="185"/>
      <c r="O138" s="185"/>
      <c r="P138" s="185"/>
      <c r="Q138" s="185"/>
      <c r="R138" s="185"/>
      <c r="S138" s="185"/>
      <c r="T138" s="186"/>
      <c r="AT138" s="181" t="s">
        <v>268</v>
      </c>
      <c r="AU138" s="181" t="s">
        <v>86</v>
      </c>
      <c r="AV138" s="13" t="s">
        <v>152</v>
      </c>
      <c r="AW138" s="13" t="s">
        <v>41</v>
      </c>
      <c r="AX138" s="13" t="s">
        <v>28</v>
      </c>
      <c r="AY138" s="181" t="s">
        <v>259</v>
      </c>
    </row>
    <row r="139" spans="2:65" s="1" customFormat="1" ht="16.5" customHeight="1">
      <c r="B139" s="161"/>
      <c r="C139" s="201" t="s">
        <v>342</v>
      </c>
      <c r="D139" s="201" t="s">
        <v>336</v>
      </c>
      <c r="E139" s="202" t="s">
        <v>732</v>
      </c>
      <c r="F139" s="203" t="s">
        <v>733</v>
      </c>
      <c r="G139" s="204" t="s">
        <v>324</v>
      </c>
      <c r="H139" s="205">
        <v>16.861000000000001</v>
      </c>
      <c r="I139" s="206"/>
      <c r="J139" s="206">
        <f>ROUND(I139*H139,2)</f>
        <v>0</v>
      </c>
      <c r="K139" s="203" t="s">
        <v>5</v>
      </c>
      <c r="L139" s="207"/>
      <c r="M139" s="208" t="s">
        <v>5</v>
      </c>
      <c r="N139" s="209" t="s">
        <v>48</v>
      </c>
      <c r="O139" s="170">
        <v>0</v>
      </c>
      <c r="P139" s="170">
        <f>O139*H139</f>
        <v>0</v>
      </c>
      <c r="Q139" s="170">
        <v>1</v>
      </c>
      <c r="R139" s="170">
        <f>Q139*H139</f>
        <v>16.861000000000001</v>
      </c>
      <c r="S139" s="170">
        <v>0</v>
      </c>
      <c r="T139" s="171">
        <f>S139*H139</f>
        <v>0</v>
      </c>
      <c r="AR139" s="24" t="s">
        <v>321</v>
      </c>
      <c r="AT139" s="24" t="s">
        <v>336</v>
      </c>
      <c r="AU139" s="24" t="s">
        <v>86</v>
      </c>
      <c r="AY139" s="24" t="s">
        <v>259</v>
      </c>
      <c r="BE139" s="172">
        <f>IF(N139="základní",J139,0)</f>
        <v>0</v>
      </c>
      <c r="BF139" s="172">
        <f>IF(N139="snížená",J139,0)</f>
        <v>0</v>
      </c>
      <c r="BG139" s="172">
        <f>IF(N139="zákl. přenesená",J139,0)</f>
        <v>0</v>
      </c>
      <c r="BH139" s="172">
        <f>IF(N139="sníž. přenesená",J139,0)</f>
        <v>0</v>
      </c>
      <c r="BI139" s="172">
        <f>IF(N139="nulová",J139,0)</f>
        <v>0</v>
      </c>
      <c r="BJ139" s="24" t="s">
        <v>28</v>
      </c>
      <c r="BK139" s="172">
        <f>ROUND(I139*H139,2)</f>
        <v>0</v>
      </c>
      <c r="BL139" s="24" t="s">
        <v>266</v>
      </c>
      <c r="BM139" s="24" t="s">
        <v>734</v>
      </c>
    </row>
    <row r="140" spans="2:65" s="12" customFormat="1">
      <c r="B140" s="173"/>
      <c r="D140" s="174" t="s">
        <v>268</v>
      </c>
      <c r="E140" s="175" t="s">
        <v>5</v>
      </c>
      <c r="F140" s="176" t="s">
        <v>805</v>
      </c>
      <c r="H140" s="175" t="s">
        <v>5</v>
      </c>
      <c r="L140" s="173"/>
      <c r="M140" s="177"/>
      <c r="N140" s="178"/>
      <c r="O140" s="178"/>
      <c r="P140" s="178"/>
      <c r="Q140" s="178"/>
      <c r="R140" s="178"/>
      <c r="S140" s="178"/>
      <c r="T140" s="179"/>
      <c r="AT140" s="175" t="s">
        <v>268</v>
      </c>
      <c r="AU140" s="175" t="s">
        <v>86</v>
      </c>
      <c r="AV140" s="12" t="s">
        <v>28</v>
      </c>
      <c r="AW140" s="12" t="s">
        <v>41</v>
      </c>
      <c r="AX140" s="12" t="s">
        <v>77</v>
      </c>
      <c r="AY140" s="175" t="s">
        <v>259</v>
      </c>
    </row>
    <row r="141" spans="2:65" s="14" customFormat="1">
      <c r="B141" s="187"/>
      <c r="D141" s="174" t="s">
        <v>268</v>
      </c>
      <c r="E141" s="188" t="s">
        <v>5</v>
      </c>
      <c r="F141" s="189" t="s">
        <v>806</v>
      </c>
      <c r="H141" s="190">
        <v>16.861000000000001</v>
      </c>
      <c r="L141" s="187"/>
      <c r="M141" s="191"/>
      <c r="N141" s="192"/>
      <c r="O141" s="192"/>
      <c r="P141" s="192"/>
      <c r="Q141" s="192"/>
      <c r="R141" s="192"/>
      <c r="S141" s="192"/>
      <c r="T141" s="193"/>
      <c r="AT141" s="188" t="s">
        <v>268</v>
      </c>
      <c r="AU141" s="188" t="s">
        <v>86</v>
      </c>
      <c r="AV141" s="14" t="s">
        <v>86</v>
      </c>
      <c r="AW141" s="14" t="s">
        <v>41</v>
      </c>
      <c r="AX141" s="14" t="s">
        <v>28</v>
      </c>
      <c r="AY141" s="188" t="s">
        <v>259</v>
      </c>
    </row>
    <row r="142" spans="2:65" s="11" customFormat="1" ht="29.85" customHeight="1">
      <c r="B142" s="149"/>
      <c r="D142" s="150" t="s">
        <v>76</v>
      </c>
      <c r="E142" s="159" t="s">
        <v>327</v>
      </c>
      <c r="F142" s="159" t="s">
        <v>737</v>
      </c>
      <c r="J142" s="160">
        <f>BK142</f>
        <v>0</v>
      </c>
      <c r="L142" s="149"/>
      <c r="M142" s="153"/>
      <c r="N142" s="154"/>
      <c r="O142" s="154"/>
      <c r="P142" s="155">
        <f>SUM(P143:P149)</f>
        <v>20.4984</v>
      </c>
      <c r="Q142" s="154"/>
      <c r="R142" s="155">
        <f>SUM(R143:R149)</f>
        <v>17.058347999999999</v>
      </c>
      <c r="S142" s="154"/>
      <c r="T142" s="156">
        <f>SUM(T143:T149)</f>
        <v>0</v>
      </c>
      <c r="AR142" s="150" t="s">
        <v>28</v>
      </c>
      <c r="AT142" s="157" t="s">
        <v>76</v>
      </c>
      <c r="AU142" s="157" t="s">
        <v>28</v>
      </c>
      <c r="AY142" s="150" t="s">
        <v>259</v>
      </c>
      <c r="BK142" s="158">
        <f>SUM(BK143:BK149)</f>
        <v>0</v>
      </c>
    </row>
    <row r="143" spans="2:65" s="1" customFormat="1" ht="25.5" customHeight="1">
      <c r="B143" s="161"/>
      <c r="C143" s="162" t="s">
        <v>349</v>
      </c>
      <c r="D143" s="162" t="s">
        <v>261</v>
      </c>
      <c r="E143" s="163" t="s">
        <v>738</v>
      </c>
      <c r="F143" s="164" t="s">
        <v>739</v>
      </c>
      <c r="G143" s="165" t="s">
        <v>285</v>
      </c>
      <c r="H143" s="166">
        <v>87.6</v>
      </c>
      <c r="I143" s="167"/>
      <c r="J143" s="167">
        <f>ROUND(I143*H143,2)</f>
        <v>0</v>
      </c>
      <c r="K143" s="164" t="s">
        <v>265</v>
      </c>
      <c r="L143" s="39"/>
      <c r="M143" s="168" t="s">
        <v>5</v>
      </c>
      <c r="N143" s="169" t="s">
        <v>48</v>
      </c>
      <c r="O143" s="170">
        <v>0.23400000000000001</v>
      </c>
      <c r="P143" s="170">
        <f>O143*H143</f>
        <v>20.4984</v>
      </c>
      <c r="Q143" s="170">
        <v>0.14066999999999999</v>
      </c>
      <c r="R143" s="170">
        <f>Q143*H143</f>
        <v>12.322691999999998</v>
      </c>
      <c r="S143" s="170">
        <v>0</v>
      </c>
      <c r="T143" s="171">
        <f>S143*H143</f>
        <v>0</v>
      </c>
      <c r="AR143" s="24" t="s">
        <v>266</v>
      </c>
      <c r="AT143" s="24" t="s">
        <v>261</v>
      </c>
      <c r="AU143" s="24" t="s">
        <v>86</v>
      </c>
      <c r="AY143" s="24" t="s">
        <v>259</v>
      </c>
      <c r="BE143" s="172">
        <f>IF(N143="základní",J143,0)</f>
        <v>0</v>
      </c>
      <c r="BF143" s="172">
        <f>IF(N143="snížená",J143,0)</f>
        <v>0</v>
      </c>
      <c r="BG143" s="172">
        <f>IF(N143="zákl. přenesená",J143,0)</f>
        <v>0</v>
      </c>
      <c r="BH143" s="172">
        <f>IF(N143="sníž. přenesená",J143,0)</f>
        <v>0</v>
      </c>
      <c r="BI143" s="172">
        <f>IF(N143="nulová",J143,0)</f>
        <v>0</v>
      </c>
      <c r="BJ143" s="24" t="s">
        <v>28</v>
      </c>
      <c r="BK143" s="172">
        <f>ROUND(I143*H143,2)</f>
        <v>0</v>
      </c>
      <c r="BL143" s="24" t="s">
        <v>266</v>
      </c>
      <c r="BM143" s="24" t="s">
        <v>740</v>
      </c>
    </row>
    <row r="144" spans="2:65" s="12" customFormat="1">
      <c r="B144" s="173"/>
      <c r="D144" s="174" t="s">
        <v>268</v>
      </c>
      <c r="E144" s="175" t="s">
        <v>5</v>
      </c>
      <c r="F144" s="176" t="s">
        <v>807</v>
      </c>
      <c r="H144" s="175" t="s">
        <v>5</v>
      </c>
      <c r="L144" s="173"/>
      <c r="M144" s="177"/>
      <c r="N144" s="178"/>
      <c r="O144" s="178"/>
      <c r="P144" s="178"/>
      <c r="Q144" s="178"/>
      <c r="R144" s="178"/>
      <c r="S144" s="178"/>
      <c r="T144" s="179"/>
      <c r="AT144" s="175" t="s">
        <v>268</v>
      </c>
      <c r="AU144" s="175" t="s">
        <v>86</v>
      </c>
      <c r="AV144" s="12" t="s">
        <v>28</v>
      </c>
      <c r="AW144" s="12" t="s">
        <v>41</v>
      </c>
      <c r="AX144" s="12" t="s">
        <v>77</v>
      </c>
      <c r="AY144" s="175" t="s">
        <v>259</v>
      </c>
    </row>
    <row r="145" spans="2:65" s="12" customFormat="1">
      <c r="B145" s="173"/>
      <c r="D145" s="174" t="s">
        <v>268</v>
      </c>
      <c r="E145" s="175" t="s">
        <v>5</v>
      </c>
      <c r="F145" s="176" t="s">
        <v>808</v>
      </c>
      <c r="H145" s="175" t="s">
        <v>5</v>
      </c>
      <c r="L145" s="173"/>
      <c r="M145" s="177"/>
      <c r="N145" s="178"/>
      <c r="O145" s="178"/>
      <c r="P145" s="178"/>
      <c r="Q145" s="178"/>
      <c r="R145" s="178"/>
      <c r="S145" s="178"/>
      <c r="T145" s="179"/>
      <c r="AT145" s="175" t="s">
        <v>268</v>
      </c>
      <c r="AU145" s="175" t="s">
        <v>86</v>
      </c>
      <c r="AV145" s="12" t="s">
        <v>28</v>
      </c>
      <c r="AW145" s="12" t="s">
        <v>41</v>
      </c>
      <c r="AX145" s="12" t="s">
        <v>77</v>
      </c>
      <c r="AY145" s="175" t="s">
        <v>259</v>
      </c>
    </row>
    <row r="146" spans="2:65" s="14" customFormat="1">
      <c r="B146" s="187"/>
      <c r="D146" s="174" t="s">
        <v>268</v>
      </c>
      <c r="E146" s="188" t="s">
        <v>5</v>
      </c>
      <c r="F146" s="189" t="s">
        <v>809</v>
      </c>
      <c r="H146" s="190">
        <v>87.6</v>
      </c>
      <c r="L146" s="187"/>
      <c r="M146" s="191"/>
      <c r="N146" s="192"/>
      <c r="O146" s="192"/>
      <c r="P146" s="192"/>
      <c r="Q146" s="192"/>
      <c r="R146" s="192"/>
      <c r="S146" s="192"/>
      <c r="T146" s="193"/>
      <c r="AT146" s="188" t="s">
        <v>268</v>
      </c>
      <c r="AU146" s="188" t="s">
        <v>86</v>
      </c>
      <c r="AV146" s="14" t="s">
        <v>86</v>
      </c>
      <c r="AW146" s="14" t="s">
        <v>41</v>
      </c>
      <c r="AX146" s="14" t="s">
        <v>28</v>
      </c>
      <c r="AY146" s="188" t="s">
        <v>259</v>
      </c>
    </row>
    <row r="147" spans="2:65" s="1" customFormat="1" ht="25.5" customHeight="1">
      <c r="B147" s="161"/>
      <c r="C147" s="201" t="s">
        <v>356</v>
      </c>
      <c r="D147" s="201" t="s">
        <v>336</v>
      </c>
      <c r="E147" s="202" t="s">
        <v>744</v>
      </c>
      <c r="F147" s="203" t="s">
        <v>745</v>
      </c>
      <c r="G147" s="204" t="s">
        <v>285</v>
      </c>
      <c r="H147" s="205">
        <v>89.352000000000004</v>
      </c>
      <c r="I147" s="206"/>
      <c r="J147" s="206">
        <f>ROUND(I147*H147,2)</f>
        <v>0</v>
      </c>
      <c r="K147" s="203" t="s">
        <v>5</v>
      </c>
      <c r="L147" s="207"/>
      <c r="M147" s="208" t="s">
        <v>5</v>
      </c>
      <c r="N147" s="209" t="s">
        <v>48</v>
      </c>
      <c r="O147" s="170">
        <v>0</v>
      </c>
      <c r="P147" s="170">
        <f>O147*H147</f>
        <v>0</v>
      </c>
      <c r="Q147" s="170">
        <v>5.2999999999999999E-2</v>
      </c>
      <c r="R147" s="170">
        <f>Q147*H147</f>
        <v>4.7356559999999996</v>
      </c>
      <c r="S147" s="170">
        <v>0</v>
      </c>
      <c r="T147" s="171">
        <f>S147*H147</f>
        <v>0</v>
      </c>
      <c r="AR147" s="24" t="s">
        <v>321</v>
      </c>
      <c r="AT147" s="24" t="s">
        <v>336</v>
      </c>
      <c r="AU147" s="24" t="s">
        <v>86</v>
      </c>
      <c r="AY147" s="24" t="s">
        <v>259</v>
      </c>
      <c r="BE147" s="172">
        <f>IF(N147="základní",J147,0)</f>
        <v>0</v>
      </c>
      <c r="BF147" s="172">
        <f>IF(N147="snížená",J147,0)</f>
        <v>0</v>
      </c>
      <c r="BG147" s="172">
        <f>IF(N147="zákl. přenesená",J147,0)</f>
        <v>0</v>
      </c>
      <c r="BH147" s="172">
        <f>IF(N147="sníž. přenesená",J147,0)</f>
        <v>0</v>
      </c>
      <c r="BI147" s="172">
        <f>IF(N147="nulová",J147,0)</f>
        <v>0</v>
      </c>
      <c r="BJ147" s="24" t="s">
        <v>28</v>
      </c>
      <c r="BK147" s="172">
        <f>ROUND(I147*H147,2)</f>
        <v>0</v>
      </c>
      <c r="BL147" s="24" t="s">
        <v>266</v>
      </c>
      <c r="BM147" s="24" t="s">
        <v>746</v>
      </c>
    </row>
    <row r="148" spans="2:65" s="12" customFormat="1">
      <c r="B148" s="173"/>
      <c r="D148" s="174" t="s">
        <v>268</v>
      </c>
      <c r="E148" s="175" t="s">
        <v>5</v>
      </c>
      <c r="F148" s="176" t="s">
        <v>807</v>
      </c>
      <c r="H148" s="175" t="s">
        <v>5</v>
      </c>
      <c r="L148" s="173"/>
      <c r="M148" s="177"/>
      <c r="N148" s="178"/>
      <c r="O148" s="178"/>
      <c r="P148" s="178"/>
      <c r="Q148" s="178"/>
      <c r="R148" s="178"/>
      <c r="S148" s="178"/>
      <c r="T148" s="179"/>
      <c r="AT148" s="175" t="s">
        <v>268</v>
      </c>
      <c r="AU148" s="175" t="s">
        <v>86</v>
      </c>
      <c r="AV148" s="12" t="s">
        <v>28</v>
      </c>
      <c r="AW148" s="12" t="s">
        <v>41</v>
      </c>
      <c r="AX148" s="12" t="s">
        <v>77</v>
      </c>
      <c r="AY148" s="175" t="s">
        <v>259</v>
      </c>
    </row>
    <row r="149" spans="2:65" s="14" customFormat="1">
      <c r="B149" s="187"/>
      <c r="D149" s="174" t="s">
        <v>268</v>
      </c>
      <c r="E149" s="188" t="s">
        <v>5</v>
      </c>
      <c r="F149" s="189" t="s">
        <v>810</v>
      </c>
      <c r="H149" s="190">
        <v>89.352000000000004</v>
      </c>
      <c r="L149" s="187"/>
      <c r="M149" s="191"/>
      <c r="N149" s="192"/>
      <c r="O149" s="192"/>
      <c r="P149" s="192"/>
      <c r="Q149" s="192"/>
      <c r="R149" s="192"/>
      <c r="S149" s="192"/>
      <c r="T149" s="193"/>
      <c r="AT149" s="188" t="s">
        <v>268</v>
      </c>
      <c r="AU149" s="188" t="s">
        <v>86</v>
      </c>
      <c r="AV149" s="14" t="s">
        <v>86</v>
      </c>
      <c r="AW149" s="14" t="s">
        <v>41</v>
      </c>
      <c r="AX149" s="14" t="s">
        <v>28</v>
      </c>
      <c r="AY149" s="188" t="s">
        <v>259</v>
      </c>
    </row>
    <row r="150" spans="2:65" s="11" customFormat="1" ht="29.85" customHeight="1">
      <c r="B150" s="149"/>
      <c r="D150" s="150" t="s">
        <v>76</v>
      </c>
      <c r="E150" s="159" t="s">
        <v>627</v>
      </c>
      <c r="F150" s="159" t="s">
        <v>628</v>
      </c>
      <c r="J150" s="160">
        <f>BK150</f>
        <v>0</v>
      </c>
      <c r="L150" s="149"/>
      <c r="M150" s="153"/>
      <c r="N150" s="154"/>
      <c r="O150" s="154"/>
      <c r="P150" s="155">
        <f>P151</f>
        <v>18.945634000000002</v>
      </c>
      <c r="Q150" s="154"/>
      <c r="R150" s="155">
        <f>R151</f>
        <v>0</v>
      </c>
      <c r="S150" s="154"/>
      <c r="T150" s="156">
        <f>T151</f>
        <v>0</v>
      </c>
      <c r="AR150" s="150" t="s">
        <v>28</v>
      </c>
      <c r="AT150" s="157" t="s">
        <v>76</v>
      </c>
      <c r="AU150" s="157" t="s">
        <v>28</v>
      </c>
      <c r="AY150" s="150" t="s">
        <v>259</v>
      </c>
      <c r="BK150" s="158">
        <f>BK151</f>
        <v>0</v>
      </c>
    </row>
    <row r="151" spans="2:65" s="1" customFormat="1" ht="16.5" customHeight="1">
      <c r="B151" s="161"/>
      <c r="C151" s="162" t="s">
        <v>362</v>
      </c>
      <c r="D151" s="162" t="s">
        <v>261</v>
      </c>
      <c r="E151" s="163" t="s">
        <v>748</v>
      </c>
      <c r="F151" s="164" t="s">
        <v>749</v>
      </c>
      <c r="G151" s="165" t="s">
        <v>324</v>
      </c>
      <c r="H151" s="166">
        <v>47.722000000000001</v>
      </c>
      <c r="I151" s="167"/>
      <c r="J151" s="167">
        <f>ROUND(I151*H151,2)</f>
        <v>0</v>
      </c>
      <c r="K151" s="164" t="s">
        <v>265</v>
      </c>
      <c r="L151" s="39"/>
      <c r="M151" s="168" t="s">
        <v>5</v>
      </c>
      <c r="N151" s="213" t="s">
        <v>48</v>
      </c>
      <c r="O151" s="214">
        <v>0.39700000000000002</v>
      </c>
      <c r="P151" s="214">
        <f>O151*H151</f>
        <v>18.945634000000002</v>
      </c>
      <c r="Q151" s="214">
        <v>0</v>
      </c>
      <c r="R151" s="214">
        <f>Q151*H151</f>
        <v>0</v>
      </c>
      <c r="S151" s="214">
        <v>0</v>
      </c>
      <c r="T151" s="215">
        <f>S151*H151</f>
        <v>0</v>
      </c>
      <c r="AR151" s="24" t="s">
        <v>266</v>
      </c>
      <c r="AT151" s="24" t="s">
        <v>261</v>
      </c>
      <c r="AU151" s="24" t="s">
        <v>86</v>
      </c>
      <c r="AY151" s="24" t="s">
        <v>259</v>
      </c>
      <c r="BE151" s="172">
        <f>IF(N151="základní",J151,0)</f>
        <v>0</v>
      </c>
      <c r="BF151" s="172">
        <f>IF(N151="snížená",J151,0)</f>
        <v>0</v>
      </c>
      <c r="BG151" s="172">
        <f>IF(N151="zákl. přenesená",J151,0)</f>
        <v>0</v>
      </c>
      <c r="BH151" s="172">
        <f>IF(N151="sníž. přenesená",J151,0)</f>
        <v>0</v>
      </c>
      <c r="BI151" s="172">
        <f>IF(N151="nulová",J151,0)</f>
        <v>0</v>
      </c>
      <c r="BJ151" s="24" t="s">
        <v>28</v>
      </c>
      <c r="BK151" s="172">
        <f>ROUND(I151*H151,2)</f>
        <v>0</v>
      </c>
      <c r="BL151" s="24" t="s">
        <v>266</v>
      </c>
      <c r="BM151" s="24" t="s">
        <v>750</v>
      </c>
    </row>
    <row r="152" spans="2:65" s="1" customFormat="1" ht="6.95" customHeight="1">
      <c r="B152" s="54"/>
      <c r="C152" s="55"/>
      <c r="D152" s="55"/>
      <c r="E152" s="55"/>
      <c r="F152" s="55"/>
      <c r="G152" s="55"/>
      <c r="H152" s="55"/>
      <c r="I152" s="55"/>
      <c r="J152" s="55"/>
      <c r="K152" s="55"/>
      <c r="L152" s="39"/>
    </row>
  </sheetData>
  <autoFilter ref="C86:K151" xr:uid="{00000000-0009-0000-0000-000005000000}"/>
  <mergeCells count="13">
    <mergeCell ref="E79:H79"/>
    <mergeCell ref="G1:H1"/>
    <mergeCell ref="L2:V2"/>
    <mergeCell ref="E49:H49"/>
    <mergeCell ref="E51:H51"/>
    <mergeCell ref="J55:J56"/>
    <mergeCell ref="E75:H75"/>
    <mergeCell ref="E77:H77"/>
    <mergeCell ref="E7:H7"/>
    <mergeCell ref="E9:H9"/>
    <mergeCell ref="E11:H11"/>
    <mergeCell ref="E26:H26"/>
    <mergeCell ref="E47:H47"/>
  </mergeCells>
  <hyperlinks>
    <hyperlink ref="F1:G1" location="C2" display="1) Krycí list soupisu" xr:uid="{00000000-0004-0000-0500-000000000000}"/>
    <hyperlink ref="G1:H1" location="C58" display="2) Rekapitulace" xr:uid="{00000000-0004-0000-0500-000001000000}"/>
    <hyperlink ref="J1" location="C86" display="3) Soupis prací" xr:uid="{00000000-0004-0000-0500-000002000000}"/>
    <hyperlink ref="L1:V1" location="'Rekapitulace stavby'!C2" display="Rekapitulace stavby" xr:uid="{00000000-0004-0000-0500-000003000000}"/>
  </hyperlinks>
  <pageMargins left="0.59055118110236227" right="0.59055118110236227" top="0.59055118110236227" bottom="0.59055118110236227" header="0" footer="0"/>
  <pageSetup paperSize="9" fitToHeight="100" orientation="landscape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R182"/>
  <sheetViews>
    <sheetView showGridLines="0" workbookViewId="0">
      <pane ySplit="1" topLeftCell="A153" activePane="bottomLeft" state="frozen"/>
      <selection activeCell="A2" sqref="A2"/>
      <selection pane="bottomLeft" activeCell="I91" sqref="I91:I181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9" max="19" width="8.1640625" customWidth="1"/>
    <col min="20" max="20" width="29.6640625" customWidth="1"/>
    <col min="21" max="21" width="16.33203125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04"/>
      <c r="B1" s="17"/>
      <c r="C1" s="17"/>
      <c r="D1" s="18" t="s">
        <v>1</v>
      </c>
      <c r="E1" s="17"/>
      <c r="F1" s="105" t="s">
        <v>189</v>
      </c>
      <c r="G1" s="262" t="s">
        <v>190</v>
      </c>
      <c r="H1" s="262"/>
      <c r="I1" s="17"/>
      <c r="J1" s="105" t="s">
        <v>191</v>
      </c>
      <c r="K1" s="18" t="s">
        <v>192</v>
      </c>
      <c r="L1" s="105" t="s">
        <v>193</v>
      </c>
      <c r="M1" s="105"/>
      <c r="N1" s="105"/>
      <c r="O1" s="105"/>
      <c r="P1" s="105"/>
      <c r="Q1" s="105"/>
      <c r="R1" s="105"/>
      <c r="S1" s="105"/>
      <c r="T1" s="105"/>
      <c r="U1" s="106"/>
      <c r="V1" s="106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24" t="s">
        <v>107</v>
      </c>
      <c r="AZ2" s="107" t="s">
        <v>811</v>
      </c>
      <c r="BA2" s="107" t="s">
        <v>5</v>
      </c>
      <c r="BB2" s="107" t="s">
        <v>5</v>
      </c>
      <c r="BC2" s="107" t="s">
        <v>812</v>
      </c>
      <c r="BD2" s="107" t="s">
        <v>86</v>
      </c>
    </row>
    <row r="3" spans="1:70" ht="6.95" customHeight="1">
      <c r="B3" s="25"/>
      <c r="C3" s="26"/>
      <c r="D3" s="26"/>
      <c r="E3" s="26"/>
      <c r="F3" s="26"/>
      <c r="G3" s="26"/>
      <c r="H3" s="26"/>
      <c r="I3" s="26"/>
      <c r="J3" s="26"/>
      <c r="K3" s="27"/>
      <c r="AT3" s="24" t="s">
        <v>86</v>
      </c>
      <c r="AZ3" s="107" t="s">
        <v>813</v>
      </c>
      <c r="BA3" s="107" t="s">
        <v>5</v>
      </c>
      <c r="BB3" s="107" t="s">
        <v>5</v>
      </c>
      <c r="BC3" s="107" t="s">
        <v>812</v>
      </c>
      <c r="BD3" s="107" t="s">
        <v>86</v>
      </c>
    </row>
    <row r="4" spans="1:70" ht="36.950000000000003" customHeight="1">
      <c r="B4" s="28"/>
      <c r="C4" s="29"/>
      <c r="D4" s="30" t="s">
        <v>198</v>
      </c>
      <c r="E4" s="29"/>
      <c r="F4" s="29"/>
      <c r="G4" s="29"/>
      <c r="H4" s="29"/>
      <c r="I4" s="29"/>
      <c r="J4" s="29"/>
      <c r="K4" s="31"/>
      <c r="M4" s="32" t="s">
        <v>13</v>
      </c>
      <c r="AT4" s="24" t="s">
        <v>6</v>
      </c>
      <c r="AZ4" s="107" t="s">
        <v>814</v>
      </c>
      <c r="BA4" s="107" t="s">
        <v>5</v>
      </c>
      <c r="BB4" s="107" t="s">
        <v>5</v>
      </c>
      <c r="BC4" s="107" t="s">
        <v>28</v>
      </c>
      <c r="BD4" s="107" t="s">
        <v>86</v>
      </c>
    </row>
    <row r="5" spans="1:70" ht="6.95" customHeight="1">
      <c r="B5" s="28"/>
      <c r="C5" s="29"/>
      <c r="D5" s="29"/>
      <c r="E5" s="29"/>
      <c r="F5" s="29"/>
      <c r="G5" s="29"/>
      <c r="H5" s="29"/>
      <c r="I5" s="29"/>
      <c r="J5" s="29"/>
      <c r="K5" s="31"/>
      <c r="AZ5" s="107" t="s">
        <v>815</v>
      </c>
      <c r="BA5" s="107" t="s">
        <v>5</v>
      </c>
      <c r="BB5" s="107" t="s">
        <v>5</v>
      </c>
      <c r="BC5" s="107" t="s">
        <v>816</v>
      </c>
      <c r="BD5" s="107" t="s">
        <v>86</v>
      </c>
    </row>
    <row r="6" spans="1:70" ht="15">
      <c r="B6" s="28"/>
      <c r="C6" s="29"/>
      <c r="D6" s="36" t="s">
        <v>17</v>
      </c>
      <c r="E6" s="29"/>
      <c r="F6" s="29"/>
      <c r="G6" s="29"/>
      <c r="H6" s="29"/>
      <c r="I6" s="29"/>
      <c r="J6" s="29"/>
      <c r="K6" s="31"/>
      <c r="AZ6" s="107" t="s">
        <v>817</v>
      </c>
      <c r="BA6" s="107" t="s">
        <v>5</v>
      </c>
      <c r="BB6" s="107" t="s">
        <v>5</v>
      </c>
      <c r="BC6" s="107" t="s">
        <v>818</v>
      </c>
      <c r="BD6" s="107" t="s">
        <v>86</v>
      </c>
    </row>
    <row r="7" spans="1:70" ht="16.5" customHeight="1">
      <c r="B7" s="28"/>
      <c r="C7" s="29"/>
      <c r="D7" s="29"/>
      <c r="E7" s="263" t="str">
        <f>'Rekapitulace stavby'!K6</f>
        <v>ÚPRAVA VEŘEJNÉHO PROSTORU MEZI UL. VÝSTAVNÍ-VELETRŽNÍ PŘI MENDLOVĚ NÁM.ČÁST 2 - VNITROBLOK</v>
      </c>
      <c r="F7" s="269"/>
      <c r="G7" s="269"/>
      <c r="H7" s="269"/>
      <c r="I7" s="29"/>
      <c r="J7" s="29"/>
      <c r="K7" s="31"/>
    </row>
    <row r="8" spans="1:70" ht="15">
      <c r="B8" s="28"/>
      <c r="C8" s="29"/>
      <c r="D8" s="36" t="s">
        <v>206</v>
      </c>
      <c r="E8" s="29"/>
      <c r="F8" s="29"/>
      <c r="G8" s="29"/>
      <c r="H8" s="29"/>
      <c r="I8" s="29"/>
      <c r="J8" s="29"/>
      <c r="K8" s="31"/>
    </row>
    <row r="9" spans="1:70" s="1" customFormat="1" ht="16.5" customHeight="1">
      <c r="B9" s="39"/>
      <c r="C9" s="40"/>
      <c r="D9" s="40"/>
      <c r="E9" s="263" t="s">
        <v>709</v>
      </c>
      <c r="F9" s="264"/>
      <c r="G9" s="264"/>
      <c r="H9" s="264"/>
      <c r="I9" s="40"/>
      <c r="J9" s="40"/>
      <c r="K9" s="43"/>
    </row>
    <row r="10" spans="1:70" s="1" customFormat="1" ht="15">
      <c r="B10" s="39"/>
      <c r="C10" s="40"/>
      <c r="D10" s="36" t="s">
        <v>212</v>
      </c>
      <c r="E10" s="40"/>
      <c r="F10" s="40"/>
      <c r="G10" s="40"/>
      <c r="H10" s="40"/>
      <c r="I10" s="40"/>
      <c r="J10" s="40"/>
      <c r="K10" s="43"/>
    </row>
    <row r="11" spans="1:70" s="1" customFormat="1" ht="36.950000000000003" customHeight="1">
      <c r="B11" s="39"/>
      <c r="C11" s="40"/>
      <c r="D11" s="40"/>
      <c r="E11" s="265" t="s">
        <v>819</v>
      </c>
      <c r="F11" s="264"/>
      <c r="G11" s="264"/>
      <c r="H11" s="264"/>
      <c r="I11" s="40"/>
      <c r="J11" s="40"/>
      <c r="K11" s="43"/>
    </row>
    <row r="12" spans="1:70" s="1" customFormat="1">
      <c r="B12" s="39"/>
      <c r="C12" s="40"/>
      <c r="D12" s="40"/>
      <c r="E12" s="40"/>
      <c r="F12" s="40"/>
      <c r="G12" s="40"/>
      <c r="H12" s="40"/>
      <c r="I12" s="40"/>
      <c r="J12" s="40"/>
      <c r="K12" s="43"/>
    </row>
    <row r="13" spans="1:70" s="1" customFormat="1" ht="14.45" customHeight="1">
      <c r="B13" s="39"/>
      <c r="C13" s="40"/>
      <c r="D13" s="36" t="s">
        <v>20</v>
      </c>
      <c r="E13" s="40"/>
      <c r="F13" s="34" t="s">
        <v>98</v>
      </c>
      <c r="G13" s="40"/>
      <c r="H13" s="40"/>
      <c r="I13" s="36" t="s">
        <v>22</v>
      </c>
      <c r="J13" s="34" t="s">
        <v>5</v>
      </c>
      <c r="K13" s="43"/>
    </row>
    <row r="14" spans="1:70" s="1" customFormat="1" ht="14.45" customHeight="1">
      <c r="B14" s="39"/>
      <c r="C14" s="40"/>
      <c r="D14" s="36" t="s">
        <v>24</v>
      </c>
      <c r="E14" s="40"/>
      <c r="F14" s="34" t="s">
        <v>25</v>
      </c>
      <c r="G14" s="40"/>
      <c r="H14" s="40"/>
      <c r="I14" s="36" t="s">
        <v>26</v>
      </c>
      <c r="J14" s="108" t="str">
        <f>'Rekapitulace stavby'!AN8</f>
        <v>18.09.2017</v>
      </c>
      <c r="K14" s="43"/>
    </row>
    <row r="15" spans="1:70" s="1" customFormat="1" ht="10.9" customHeight="1">
      <c r="B15" s="39"/>
      <c r="C15" s="40"/>
      <c r="D15" s="40"/>
      <c r="E15" s="40"/>
      <c r="F15" s="40"/>
      <c r="G15" s="40"/>
      <c r="H15" s="40"/>
      <c r="I15" s="40"/>
      <c r="J15" s="40"/>
      <c r="K15" s="43"/>
    </row>
    <row r="16" spans="1:70" s="1" customFormat="1" ht="14.45" customHeight="1">
      <c r="B16" s="39"/>
      <c r="C16" s="40"/>
      <c r="D16" s="36" t="s">
        <v>33</v>
      </c>
      <c r="E16" s="40"/>
      <c r="F16" s="40"/>
      <c r="G16" s="40"/>
      <c r="H16" s="40"/>
      <c r="I16" s="36" t="s">
        <v>34</v>
      </c>
      <c r="J16" s="34" t="s">
        <v>5</v>
      </c>
      <c r="K16" s="43"/>
    </row>
    <row r="17" spans="2:11" s="1" customFormat="1" ht="18" customHeight="1">
      <c r="B17" s="39"/>
      <c r="C17" s="40"/>
      <c r="D17" s="40"/>
      <c r="E17" s="34" t="s">
        <v>35</v>
      </c>
      <c r="F17" s="40"/>
      <c r="G17" s="40"/>
      <c r="H17" s="40"/>
      <c r="I17" s="36" t="s">
        <v>36</v>
      </c>
      <c r="J17" s="34" t="s">
        <v>5</v>
      </c>
      <c r="K17" s="43"/>
    </row>
    <row r="18" spans="2:11" s="1" customFormat="1" ht="6.95" customHeight="1">
      <c r="B18" s="39"/>
      <c r="C18" s="40"/>
      <c r="D18" s="40"/>
      <c r="E18" s="40"/>
      <c r="F18" s="40"/>
      <c r="G18" s="40"/>
      <c r="H18" s="40"/>
      <c r="I18" s="40"/>
      <c r="J18" s="40"/>
      <c r="K18" s="43"/>
    </row>
    <row r="19" spans="2:11" s="1" customFormat="1" ht="14.45" customHeight="1">
      <c r="B19" s="39"/>
      <c r="C19" s="40"/>
      <c r="D19" s="36" t="s">
        <v>37</v>
      </c>
      <c r="E19" s="40"/>
      <c r="F19" s="40"/>
      <c r="G19" s="40"/>
      <c r="H19" s="40"/>
      <c r="I19" s="36" t="s">
        <v>34</v>
      </c>
      <c r="J19" s="34" t="str">
        <f>IF('Rekapitulace stavby'!AN13="Vyplň údaj","",IF('Rekapitulace stavby'!AN13="","",'Rekapitulace stavby'!AN13))</f>
        <v/>
      </c>
      <c r="K19" s="43"/>
    </row>
    <row r="20" spans="2:11" s="1" customFormat="1" ht="18" customHeight="1">
      <c r="B20" s="39"/>
      <c r="C20" s="40"/>
      <c r="D20" s="40"/>
      <c r="E20" s="34" t="str">
        <f>IF('Rekapitulace stavby'!E14="Vyplň údaj","",IF('Rekapitulace stavby'!E14="","",'Rekapitulace stavby'!E14))</f>
        <v xml:space="preserve"> </v>
      </c>
      <c r="F20" s="40"/>
      <c r="G20" s="40"/>
      <c r="H20" s="40"/>
      <c r="I20" s="36" t="s">
        <v>36</v>
      </c>
      <c r="J20" s="34" t="str">
        <f>IF('Rekapitulace stavby'!AN14="Vyplň údaj","",IF('Rekapitulace stavby'!AN14="","",'Rekapitulace stavby'!AN14))</f>
        <v/>
      </c>
      <c r="K20" s="43"/>
    </row>
    <row r="21" spans="2:11" s="1" customFormat="1" ht="6.95" customHeight="1">
      <c r="B21" s="39"/>
      <c r="C21" s="40"/>
      <c r="D21" s="40"/>
      <c r="E21" s="40"/>
      <c r="F21" s="40"/>
      <c r="G21" s="40"/>
      <c r="H21" s="40"/>
      <c r="I21" s="40"/>
      <c r="J21" s="40"/>
      <c r="K21" s="43"/>
    </row>
    <row r="22" spans="2:11" s="1" customFormat="1" ht="14.45" customHeight="1">
      <c r="B22" s="39"/>
      <c r="C22" s="40"/>
      <c r="D22" s="36" t="s">
        <v>39</v>
      </c>
      <c r="E22" s="40"/>
      <c r="F22" s="40"/>
      <c r="G22" s="40"/>
      <c r="H22" s="40"/>
      <c r="I22" s="36" t="s">
        <v>34</v>
      </c>
      <c r="J22" s="34" t="s">
        <v>5</v>
      </c>
      <c r="K22" s="43"/>
    </row>
    <row r="23" spans="2:11" s="1" customFormat="1" ht="18" customHeight="1">
      <c r="B23" s="39"/>
      <c r="C23" s="40"/>
      <c r="D23" s="40"/>
      <c r="E23" s="34" t="s">
        <v>40</v>
      </c>
      <c r="F23" s="40"/>
      <c r="G23" s="40"/>
      <c r="H23" s="40"/>
      <c r="I23" s="36" t="s">
        <v>36</v>
      </c>
      <c r="J23" s="34" t="s">
        <v>5</v>
      </c>
      <c r="K23" s="43"/>
    </row>
    <row r="24" spans="2:11" s="1" customFormat="1" ht="6.95" customHeight="1">
      <c r="B24" s="39"/>
      <c r="C24" s="40"/>
      <c r="D24" s="40"/>
      <c r="E24" s="40"/>
      <c r="F24" s="40"/>
      <c r="G24" s="40"/>
      <c r="H24" s="40"/>
      <c r="I24" s="40"/>
      <c r="J24" s="40"/>
      <c r="K24" s="43"/>
    </row>
    <row r="25" spans="2:11" s="1" customFormat="1" ht="14.45" customHeight="1">
      <c r="B25" s="39"/>
      <c r="C25" s="40"/>
      <c r="D25" s="36" t="s">
        <v>42</v>
      </c>
      <c r="E25" s="40"/>
      <c r="F25" s="40"/>
      <c r="G25" s="40"/>
      <c r="H25" s="40"/>
      <c r="I25" s="40"/>
      <c r="J25" s="40"/>
      <c r="K25" s="43"/>
    </row>
    <row r="26" spans="2:11" s="7" customFormat="1" ht="16.5" customHeight="1">
      <c r="B26" s="109"/>
      <c r="C26" s="110"/>
      <c r="D26" s="110"/>
      <c r="E26" s="257" t="s">
        <v>5</v>
      </c>
      <c r="F26" s="257"/>
      <c r="G26" s="257"/>
      <c r="H26" s="257"/>
      <c r="I26" s="110"/>
      <c r="J26" s="110"/>
      <c r="K26" s="111"/>
    </row>
    <row r="27" spans="2:11" s="1" customFormat="1" ht="6.95" customHeight="1">
      <c r="B27" s="39"/>
      <c r="C27" s="40"/>
      <c r="D27" s="40"/>
      <c r="E27" s="40"/>
      <c r="F27" s="40"/>
      <c r="G27" s="40"/>
      <c r="H27" s="40"/>
      <c r="I27" s="40"/>
      <c r="J27" s="40"/>
      <c r="K27" s="43"/>
    </row>
    <row r="28" spans="2:11" s="1" customFormat="1" ht="6.95" customHeight="1">
      <c r="B28" s="39"/>
      <c r="C28" s="40"/>
      <c r="D28" s="66"/>
      <c r="E28" s="66"/>
      <c r="F28" s="66"/>
      <c r="G28" s="66"/>
      <c r="H28" s="66"/>
      <c r="I28" s="66"/>
      <c r="J28" s="66"/>
      <c r="K28" s="112"/>
    </row>
    <row r="29" spans="2:11" s="1" customFormat="1" ht="25.35" customHeight="1">
      <c r="B29" s="39"/>
      <c r="C29" s="40"/>
      <c r="D29" s="113" t="s">
        <v>43</v>
      </c>
      <c r="E29" s="40"/>
      <c r="F29" s="40"/>
      <c r="G29" s="40"/>
      <c r="H29" s="40"/>
      <c r="I29" s="40"/>
      <c r="J29" s="114">
        <f>ROUND(J88,0)</f>
        <v>0</v>
      </c>
      <c r="K29" s="43"/>
    </row>
    <row r="30" spans="2:11" s="1" customFormat="1" ht="6.95" customHeight="1">
      <c r="B30" s="39"/>
      <c r="C30" s="40"/>
      <c r="D30" s="66"/>
      <c r="E30" s="66"/>
      <c r="F30" s="66"/>
      <c r="G30" s="66"/>
      <c r="H30" s="66"/>
      <c r="I30" s="66"/>
      <c r="J30" s="66"/>
      <c r="K30" s="112"/>
    </row>
    <row r="31" spans="2:11" s="1" customFormat="1" ht="14.45" customHeight="1">
      <c r="B31" s="39"/>
      <c r="C31" s="40"/>
      <c r="D31" s="40"/>
      <c r="E31" s="40"/>
      <c r="F31" s="44" t="s">
        <v>45</v>
      </c>
      <c r="G31" s="40"/>
      <c r="H31" s="40"/>
      <c r="I31" s="44" t="s">
        <v>44</v>
      </c>
      <c r="J31" s="44" t="s">
        <v>46</v>
      </c>
      <c r="K31" s="43"/>
    </row>
    <row r="32" spans="2:11" s="1" customFormat="1" ht="14.45" customHeight="1">
      <c r="B32" s="39"/>
      <c r="C32" s="40"/>
      <c r="D32" s="47" t="s">
        <v>47</v>
      </c>
      <c r="E32" s="47" t="s">
        <v>48</v>
      </c>
      <c r="F32" s="115">
        <f>ROUND(SUM(BE88:BE181), 0)</f>
        <v>0</v>
      </c>
      <c r="G32" s="40"/>
      <c r="H32" s="40"/>
      <c r="I32" s="116">
        <v>0.21</v>
      </c>
      <c r="J32" s="115">
        <f>ROUND(ROUND((SUM(BE88:BE181)), 0)*I32, 0)</f>
        <v>0</v>
      </c>
      <c r="K32" s="43"/>
    </row>
    <row r="33" spans="2:11" s="1" customFormat="1" ht="14.45" customHeight="1">
      <c r="B33" s="39"/>
      <c r="C33" s="40"/>
      <c r="D33" s="40"/>
      <c r="E33" s="47" t="s">
        <v>49</v>
      </c>
      <c r="F33" s="115">
        <f>ROUND(SUM(BF88:BF181), 0)</f>
        <v>0</v>
      </c>
      <c r="G33" s="40"/>
      <c r="H33" s="40"/>
      <c r="I33" s="116">
        <v>0.15</v>
      </c>
      <c r="J33" s="115">
        <f>ROUND(ROUND((SUM(BF88:BF181)), 0)*I33, 0)</f>
        <v>0</v>
      </c>
      <c r="K33" s="43"/>
    </row>
    <row r="34" spans="2:11" s="1" customFormat="1" ht="14.45" hidden="1" customHeight="1">
      <c r="B34" s="39"/>
      <c r="C34" s="40"/>
      <c r="D34" s="40"/>
      <c r="E34" s="47" t="s">
        <v>50</v>
      </c>
      <c r="F34" s="115">
        <f>ROUND(SUM(BG88:BG181), 0)</f>
        <v>0</v>
      </c>
      <c r="G34" s="40"/>
      <c r="H34" s="40"/>
      <c r="I34" s="116">
        <v>0.21</v>
      </c>
      <c r="J34" s="115">
        <v>0</v>
      </c>
      <c r="K34" s="43"/>
    </row>
    <row r="35" spans="2:11" s="1" customFormat="1" ht="14.45" hidden="1" customHeight="1">
      <c r="B35" s="39"/>
      <c r="C35" s="40"/>
      <c r="D35" s="40"/>
      <c r="E35" s="47" t="s">
        <v>51</v>
      </c>
      <c r="F35" s="115">
        <f>ROUND(SUM(BH88:BH181), 0)</f>
        <v>0</v>
      </c>
      <c r="G35" s="40"/>
      <c r="H35" s="40"/>
      <c r="I35" s="116">
        <v>0.15</v>
      </c>
      <c r="J35" s="115">
        <v>0</v>
      </c>
      <c r="K35" s="43"/>
    </row>
    <row r="36" spans="2:11" s="1" customFormat="1" ht="14.45" hidden="1" customHeight="1">
      <c r="B36" s="39"/>
      <c r="C36" s="40"/>
      <c r="D36" s="40"/>
      <c r="E36" s="47" t="s">
        <v>52</v>
      </c>
      <c r="F36" s="115">
        <f>ROUND(SUM(BI88:BI181), 0)</f>
        <v>0</v>
      </c>
      <c r="G36" s="40"/>
      <c r="H36" s="40"/>
      <c r="I36" s="116">
        <v>0</v>
      </c>
      <c r="J36" s="115">
        <v>0</v>
      </c>
      <c r="K36" s="43"/>
    </row>
    <row r="37" spans="2:11" s="1" customFormat="1" ht="6.95" customHeight="1">
      <c r="B37" s="39"/>
      <c r="C37" s="40"/>
      <c r="D37" s="40"/>
      <c r="E37" s="40"/>
      <c r="F37" s="40"/>
      <c r="G37" s="40"/>
      <c r="H37" s="40"/>
      <c r="I37" s="40"/>
      <c r="J37" s="40"/>
      <c r="K37" s="43"/>
    </row>
    <row r="38" spans="2:11" s="1" customFormat="1" ht="25.35" customHeight="1">
      <c r="B38" s="39"/>
      <c r="C38" s="117"/>
      <c r="D38" s="118" t="s">
        <v>53</v>
      </c>
      <c r="E38" s="69"/>
      <c r="F38" s="69"/>
      <c r="G38" s="119" t="s">
        <v>54</v>
      </c>
      <c r="H38" s="120" t="s">
        <v>55</v>
      </c>
      <c r="I38" s="69"/>
      <c r="J38" s="121">
        <f>SUM(J29:J36)</f>
        <v>0</v>
      </c>
      <c r="K38" s="122"/>
    </row>
    <row r="39" spans="2:11" s="1" customFormat="1" ht="14.45" customHeight="1">
      <c r="B39" s="54"/>
      <c r="C39" s="55"/>
      <c r="D39" s="55"/>
      <c r="E39" s="55"/>
      <c r="F39" s="55"/>
      <c r="G39" s="55"/>
      <c r="H39" s="55"/>
      <c r="I39" s="55"/>
      <c r="J39" s="55"/>
      <c r="K39" s="56"/>
    </row>
    <row r="43" spans="2:11" s="1" customFormat="1" ht="6.95" customHeight="1">
      <c r="B43" s="57"/>
      <c r="C43" s="58"/>
      <c r="D43" s="58"/>
      <c r="E43" s="58"/>
      <c r="F43" s="58"/>
      <c r="G43" s="58"/>
      <c r="H43" s="58"/>
      <c r="I43" s="58"/>
      <c r="J43" s="58"/>
      <c r="K43" s="123"/>
    </row>
    <row r="44" spans="2:11" s="1" customFormat="1" ht="36.950000000000003" customHeight="1">
      <c r="B44" s="39"/>
      <c r="C44" s="30" t="s">
        <v>228</v>
      </c>
      <c r="D44" s="40"/>
      <c r="E44" s="40"/>
      <c r="F44" s="40"/>
      <c r="G44" s="40"/>
      <c r="H44" s="40"/>
      <c r="I44" s="40"/>
      <c r="J44" s="40"/>
      <c r="K44" s="43"/>
    </row>
    <row r="45" spans="2:11" s="1" customFormat="1" ht="6.95" customHeight="1">
      <c r="B45" s="39"/>
      <c r="C45" s="40"/>
      <c r="D45" s="40"/>
      <c r="E45" s="40"/>
      <c r="F45" s="40"/>
      <c r="G45" s="40"/>
      <c r="H45" s="40"/>
      <c r="I45" s="40"/>
      <c r="J45" s="40"/>
      <c r="K45" s="43"/>
    </row>
    <row r="46" spans="2:11" s="1" customFormat="1" ht="14.45" customHeight="1">
      <c r="B46" s="39"/>
      <c r="C46" s="36" t="s">
        <v>17</v>
      </c>
      <c r="D46" s="40"/>
      <c r="E46" s="40"/>
      <c r="F46" s="40"/>
      <c r="G46" s="40"/>
      <c r="H46" s="40"/>
      <c r="I46" s="40"/>
      <c r="J46" s="40"/>
      <c r="K46" s="43"/>
    </row>
    <row r="47" spans="2:11" s="1" customFormat="1" ht="16.5" customHeight="1">
      <c r="B47" s="39"/>
      <c r="C47" s="40"/>
      <c r="D47" s="40"/>
      <c r="E47" s="263" t="str">
        <f>E7</f>
        <v>ÚPRAVA VEŘEJNÉHO PROSTORU MEZI UL. VÝSTAVNÍ-VELETRŽNÍ PŘI MENDLOVĚ NÁM.ČÁST 2 - VNITROBLOK</v>
      </c>
      <c r="F47" s="269"/>
      <c r="G47" s="269"/>
      <c r="H47" s="269"/>
      <c r="I47" s="40"/>
      <c r="J47" s="40"/>
      <c r="K47" s="43"/>
    </row>
    <row r="48" spans="2:11" ht="15">
      <c r="B48" s="28"/>
      <c r="C48" s="36" t="s">
        <v>206</v>
      </c>
      <c r="D48" s="29"/>
      <c r="E48" s="29"/>
      <c r="F48" s="29"/>
      <c r="G48" s="29"/>
      <c r="H48" s="29"/>
      <c r="I48" s="29"/>
      <c r="J48" s="29"/>
      <c r="K48" s="31"/>
    </row>
    <row r="49" spans="2:47" s="1" customFormat="1" ht="16.5" customHeight="1">
      <c r="B49" s="39"/>
      <c r="C49" s="40"/>
      <c r="D49" s="40"/>
      <c r="E49" s="263" t="s">
        <v>709</v>
      </c>
      <c r="F49" s="264"/>
      <c r="G49" s="264"/>
      <c r="H49" s="264"/>
      <c r="I49" s="40"/>
      <c r="J49" s="40"/>
      <c r="K49" s="43"/>
    </row>
    <row r="50" spans="2:47" s="1" customFormat="1" ht="14.45" customHeight="1">
      <c r="B50" s="39"/>
      <c r="C50" s="36" t="s">
        <v>212</v>
      </c>
      <c r="D50" s="40"/>
      <c r="E50" s="40"/>
      <c r="F50" s="40"/>
      <c r="G50" s="40"/>
      <c r="H50" s="40"/>
      <c r="I50" s="40"/>
      <c r="J50" s="40"/>
      <c r="K50" s="43"/>
    </row>
    <row r="51" spans="2:47" s="1" customFormat="1" ht="17.25" customHeight="1">
      <c r="B51" s="39"/>
      <c r="C51" s="40"/>
      <c r="D51" s="40"/>
      <c r="E51" s="265" t="str">
        <f>E11</f>
        <v>SO 16.3 - Trasa C - šikmý chodník k tramvaji</v>
      </c>
      <c r="F51" s="264"/>
      <c r="G51" s="264"/>
      <c r="H51" s="264"/>
      <c r="I51" s="40"/>
      <c r="J51" s="40"/>
      <c r="K51" s="43"/>
    </row>
    <row r="52" spans="2:47" s="1" customFormat="1" ht="6.95" customHeight="1">
      <c r="B52" s="39"/>
      <c r="C52" s="40"/>
      <c r="D52" s="40"/>
      <c r="E52" s="40"/>
      <c r="F52" s="40"/>
      <c r="G52" s="40"/>
      <c r="H52" s="40"/>
      <c r="I52" s="40"/>
      <c r="J52" s="40"/>
      <c r="K52" s="43"/>
    </row>
    <row r="53" spans="2:47" s="1" customFormat="1" ht="18" customHeight="1">
      <c r="B53" s="39"/>
      <c r="C53" s="36" t="s">
        <v>24</v>
      </c>
      <c r="D53" s="40"/>
      <c r="E53" s="40"/>
      <c r="F53" s="34" t="str">
        <f>F14</f>
        <v>BRNO</v>
      </c>
      <c r="G53" s="40"/>
      <c r="H53" s="40"/>
      <c r="I53" s="36" t="s">
        <v>26</v>
      </c>
      <c r="J53" s="108" t="str">
        <f>IF(J14="","",J14)</f>
        <v>18.09.2017</v>
      </c>
      <c r="K53" s="43"/>
    </row>
    <row r="54" spans="2:47" s="1" customFormat="1" ht="6.95" customHeight="1">
      <c r="B54" s="39"/>
      <c r="C54" s="40"/>
      <c r="D54" s="40"/>
      <c r="E54" s="40"/>
      <c r="F54" s="40"/>
      <c r="G54" s="40"/>
      <c r="H54" s="40"/>
      <c r="I54" s="40"/>
      <c r="J54" s="40"/>
      <c r="K54" s="43"/>
    </row>
    <row r="55" spans="2:47" s="1" customFormat="1" ht="15">
      <c r="B55" s="39"/>
      <c r="C55" s="36" t="s">
        <v>33</v>
      </c>
      <c r="D55" s="40"/>
      <c r="E55" s="40"/>
      <c r="F55" s="34" t="str">
        <f>E17</f>
        <v>Statutární město Brno</v>
      </c>
      <c r="G55" s="40"/>
      <c r="H55" s="40"/>
      <c r="I55" s="36" t="s">
        <v>39</v>
      </c>
      <c r="J55" s="257" t="str">
        <f>E23</f>
        <v>ATELIÉR ZAHRADNÍ A KRAJIN. ARCHITEKTURY  Z.SENDLER</v>
      </c>
      <c r="K55" s="43"/>
    </row>
    <row r="56" spans="2:47" s="1" customFormat="1" ht="14.45" customHeight="1">
      <c r="B56" s="39"/>
      <c r="C56" s="36" t="s">
        <v>37</v>
      </c>
      <c r="D56" s="40"/>
      <c r="E56" s="40"/>
      <c r="F56" s="34" t="str">
        <f>IF(E20="","",E20)</f>
        <v xml:space="preserve"> </v>
      </c>
      <c r="G56" s="40"/>
      <c r="H56" s="40"/>
      <c r="I56" s="40"/>
      <c r="J56" s="266"/>
      <c r="K56" s="43"/>
    </row>
    <row r="57" spans="2:47" s="1" customFormat="1" ht="10.35" customHeight="1">
      <c r="B57" s="39"/>
      <c r="C57" s="40"/>
      <c r="D57" s="40"/>
      <c r="E57" s="40"/>
      <c r="F57" s="40"/>
      <c r="G57" s="40"/>
      <c r="H57" s="40"/>
      <c r="I57" s="40"/>
      <c r="J57" s="40"/>
      <c r="K57" s="43"/>
    </row>
    <row r="58" spans="2:47" s="1" customFormat="1" ht="29.25" customHeight="1">
      <c r="B58" s="39"/>
      <c r="C58" s="124" t="s">
        <v>229</v>
      </c>
      <c r="D58" s="117"/>
      <c r="E58" s="117"/>
      <c r="F58" s="117"/>
      <c r="G58" s="117"/>
      <c r="H58" s="117"/>
      <c r="I58" s="117"/>
      <c r="J58" s="125" t="s">
        <v>230</v>
      </c>
      <c r="K58" s="126"/>
    </row>
    <row r="59" spans="2:47" s="1" customFormat="1" ht="10.35" customHeight="1">
      <c r="B59" s="39"/>
      <c r="C59" s="40"/>
      <c r="D59" s="40"/>
      <c r="E59" s="40"/>
      <c r="F59" s="40"/>
      <c r="G59" s="40"/>
      <c r="H59" s="40"/>
      <c r="I59" s="40"/>
      <c r="J59" s="40"/>
      <c r="K59" s="43"/>
    </row>
    <row r="60" spans="2:47" s="1" customFormat="1" ht="29.25" customHeight="1">
      <c r="B60" s="39"/>
      <c r="C60" s="127" t="s">
        <v>231</v>
      </c>
      <c r="D60" s="40"/>
      <c r="E60" s="40"/>
      <c r="F60" s="40"/>
      <c r="G60" s="40"/>
      <c r="H60" s="40"/>
      <c r="I60" s="40"/>
      <c r="J60" s="114">
        <f>J88</f>
        <v>0</v>
      </c>
      <c r="K60" s="43"/>
      <c r="AU60" s="24" t="s">
        <v>232</v>
      </c>
    </row>
    <row r="61" spans="2:47" s="8" customFormat="1" ht="24.95" customHeight="1">
      <c r="B61" s="128"/>
      <c r="C61" s="129"/>
      <c r="D61" s="130" t="s">
        <v>233</v>
      </c>
      <c r="E61" s="131"/>
      <c r="F61" s="131"/>
      <c r="G61" s="131"/>
      <c r="H61" s="131"/>
      <c r="I61" s="131"/>
      <c r="J61" s="132">
        <f>J89</f>
        <v>0</v>
      </c>
      <c r="K61" s="133"/>
    </row>
    <row r="62" spans="2:47" s="9" customFormat="1" ht="19.899999999999999" customHeight="1">
      <c r="B62" s="134"/>
      <c r="C62" s="135"/>
      <c r="D62" s="136" t="s">
        <v>234</v>
      </c>
      <c r="E62" s="137"/>
      <c r="F62" s="137"/>
      <c r="G62" s="137"/>
      <c r="H62" s="137"/>
      <c r="I62" s="137"/>
      <c r="J62" s="138">
        <f>J90</f>
        <v>0</v>
      </c>
      <c r="K62" s="139"/>
    </row>
    <row r="63" spans="2:47" s="9" customFormat="1" ht="19.899999999999999" customHeight="1">
      <c r="B63" s="134"/>
      <c r="C63" s="135"/>
      <c r="D63" s="136" t="s">
        <v>711</v>
      </c>
      <c r="E63" s="137"/>
      <c r="F63" s="137"/>
      <c r="G63" s="137"/>
      <c r="H63" s="137"/>
      <c r="I63" s="137"/>
      <c r="J63" s="138">
        <f>J130</f>
        <v>0</v>
      </c>
      <c r="K63" s="139"/>
    </row>
    <row r="64" spans="2:47" s="9" customFormat="1" ht="19.899999999999999" customHeight="1">
      <c r="B64" s="134"/>
      <c r="C64" s="135"/>
      <c r="D64" s="136" t="s">
        <v>236</v>
      </c>
      <c r="E64" s="137"/>
      <c r="F64" s="137"/>
      <c r="G64" s="137"/>
      <c r="H64" s="137"/>
      <c r="I64" s="137"/>
      <c r="J64" s="138">
        <f>J165</f>
        <v>0</v>
      </c>
      <c r="K64" s="139"/>
    </row>
    <row r="65" spans="2:12" s="9" customFormat="1" ht="19.899999999999999" customHeight="1">
      <c r="B65" s="134"/>
      <c r="C65" s="135"/>
      <c r="D65" s="136" t="s">
        <v>712</v>
      </c>
      <c r="E65" s="137"/>
      <c r="F65" s="137"/>
      <c r="G65" s="137"/>
      <c r="H65" s="137"/>
      <c r="I65" s="137"/>
      <c r="J65" s="138">
        <f>J169</f>
        <v>0</v>
      </c>
      <c r="K65" s="139"/>
    </row>
    <row r="66" spans="2:12" s="9" customFormat="1" ht="19.899999999999999" customHeight="1">
      <c r="B66" s="134"/>
      <c r="C66" s="135"/>
      <c r="D66" s="136" t="s">
        <v>239</v>
      </c>
      <c r="E66" s="137"/>
      <c r="F66" s="137"/>
      <c r="G66" s="137"/>
      <c r="H66" s="137"/>
      <c r="I66" s="137"/>
      <c r="J66" s="138">
        <f>J180</f>
        <v>0</v>
      </c>
      <c r="K66" s="139"/>
    </row>
    <row r="67" spans="2:12" s="1" customFormat="1" ht="21.75" customHeight="1">
      <c r="B67" s="39"/>
      <c r="C67" s="40"/>
      <c r="D67" s="40"/>
      <c r="E67" s="40"/>
      <c r="F67" s="40"/>
      <c r="G67" s="40"/>
      <c r="H67" s="40"/>
      <c r="I67" s="40"/>
      <c r="J67" s="40"/>
      <c r="K67" s="43"/>
    </row>
    <row r="68" spans="2:12" s="1" customFormat="1" ht="6.95" customHeight="1">
      <c r="B68" s="54"/>
      <c r="C68" s="55"/>
      <c r="D68" s="55"/>
      <c r="E68" s="55"/>
      <c r="F68" s="55"/>
      <c r="G68" s="55"/>
      <c r="H68" s="55"/>
      <c r="I68" s="55"/>
      <c r="J68" s="55"/>
      <c r="K68" s="56"/>
    </row>
    <row r="72" spans="2:12" s="1" customFormat="1" ht="6.95" customHeight="1">
      <c r="B72" s="57"/>
      <c r="C72" s="58"/>
      <c r="D72" s="58"/>
      <c r="E72" s="58"/>
      <c r="F72" s="58"/>
      <c r="G72" s="58"/>
      <c r="H72" s="58"/>
      <c r="I72" s="58"/>
      <c r="J72" s="58"/>
      <c r="K72" s="58"/>
      <c r="L72" s="39"/>
    </row>
    <row r="73" spans="2:12" s="1" customFormat="1" ht="36.950000000000003" customHeight="1">
      <c r="B73" s="39"/>
      <c r="C73" s="59" t="s">
        <v>243</v>
      </c>
      <c r="L73" s="39"/>
    </row>
    <row r="74" spans="2:12" s="1" customFormat="1" ht="6.95" customHeight="1">
      <c r="B74" s="39"/>
      <c r="L74" s="39"/>
    </row>
    <row r="75" spans="2:12" s="1" customFormat="1" ht="14.45" customHeight="1">
      <c r="B75" s="39"/>
      <c r="C75" s="61" t="s">
        <v>17</v>
      </c>
      <c r="L75" s="39"/>
    </row>
    <row r="76" spans="2:12" s="1" customFormat="1" ht="16.5" customHeight="1">
      <c r="B76" s="39"/>
      <c r="E76" s="267" t="str">
        <f>E7</f>
        <v>ÚPRAVA VEŘEJNÉHO PROSTORU MEZI UL. VÝSTAVNÍ-VELETRŽNÍ PŘI MENDLOVĚ NÁM.ČÁST 2 - VNITROBLOK</v>
      </c>
      <c r="F76" s="268"/>
      <c r="G76" s="268"/>
      <c r="H76" s="268"/>
      <c r="L76" s="39"/>
    </row>
    <row r="77" spans="2:12" ht="15">
      <c r="B77" s="28"/>
      <c r="C77" s="61" t="s">
        <v>206</v>
      </c>
      <c r="L77" s="28"/>
    </row>
    <row r="78" spans="2:12" s="1" customFormat="1" ht="16.5" customHeight="1">
      <c r="B78" s="39"/>
      <c r="E78" s="267" t="s">
        <v>709</v>
      </c>
      <c r="F78" s="261"/>
      <c r="G78" s="261"/>
      <c r="H78" s="261"/>
      <c r="L78" s="39"/>
    </row>
    <row r="79" spans="2:12" s="1" customFormat="1" ht="14.45" customHeight="1">
      <c r="B79" s="39"/>
      <c r="C79" s="61" t="s">
        <v>212</v>
      </c>
      <c r="L79" s="39"/>
    </row>
    <row r="80" spans="2:12" s="1" customFormat="1" ht="17.25" customHeight="1">
      <c r="B80" s="39"/>
      <c r="E80" s="245" t="str">
        <f>E11</f>
        <v>SO 16.3 - Trasa C - šikmý chodník k tramvaji</v>
      </c>
      <c r="F80" s="261"/>
      <c r="G80" s="261"/>
      <c r="H80" s="261"/>
      <c r="L80" s="39"/>
    </row>
    <row r="81" spans="2:65" s="1" customFormat="1" ht="6.95" customHeight="1">
      <c r="B81" s="39"/>
      <c r="L81" s="39"/>
    </row>
    <row r="82" spans="2:65" s="1" customFormat="1" ht="18" customHeight="1">
      <c r="B82" s="39"/>
      <c r="C82" s="61" t="s">
        <v>24</v>
      </c>
      <c r="F82" s="140" t="str">
        <f>F14</f>
        <v>BRNO</v>
      </c>
      <c r="I82" s="61" t="s">
        <v>26</v>
      </c>
      <c r="J82" s="65" t="str">
        <f>IF(J14="","",J14)</f>
        <v>18.09.2017</v>
      </c>
      <c r="L82" s="39"/>
    </row>
    <row r="83" spans="2:65" s="1" customFormat="1" ht="6.95" customHeight="1">
      <c r="B83" s="39"/>
      <c r="L83" s="39"/>
    </row>
    <row r="84" spans="2:65" s="1" customFormat="1" ht="15">
      <c r="B84" s="39"/>
      <c r="C84" s="61" t="s">
        <v>33</v>
      </c>
      <c r="F84" s="140" t="str">
        <f>E17</f>
        <v>Statutární město Brno</v>
      </c>
      <c r="I84" s="61" t="s">
        <v>39</v>
      </c>
      <c r="J84" s="140" t="str">
        <f>E23</f>
        <v>ATELIÉR ZAHRADNÍ A KRAJIN. ARCHITEKTURY  Z.SENDLER</v>
      </c>
      <c r="L84" s="39"/>
    </row>
    <row r="85" spans="2:65" s="1" customFormat="1" ht="14.45" customHeight="1">
      <c r="B85" s="39"/>
      <c r="C85" s="61" t="s">
        <v>37</v>
      </c>
      <c r="F85" s="140" t="str">
        <f>IF(E20="","",E20)</f>
        <v xml:space="preserve"> </v>
      </c>
      <c r="L85" s="39"/>
    </row>
    <row r="86" spans="2:65" s="1" customFormat="1" ht="10.35" customHeight="1">
      <c r="B86" s="39"/>
      <c r="L86" s="39"/>
    </row>
    <row r="87" spans="2:65" s="10" customFormat="1" ht="29.25" customHeight="1">
      <c r="B87" s="141"/>
      <c r="C87" s="142" t="s">
        <v>244</v>
      </c>
      <c r="D87" s="143" t="s">
        <v>62</v>
      </c>
      <c r="E87" s="143" t="s">
        <v>58</v>
      </c>
      <c r="F87" s="143" t="s">
        <v>245</v>
      </c>
      <c r="G87" s="143" t="s">
        <v>246</v>
      </c>
      <c r="H87" s="143" t="s">
        <v>247</v>
      </c>
      <c r="I87" s="143" t="s">
        <v>248</v>
      </c>
      <c r="J87" s="143" t="s">
        <v>230</v>
      </c>
      <c r="K87" s="144" t="s">
        <v>249</v>
      </c>
      <c r="L87" s="141"/>
      <c r="M87" s="71" t="s">
        <v>250</v>
      </c>
      <c r="N87" s="72" t="s">
        <v>47</v>
      </c>
      <c r="O87" s="72" t="s">
        <v>251</v>
      </c>
      <c r="P87" s="72" t="s">
        <v>252</v>
      </c>
      <c r="Q87" s="72" t="s">
        <v>253</v>
      </c>
      <c r="R87" s="72" t="s">
        <v>254</v>
      </c>
      <c r="S87" s="72" t="s">
        <v>255</v>
      </c>
      <c r="T87" s="73" t="s">
        <v>256</v>
      </c>
    </row>
    <row r="88" spans="2:65" s="1" customFormat="1" ht="29.25" customHeight="1">
      <c r="B88" s="39"/>
      <c r="C88" s="75" t="s">
        <v>231</v>
      </c>
      <c r="J88" s="145">
        <f>BK88</f>
        <v>0</v>
      </c>
      <c r="L88" s="39"/>
      <c r="M88" s="74"/>
      <c r="N88" s="66"/>
      <c r="O88" s="66"/>
      <c r="P88" s="146">
        <f>P89</f>
        <v>26.409098000000004</v>
      </c>
      <c r="Q88" s="66"/>
      <c r="R88" s="146">
        <f>R89</f>
        <v>7.5944859999999998</v>
      </c>
      <c r="S88" s="66"/>
      <c r="T88" s="147">
        <f>T89</f>
        <v>0</v>
      </c>
      <c r="AT88" s="24" t="s">
        <v>76</v>
      </c>
      <c r="AU88" s="24" t="s">
        <v>232</v>
      </c>
      <c r="BK88" s="148">
        <f>BK89</f>
        <v>0</v>
      </c>
    </row>
    <row r="89" spans="2:65" s="11" customFormat="1" ht="37.35" customHeight="1">
      <c r="B89" s="149"/>
      <c r="D89" s="150" t="s">
        <v>76</v>
      </c>
      <c r="E89" s="151" t="s">
        <v>257</v>
      </c>
      <c r="F89" s="151" t="s">
        <v>258</v>
      </c>
      <c r="J89" s="152">
        <f>BK89</f>
        <v>0</v>
      </c>
      <c r="L89" s="149"/>
      <c r="M89" s="153"/>
      <c r="N89" s="154"/>
      <c r="O89" s="154"/>
      <c r="P89" s="155">
        <f>P90+P130+P165+P169+P180</f>
        <v>26.409098000000004</v>
      </c>
      <c r="Q89" s="154"/>
      <c r="R89" s="155">
        <f>R90+R130+R165+R169+R180</f>
        <v>7.5944859999999998</v>
      </c>
      <c r="S89" s="154"/>
      <c r="T89" s="156">
        <f>T90+T130+T165+T169+T180</f>
        <v>0</v>
      </c>
      <c r="AR89" s="150" t="s">
        <v>28</v>
      </c>
      <c r="AT89" s="157" t="s">
        <v>76</v>
      </c>
      <c r="AU89" s="157" t="s">
        <v>77</v>
      </c>
      <c r="AY89" s="150" t="s">
        <v>259</v>
      </c>
      <c r="BK89" s="158">
        <f>BK90+BK130+BK165+BK169+BK180</f>
        <v>0</v>
      </c>
    </row>
    <row r="90" spans="2:65" s="11" customFormat="1" ht="19.899999999999999" customHeight="1">
      <c r="B90" s="149"/>
      <c r="D90" s="150" t="s">
        <v>76</v>
      </c>
      <c r="E90" s="159" t="s">
        <v>28</v>
      </c>
      <c r="F90" s="159" t="s">
        <v>260</v>
      </c>
      <c r="J90" s="160">
        <f>BK90</f>
        <v>0</v>
      </c>
      <c r="L90" s="149"/>
      <c r="M90" s="153"/>
      <c r="N90" s="154"/>
      <c r="O90" s="154"/>
      <c r="P90" s="155">
        <f>SUM(P91:P129)</f>
        <v>7.5361760000000011</v>
      </c>
      <c r="Q90" s="154"/>
      <c r="R90" s="155">
        <f>SUM(R91:R129)</f>
        <v>0</v>
      </c>
      <c r="S90" s="154"/>
      <c r="T90" s="156">
        <f>SUM(T91:T129)</f>
        <v>0</v>
      </c>
      <c r="AR90" s="150" t="s">
        <v>28</v>
      </c>
      <c r="AT90" s="157" t="s">
        <v>76</v>
      </c>
      <c r="AU90" s="157" t="s">
        <v>28</v>
      </c>
      <c r="AY90" s="150" t="s">
        <v>259</v>
      </c>
      <c r="BK90" s="158">
        <f>SUM(BK91:BK129)</f>
        <v>0</v>
      </c>
    </row>
    <row r="91" spans="2:65" s="1" customFormat="1" ht="16.5" customHeight="1">
      <c r="B91" s="161"/>
      <c r="C91" s="162" t="s">
        <v>28</v>
      </c>
      <c r="D91" s="162" t="s">
        <v>261</v>
      </c>
      <c r="E91" s="163" t="s">
        <v>761</v>
      </c>
      <c r="F91" s="164" t="s">
        <v>762</v>
      </c>
      <c r="G91" s="165" t="s">
        <v>297</v>
      </c>
      <c r="H91" s="166">
        <v>2.6280000000000001</v>
      </c>
      <c r="I91" s="167"/>
      <c r="J91" s="167">
        <f>ROUND(I91*H91,2)</f>
        <v>0</v>
      </c>
      <c r="K91" s="164" t="s">
        <v>265</v>
      </c>
      <c r="L91" s="39"/>
      <c r="M91" s="168" t="s">
        <v>5</v>
      </c>
      <c r="N91" s="169" t="s">
        <v>48</v>
      </c>
      <c r="O91" s="170">
        <v>1.548</v>
      </c>
      <c r="P91" s="170">
        <f>O91*H91</f>
        <v>4.0681440000000002</v>
      </c>
      <c r="Q91" s="170">
        <v>0</v>
      </c>
      <c r="R91" s="170">
        <f>Q91*H91</f>
        <v>0</v>
      </c>
      <c r="S91" s="170">
        <v>0</v>
      </c>
      <c r="T91" s="171">
        <f>S91*H91</f>
        <v>0</v>
      </c>
      <c r="AR91" s="24" t="s">
        <v>266</v>
      </c>
      <c r="AT91" s="24" t="s">
        <v>261</v>
      </c>
      <c r="AU91" s="24" t="s">
        <v>86</v>
      </c>
      <c r="AY91" s="24" t="s">
        <v>259</v>
      </c>
      <c r="BE91" s="172">
        <f>IF(N91="základní",J91,0)</f>
        <v>0</v>
      </c>
      <c r="BF91" s="172">
        <f>IF(N91="snížená",J91,0)</f>
        <v>0</v>
      </c>
      <c r="BG91" s="172">
        <f>IF(N91="zákl. přenesená",J91,0)</f>
        <v>0</v>
      </c>
      <c r="BH91" s="172">
        <f>IF(N91="sníž. přenesená",J91,0)</f>
        <v>0</v>
      </c>
      <c r="BI91" s="172">
        <f>IF(N91="nulová",J91,0)</f>
        <v>0</v>
      </c>
      <c r="BJ91" s="24" t="s">
        <v>28</v>
      </c>
      <c r="BK91" s="172">
        <f>ROUND(I91*H91,2)</f>
        <v>0</v>
      </c>
      <c r="BL91" s="24" t="s">
        <v>266</v>
      </c>
      <c r="BM91" s="24" t="s">
        <v>763</v>
      </c>
    </row>
    <row r="92" spans="2:65" s="12" customFormat="1">
      <c r="B92" s="173"/>
      <c r="D92" s="174" t="s">
        <v>268</v>
      </c>
      <c r="E92" s="175" t="s">
        <v>5</v>
      </c>
      <c r="F92" s="176" t="s">
        <v>269</v>
      </c>
      <c r="H92" s="175" t="s">
        <v>5</v>
      </c>
      <c r="L92" s="173"/>
      <c r="M92" s="177"/>
      <c r="N92" s="178"/>
      <c r="O92" s="178"/>
      <c r="P92" s="178"/>
      <c r="Q92" s="178"/>
      <c r="R92" s="178"/>
      <c r="S92" s="178"/>
      <c r="T92" s="179"/>
      <c r="AT92" s="175" t="s">
        <v>268</v>
      </c>
      <c r="AU92" s="175" t="s">
        <v>86</v>
      </c>
      <c r="AV92" s="12" t="s">
        <v>28</v>
      </c>
      <c r="AW92" s="12" t="s">
        <v>41</v>
      </c>
      <c r="AX92" s="12" t="s">
        <v>77</v>
      </c>
      <c r="AY92" s="175" t="s">
        <v>259</v>
      </c>
    </row>
    <row r="93" spans="2:65" s="12" customFormat="1">
      <c r="B93" s="173"/>
      <c r="D93" s="174" t="s">
        <v>268</v>
      </c>
      <c r="E93" s="175" t="s">
        <v>5</v>
      </c>
      <c r="F93" s="176" t="s">
        <v>270</v>
      </c>
      <c r="H93" s="175" t="s">
        <v>5</v>
      </c>
      <c r="L93" s="173"/>
      <c r="M93" s="177"/>
      <c r="N93" s="178"/>
      <c r="O93" s="178"/>
      <c r="P93" s="178"/>
      <c r="Q93" s="178"/>
      <c r="R93" s="178"/>
      <c r="S93" s="178"/>
      <c r="T93" s="179"/>
      <c r="AT93" s="175" t="s">
        <v>268</v>
      </c>
      <c r="AU93" s="175" t="s">
        <v>86</v>
      </c>
      <c r="AV93" s="12" t="s">
        <v>28</v>
      </c>
      <c r="AW93" s="12" t="s">
        <v>41</v>
      </c>
      <c r="AX93" s="12" t="s">
        <v>77</v>
      </c>
      <c r="AY93" s="175" t="s">
        <v>259</v>
      </c>
    </row>
    <row r="94" spans="2:65" s="12" customFormat="1">
      <c r="B94" s="173"/>
      <c r="D94" s="174" t="s">
        <v>268</v>
      </c>
      <c r="E94" s="175" t="s">
        <v>5</v>
      </c>
      <c r="F94" s="176" t="s">
        <v>820</v>
      </c>
      <c r="H94" s="175" t="s">
        <v>5</v>
      </c>
      <c r="L94" s="173"/>
      <c r="M94" s="177"/>
      <c r="N94" s="178"/>
      <c r="O94" s="178"/>
      <c r="P94" s="178"/>
      <c r="Q94" s="178"/>
      <c r="R94" s="178"/>
      <c r="S94" s="178"/>
      <c r="T94" s="179"/>
      <c r="AT94" s="175" t="s">
        <v>268</v>
      </c>
      <c r="AU94" s="175" t="s">
        <v>86</v>
      </c>
      <c r="AV94" s="12" t="s">
        <v>28</v>
      </c>
      <c r="AW94" s="12" t="s">
        <v>41</v>
      </c>
      <c r="AX94" s="12" t="s">
        <v>77</v>
      </c>
      <c r="AY94" s="175" t="s">
        <v>259</v>
      </c>
    </row>
    <row r="95" spans="2:65" s="12" customFormat="1">
      <c r="B95" s="173"/>
      <c r="D95" s="174" t="s">
        <v>268</v>
      </c>
      <c r="E95" s="175" t="s">
        <v>5</v>
      </c>
      <c r="F95" s="176" t="s">
        <v>821</v>
      </c>
      <c r="H95" s="175" t="s">
        <v>5</v>
      </c>
      <c r="L95" s="173"/>
      <c r="M95" s="177"/>
      <c r="N95" s="178"/>
      <c r="O95" s="178"/>
      <c r="P95" s="178"/>
      <c r="Q95" s="178"/>
      <c r="R95" s="178"/>
      <c r="S95" s="178"/>
      <c r="T95" s="179"/>
      <c r="AT95" s="175" t="s">
        <v>268</v>
      </c>
      <c r="AU95" s="175" t="s">
        <v>86</v>
      </c>
      <c r="AV95" s="12" t="s">
        <v>28</v>
      </c>
      <c r="AW95" s="12" t="s">
        <v>41</v>
      </c>
      <c r="AX95" s="12" t="s">
        <v>77</v>
      </c>
      <c r="AY95" s="175" t="s">
        <v>259</v>
      </c>
    </row>
    <row r="96" spans="2:65" s="12" customFormat="1">
      <c r="B96" s="173"/>
      <c r="D96" s="174" t="s">
        <v>268</v>
      </c>
      <c r="E96" s="175" t="s">
        <v>5</v>
      </c>
      <c r="F96" s="176" t="s">
        <v>766</v>
      </c>
      <c r="H96" s="175" t="s">
        <v>5</v>
      </c>
      <c r="L96" s="173"/>
      <c r="M96" s="177"/>
      <c r="N96" s="178"/>
      <c r="O96" s="178"/>
      <c r="P96" s="178"/>
      <c r="Q96" s="178"/>
      <c r="R96" s="178"/>
      <c r="S96" s="178"/>
      <c r="T96" s="179"/>
      <c r="AT96" s="175" t="s">
        <v>268</v>
      </c>
      <c r="AU96" s="175" t="s">
        <v>86</v>
      </c>
      <c r="AV96" s="12" t="s">
        <v>28</v>
      </c>
      <c r="AW96" s="12" t="s">
        <v>41</v>
      </c>
      <c r="AX96" s="12" t="s">
        <v>77</v>
      </c>
      <c r="AY96" s="175" t="s">
        <v>259</v>
      </c>
    </row>
    <row r="97" spans="2:65" s="12" customFormat="1">
      <c r="B97" s="173"/>
      <c r="D97" s="174" t="s">
        <v>268</v>
      </c>
      <c r="E97" s="175" t="s">
        <v>5</v>
      </c>
      <c r="F97" s="176" t="s">
        <v>274</v>
      </c>
      <c r="H97" s="175" t="s">
        <v>5</v>
      </c>
      <c r="L97" s="173"/>
      <c r="M97" s="177"/>
      <c r="N97" s="178"/>
      <c r="O97" s="178"/>
      <c r="P97" s="178"/>
      <c r="Q97" s="178"/>
      <c r="R97" s="178"/>
      <c r="S97" s="178"/>
      <c r="T97" s="179"/>
      <c r="AT97" s="175" t="s">
        <v>268</v>
      </c>
      <c r="AU97" s="175" t="s">
        <v>86</v>
      </c>
      <c r="AV97" s="12" t="s">
        <v>28</v>
      </c>
      <c r="AW97" s="12" t="s">
        <v>41</v>
      </c>
      <c r="AX97" s="12" t="s">
        <v>77</v>
      </c>
      <c r="AY97" s="175" t="s">
        <v>259</v>
      </c>
    </row>
    <row r="98" spans="2:65" s="13" customFormat="1">
      <c r="B98" s="180"/>
      <c r="D98" s="174" t="s">
        <v>268</v>
      </c>
      <c r="E98" s="181" t="s">
        <v>5</v>
      </c>
      <c r="F98" s="182" t="s">
        <v>275</v>
      </c>
      <c r="H98" s="183">
        <v>0</v>
      </c>
      <c r="L98" s="180"/>
      <c r="M98" s="184"/>
      <c r="N98" s="185"/>
      <c r="O98" s="185"/>
      <c r="P98" s="185"/>
      <c r="Q98" s="185"/>
      <c r="R98" s="185"/>
      <c r="S98" s="185"/>
      <c r="T98" s="186"/>
      <c r="AT98" s="181" t="s">
        <v>268</v>
      </c>
      <c r="AU98" s="181" t="s">
        <v>86</v>
      </c>
      <c r="AV98" s="13" t="s">
        <v>152</v>
      </c>
      <c r="AW98" s="13" t="s">
        <v>41</v>
      </c>
      <c r="AX98" s="13" t="s">
        <v>77</v>
      </c>
      <c r="AY98" s="181" t="s">
        <v>259</v>
      </c>
    </row>
    <row r="99" spans="2:65" s="12" customFormat="1">
      <c r="B99" s="173"/>
      <c r="D99" s="174" t="s">
        <v>268</v>
      </c>
      <c r="E99" s="175" t="s">
        <v>5</v>
      </c>
      <c r="F99" s="176" t="s">
        <v>822</v>
      </c>
      <c r="H99" s="175" t="s">
        <v>5</v>
      </c>
      <c r="L99" s="173"/>
      <c r="M99" s="177"/>
      <c r="N99" s="178"/>
      <c r="O99" s="178"/>
      <c r="P99" s="178"/>
      <c r="Q99" s="178"/>
      <c r="R99" s="178"/>
      <c r="S99" s="178"/>
      <c r="T99" s="179"/>
      <c r="AT99" s="175" t="s">
        <v>268</v>
      </c>
      <c r="AU99" s="175" t="s">
        <v>86</v>
      </c>
      <c r="AV99" s="12" t="s">
        <v>28</v>
      </c>
      <c r="AW99" s="12" t="s">
        <v>41</v>
      </c>
      <c r="AX99" s="12" t="s">
        <v>77</v>
      </c>
      <c r="AY99" s="175" t="s">
        <v>259</v>
      </c>
    </row>
    <row r="100" spans="2:65" s="12" customFormat="1">
      <c r="B100" s="173"/>
      <c r="D100" s="174" t="s">
        <v>268</v>
      </c>
      <c r="E100" s="175" t="s">
        <v>5</v>
      </c>
      <c r="F100" s="176" t="s">
        <v>768</v>
      </c>
      <c r="H100" s="175" t="s">
        <v>5</v>
      </c>
      <c r="L100" s="173"/>
      <c r="M100" s="177"/>
      <c r="N100" s="178"/>
      <c r="O100" s="178"/>
      <c r="P100" s="178"/>
      <c r="Q100" s="178"/>
      <c r="R100" s="178"/>
      <c r="S100" s="178"/>
      <c r="T100" s="179"/>
      <c r="AT100" s="175" t="s">
        <v>268</v>
      </c>
      <c r="AU100" s="175" t="s">
        <v>86</v>
      </c>
      <c r="AV100" s="12" t="s">
        <v>28</v>
      </c>
      <c r="AW100" s="12" t="s">
        <v>41</v>
      </c>
      <c r="AX100" s="12" t="s">
        <v>77</v>
      </c>
      <c r="AY100" s="175" t="s">
        <v>259</v>
      </c>
    </row>
    <row r="101" spans="2:65" s="12" customFormat="1">
      <c r="B101" s="173"/>
      <c r="D101" s="174" t="s">
        <v>268</v>
      </c>
      <c r="E101" s="175" t="s">
        <v>5</v>
      </c>
      <c r="F101" s="176" t="s">
        <v>823</v>
      </c>
      <c r="H101" s="175" t="s">
        <v>5</v>
      </c>
      <c r="L101" s="173"/>
      <c r="M101" s="177"/>
      <c r="N101" s="178"/>
      <c r="O101" s="178"/>
      <c r="P101" s="178"/>
      <c r="Q101" s="178"/>
      <c r="R101" s="178"/>
      <c r="S101" s="178"/>
      <c r="T101" s="179"/>
      <c r="AT101" s="175" t="s">
        <v>268</v>
      </c>
      <c r="AU101" s="175" t="s">
        <v>86</v>
      </c>
      <c r="AV101" s="12" t="s">
        <v>28</v>
      </c>
      <c r="AW101" s="12" t="s">
        <v>41</v>
      </c>
      <c r="AX101" s="12" t="s">
        <v>77</v>
      </c>
      <c r="AY101" s="175" t="s">
        <v>259</v>
      </c>
    </row>
    <row r="102" spans="2:65" s="12" customFormat="1">
      <c r="B102" s="173"/>
      <c r="D102" s="174" t="s">
        <v>268</v>
      </c>
      <c r="E102" s="175" t="s">
        <v>5</v>
      </c>
      <c r="F102" s="176" t="s">
        <v>824</v>
      </c>
      <c r="H102" s="175" t="s">
        <v>5</v>
      </c>
      <c r="L102" s="173"/>
      <c r="M102" s="177"/>
      <c r="N102" s="178"/>
      <c r="O102" s="178"/>
      <c r="P102" s="178"/>
      <c r="Q102" s="178"/>
      <c r="R102" s="178"/>
      <c r="S102" s="178"/>
      <c r="T102" s="179"/>
      <c r="AT102" s="175" t="s">
        <v>268</v>
      </c>
      <c r="AU102" s="175" t="s">
        <v>86</v>
      </c>
      <c r="AV102" s="12" t="s">
        <v>28</v>
      </c>
      <c r="AW102" s="12" t="s">
        <v>41</v>
      </c>
      <c r="AX102" s="12" t="s">
        <v>77</v>
      </c>
      <c r="AY102" s="175" t="s">
        <v>259</v>
      </c>
    </row>
    <row r="103" spans="2:65" s="14" customFormat="1">
      <c r="B103" s="187"/>
      <c r="D103" s="174" t="s">
        <v>268</v>
      </c>
      <c r="E103" s="188" t="s">
        <v>5</v>
      </c>
      <c r="F103" s="189" t="s">
        <v>825</v>
      </c>
      <c r="H103" s="190">
        <v>2.6280000000000001</v>
      </c>
      <c r="L103" s="187"/>
      <c r="M103" s="191"/>
      <c r="N103" s="192"/>
      <c r="O103" s="192"/>
      <c r="P103" s="192"/>
      <c r="Q103" s="192"/>
      <c r="R103" s="192"/>
      <c r="S103" s="192"/>
      <c r="T103" s="193"/>
      <c r="AT103" s="188" t="s">
        <v>268</v>
      </c>
      <c r="AU103" s="188" t="s">
        <v>86</v>
      </c>
      <c r="AV103" s="14" t="s">
        <v>86</v>
      </c>
      <c r="AW103" s="14" t="s">
        <v>41</v>
      </c>
      <c r="AX103" s="14" t="s">
        <v>77</v>
      </c>
      <c r="AY103" s="188" t="s">
        <v>259</v>
      </c>
    </row>
    <row r="104" spans="2:65" s="13" customFormat="1">
      <c r="B104" s="180"/>
      <c r="D104" s="174" t="s">
        <v>268</v>
      </c>
      <c r="E104" s="181" t="s">
        <v>5</v>
      </c>
      <c r="F104" s="182" t="s">
        <v>275</v>
      </c>
      <c r="H104" s="183">
        <v>2.6280000000000001</v>
      </c>
      <c r="L104" s="180"/>
      <c r="M104" s="184"/>
      <c r="N104" s="185"/>
      <c r="O104" s="185"/>
      <c r="P104" s="185"/>
      <c r="Q104" s="185"/>
      <c r="R104" s="185"/>
      <c r="S104" s="185"/>
      <c r="T104" s="186"/>
      <c r="AT104" s="181" t="s">
        <v>268</v>
      </c>
      <c r="AU104" s="181" t="s">
        <v>86</v>
      </c>
      <c r="AV104" s="13" t="s">
        <v>152</v>
      </c>
      <c r="AW104" s="13" t="s">
        <v>41</v>
      </c>
      <c r="AX104" s="13" t="s">
        <v>77</v>
      </c>
      <c r="AY104" s="181" t="s">
        <v>259</v>
      </c>
    </row>
    <row r="105" spans="2:65" s="15" customFormat="1">
      <c r="B105" s="194"/>
      <c r="D105" s="174" t="s">
        <v>268</v>
      </c>
      <c r="E105" s="195" t="s">
        <v>826</v>
      </c>
      <c r="F105" s="196" t="s">
        <v>282</v>
      </c>
      <c r="H105" s="197">
        <v>2.6280000000000001</v>
      </c>
      <c r="L105" s="194"/>
      <c r="M105" s="198"/>
      <c r="N105" s="199"/>
      <c r="O105" s="199"/>
      <c r="P105" s="199"/>
      <c r="Q105" s="199"/>
      <c r="R105" s="199"/>
      <c r="S105" s="199"/>
      <c r="T105" s="200"/>
      <c r="AT105" s="195" t="s">
        <v>268</v>
      </c>
      <c r="AU105" s="195" t="s">
        <v>86</v>
      </c>
      <c r="AV105" s="15" t="s">
        <v>266</v>
      </c>
      <c r="AW105" s="15" t="s">
        <v>41</v>
      </c>
      <c r="AX105" s="15" t="s">
        <v>28</v>
      </c>
      <c r="AY105" s="195" t="s">
        <v>259</v>
      </c>
    </row>
    <row r="106" spans="2:65" s="1" customFormat="1" ht="25.5" customHeight="1">
      <c r="B106" s="161"/>
      <c r="C106" s="162" t="s">
        <v>86</v>
      </c>
      <c r="D106" s="162" t="s">
        <v>261</v>
      </c>
      <c r="E106" s="163" t="s">
        <v>772</v>
      </c>
      <c r="F106" s="164" t="s">
        <v>773</v>
      </c>
      <c r="G106" s="165" t="s">
        <v>297</v>
      </c>
      <c r="H106" s="166">
        <v>0.66800000000000004</v>
      </c>
      <c r="I106" s="167"/>
      <c r="J106" s="167">
        <f>ROUND(I106*H106,2)</f>
        <v>0</v>
      </c>
      <c r="K106" s="164" t="s">
        <v>5</v>
      </c>
      <c r="L106" s="39"/>
      <c r="M106" s="168" t="s">
        <v>5</v>
      </c>
      <c r="N106" s="169" t="s">
        <v>48</v>
      </c>
      <c r="O106" s="170">
        <v>1.8</v>
      </c>
      <c r="P106" s="170">
        <f>O106*H106</f>
        <v>1.2024000000000001</v>
      </c>
      <c r="Q106" s="170">
        <v>0</v>
      </c>
      <c r="R106" s="170">
        <f>Q106*H106</f>
        <v>0</v>
      </c>
      <c r="S106" s="170">
        <v>0</v>
      </c>
      <c r="T106" s="171">
        <f>S106*H106</f>
        <v>0</v>
      </c>
      <c r="AR106" s="24" t="s">
        <v>266</v>
      </c>
      <c r="AT106" s="24" t="s">
        <v>261</v>
      </c>
      <c r="AU106" s="24" t="s">
        <v>86</v>
      </c>
      <c r="AY106" s="24" t="s">
        <v>259</v>
      </c>
      <c r="BE106" s="172">
        <f>IF(N106="základní",J106,0)</f>
        <v>0</v>
      </c>
      <c r="BF106" s="172">
        <f>IF(N106="snížená",J106,0)</f>
        <v>0</v>
      </c>
      <c r="BG106" s="172">
        <f>IF(N106="zákl. přenesená",J106,0)</f>
        <v>0</v>
      </c>
      <c r="BH106" s="172">
        <f>IF(N106="sníž. přenesená",J106,0)</f>
        <v>0</v>
      </c>
      <c r="BI106" s="172">
        <f>IF(N106="nulová",J106,0)</f>
        <v>0</v>
      </c>
      <c r="BJ106" s="24" t="s">
        <v>28</v>
      </c>
      <c r="BK106" s="172">
        <f>ROUND(I106*H106,2)</f>
        <v>0</v>
      </c>
      <c r="BL106" s="24" t="s">
        <v>266</v>
      </c>
      <c r="BM106" s="24" t="s">
        <v>827</v>
      </c>
    </row>
    <row r="107" spans="2:65" s="12" customFormat="1">
      <c r="B107" s="173"/>
      <c r="D107" s="174" t="s">
        <v>268</v>
      </c>
      <c r="E107" s="175" t="s">
        <v>5</v>
      </c>
      <c r="F107" s="176" t="s">
        <v>828</v>
      </c>
      <c r="H107" s="175" t="s">
        <v>5</v>
      </c>
      <c r="L107" s="173"/>
      <c r="M107" s="177"/>
      <c r="N107" s="178"/>
      <c r="O107" s="178"/>
      <c r="P107" s="178"/>
      <c r="Q107" s="178"/>
      <c r="R107" s="178"/>
      <c r="S107" s="178"/>
      <c r="T107" s="179"/>
      <c r="AT107" s="175" t="s">
        <v>268</v>
      </c>
      <c r="AU107" s="175" t="s">
        <v>86</v>
      </c>
      <c r="AV107" s="12" t="s">
        <v>28</v>
      </c>
      <c r="AW107" s="12" t="s">
        <v>41</v>
      </c>
      <c r="AX107" s="12" t="s">
        <v>77</v>
      </c>
      <c r="AY107" s="175" t="s">
        <v>259</v>
      </c>
    </row>
    <row r="108" spans="2:65" s="14" customFormat="1">
      <c r="B108" s="187"/>
      <c r="D108" s="174" t="s">
        <v>268</v>
      </c>
      <c r="E108" s="188" t="s">
        <v>5</v>
      </c>
      <c r="F108" s="189" t="s">
        <v>829</v>
      </c>
      <c r="H108" s="190">
        <v>0.56499999999999995</v>
      </c>
      <c r="L108" s="187"/>
      <c r="M108" s="191"/>
      <c r="N108" s="192"/>
      <c r="O108" s="192"/>
      <c r="P108" s="192"/>
      <c r="Q108" s="192"/>
      <c r="R108" s="192"/>
      <c r="S108" s="192"/>
      <c r="T108" s="193"/>
      <c r="AT108" s="188" t="s">
        <v>268</v>
      </c>
      <c r="AU108" s="188" t="s">
        <v>86</v>
      </c>
      <c r="AV108" s="14" t="s">
        <v>86</v>
      </c>
      <c r="AW108" s="14" t="s">
        <v>41</v>
      </c>
      <c r="AX108" s="14" t="s">
        <v>77</v>
      </c>
      <c r="AY108" s="188" t="s">
        <v>259</v>
      </c>
    </row>
    <row r="109" spans="2:65" s="14" customFormat="1">
      <c r="B109" s="187"/>
      <c r="D109" s="174" t="s">
        <v>268</v>
      </c>
      <c r="E109" s="188" t="s">
        <v>5</v>
      </c>
      <c r="F109" s="189" t="s">
        <v>830</v>
      </c>
      <c r="H109" s="190">
        <v>0.10299999999999999</v>
      </c>
      <c r="L109" s="187"/>
      <c r="M109" s="191"/>
      <c r="N109" s="192"/>
      <c r="O109" s="192"/>
      <c r="P109" s="192"/>
      <c r="Q109" s="192"/>
      <c r="R109" s="192"/>
      <c r="S109" s="192"/>
      <c r="T109" s="193"/>
      <c r="AT109" s="188" t="s">
        <v>268</v>
      </c>
      <c r="AU109" s="188" t="s">
        <v>86</v>
      </c>
      <c r="AV109" s="14" t="s">
        <v>86</v>
      </c>
      <c r="AW109" s="14" t="s">
        <v>41</v>
      </c>
      <c r="AX109" s="14" t="s">
        <v>77</v>
      </c>
      <c r="AY109" s="188" t="s">
        <v>259</v>
      </c>
    </row>
    <row r="110" spans="2:65" s="15" customFormat="1">
      <c r="B110" s="194"/>
      <c r="D110" s="174" t="s">
        <v>268</v>
      </c>
      <c r="E110" s="195" t="s">
        <v>815</v>
      </c>
      <c r="F110" s="196" t="s">
        <v>282</v>
      </c>
      <c r="H110" s="197">
        <v>0.66800000000000004</v>
      </c>
      <c r="L110" s="194"/>
      <c r="M110" s="198"/>
      <c r="N110" s="199"/>
      <c r="O110" s="199"/>
      <c r="P110" s="199"/>
      <c r="Q110" s="199"/>
      <c r="R110" s="199"/>
      <c r="S110" s="199"/>
      <c r="T110" s="200"/>
      <c r="AT110" s="195" t="s">
        <v>268</v>
      </c>
      <c r="AU110" s="195" t="s">
        <v>86</v>
      </c>
      <c r="AV110" s="15" t="s">
        <v>266</v>
      </c>
      <c r="AW110" s="15" t="s">
        <v>41</v>
      </c>
      <c r="AX110" s="15" t="s">
        <v>28</v>
      </c>
      <c r="AY110" s="195" t="s">
        <v>259</v>
      </c>
    </row>
    <row r="111" spans="2:65" s="1" customFormat="1" ht="25.5" customHeight="1">
      <c r="B111" s="161"/>
      <c r="C111" s="162" t="s">
        <v>152</v>
      </c>
      <c r="D111" s="162" t="s">
        <v>261</v>
      </c>
      <c r="E111" s="163" t="s">
        <v>777</v>
      </c>
      <c r="F111" s="164" t="s">
        <v>778</v>
      </c>
      <c r="G111" s="165" t="s">
        <v>297</v>
      </c>
      <c r="H111" s="166">
        <v>3.7120000000000002</v>
      </c>
      <c r="I111" s="167"/>
      <c r="J111" s="167">
        <f>ROUND(I111*H111,2)</f>
        <v>0</v>
      </c>
      <c r="K111" s="164" t="s">
        <v>265</v>
      </c>
      <c r="L111" s="39"/>
      <c r="M111" s="168" t="s">
        <v>5</v>
      </c>
      <c r="N111" s="169" t="s">
        <v>48</v>
      </c>
      <c r="O111" s="170">
        <v>0.43099999999999999</v>
      </c>
      <c r="P111" s="170">
        <f>O111*H111</f>
        <v>1.599872</v>
      </c>
      <c r="Q111" s="170">
        <v>0</v>
      </c>
      <c r="R111" s="170">
        <f>Q111*H111</f>
        <v>0</v>
      </c>
      <c r="S111" s="170">
        <v>0</v>
      </c>
      <c r="T111" s="171">
        <f>S111*H111</f>
        <v>0</v>
      </c>
      <c r="AR111" s="24" t="s">
        <v>266</v>
      </c>
      <c r="AT111" s="24" t="s">
        <v>261</v>
      </c>
      <c r="AU111" s="24" t="s">
        <v>86</v>
      </c>
      <c r="AY111" s="24" t="s">
        <v>259</v>
      </c>
      <c r="BE111" s="172">
        <f>IF(N111="základní",J111,0)</f>
        <v>0</v>
      </c>
      <c r="BF111" s="172">
        <f>IF(N111="snížená",J111,0)</f>
        <v>0</v>
      </c>
      <c r="BG111" s="172">
        <f>IF(N111="zákl. přenesená",J111,0)</f>
        <v>0</v>
      </c>
      <c r="BH111" s="172">
        <f>IF(N111="sníž. přenesená",J111,0)</f>
        <v>0</v>
      </c>
      <c r="BI111" s="172">
        <f>IF(N111="nulová",J111,0)</f>
        <v>0</v>
      </c>
      <c r="BJ111" s="24" t="s">
        <v>28</v>
      </c>
      <c r="BK111" s="172">
        <f>ROUND(I111*H111,2)</f>
        <v>0</v>
      </c>
      <c r="BL111" s="24" t="s">
        <v>266</v>
      </c>
      <c r="BM111" s="24" t="s">
        <v>779</v>
      </c>
    </row>
    <row r="112" spans="2:65" s="12" customFormat="1">
      <c r="B112" s="173"/>
      <c r="D112" s="174" t="s">
        <v>268</v>
      </c>
      <c r="E112" s="175" t="s">
        <v>5</v>
      </c>
      <c r="F112" s="176" t="s">
        <v>831</v>
      </c>
      <c r="H112" s="175" t="s">
        <v>5</v>
      </c>
      <c r="L112" s="173"/>
      <c r="M112" s="177"/>
      <c r="N112" s="178"/>
      <c r="O112" s="178"/>
      <c r="P112" s="178"/>
      <c r="Q112" s="178"/>
      <c r="R112" s="178"/>
      <c r="S112" s="178"/>
      <c r="T112" s="179"/>
      <c r="AT112" s="175" t="s">
        <v>268</v>
      </c>
      <c r="AU112" s="175" t="s">
        <v>86</v>
      </c>
      <c r="AV112" s="12" t="s">
        <v>28</v>
      </c>
      <c r="AW112" s="12" t="s">
        <v>41</v>
      </c>
      <c r="AX112" s="12" t="s">
        <v>77</v>
      </c>
      <c r="AY112" s="175" t="s">
        <v>259</v>
      </c>
    </row>
    <row r="113" spans="2:65" s="14" customFormat="1">
      <c r="B113" s="187"/>
      <c r="D113" s="174" t="s">
        <v>268</v>
      </c>
      <c r="E113" s="188" t="s">
        <v>5</v>
      </c>
      <c r="F113" s="189" t="s">
        <v>832</v>
      </c>
      <c r="H113" s="190">
        <v>4.38</v>
      </c>
      <c r="L113" s="187"/>
      <c r="M113" s="191"/>
      <c r="N113" s="192"/>
      <c r="O113" s="192"/>
      <c r="P113" s="192"/>
      <c r="Q113" s="192"/>
      <c r="R113" s="192"/>
      <c r="S113" s="192"/>
      <c r="T113" s="193"/>
      <c r="AT113" s="188" t="s">
        <v>268</v>
      </c>
      <c r="AU113" s="188" t="s">
        <v>86</v>
      </c>
      <c r="AV113" s="14" t="s">
        <v>86</v>
      </c>
      <c r="AW113" s="14" t="s">
        <v>41</v>
      </c>
      <c r="AX113" s="14" t="s">
        <v>77</v>
      </c>
      <c r="AY113" s="188" t="s">
        <v>259</v>
      </c>
    </row>
    <row r="114" spans="2:65" s="13" customFormat="1">
      <c r="B114" s="180"/>
      <c r="D114" s="174" t="s">
        <v>268</v>
      </c>
      <c r="E114" s="181" t="s">
        <v>811</v>
      </c>
      <c r="F114" s="182" t="s">
        <v>833</v>
      </c>
      <c r="H114" s="183">
        <v>4.38</v>
      </c>
      <c r="L114" s="180"/>
      <c r="M114" s="184"/>
      <c r="N114" s="185"/>
      <c r="O114" s="185"/>
      <c r="P114" s="185"/>
      <c r="Q114" s="185"/>
      <c r="R114" s="185"/>
      <c r="S114" s="185"/>
      <c r="T114" s="186"/>
      <c r="AT114" s="181" t="s">
        <v>268</v>
      </c>
      <c r="AU114" s="181" t="s">
        <v>86</v>
      </c>
      <c r="AV114" s="13" t="s">
        <v>152</v>
      </c>
      <c r="AW114" s="13" t="s">
        <v>41</v>
      </c>
      <c r="AX114" s="13" t="s">
        <v>77</v>
      </c>
      <c r="AY114" s="181" t="s">
        <v>259</v>
      </c>
    </row>
    <row r="115" spans="2:65" s="12" customFormat="1">
      <c r="B115" s="173"/>
      <c r="D115" s="174" t="s">
        <v>268</v>
      </c>
      <c r="E115" s="175" t="s">
        <v>5</v>
      </c>
      <c r="F115" s="176" t="s">
        <v>783</v>
      </c>
      <c r="H115" s="175" t="s">
        <v>5</v>
      </c>
      <c r="L115" s="173"/>
      <c r="M115" s="177"/>
      <c r="N115" s="178"/>
      <c r="O115" s="178"/>
      <c r="P115" s="178"/>
      <c r="Q115" s="178"/>
      <c r="R115" s="178"/>
      <c r="S115" s="178"/>
      <c r="T115" s="179"/>
      <c r="AT115" s="175" t="s">
        <v>268</v>
      </c>
      <c r="AU115" s="175" t="s">
        <v>86</v>
      </c>
      <c r="AV115" s="12" t="s">
        <v>28</v>
      </c>
      <c r="AW115" s="12" t="s">
        <v>41</v>
      </c>
      <c r="AX115" s="12" t="s">
        <v>77</v>
      </c>
      <c r="AY115" s="175" t="s">
        <v>259</v>
      </c>
    </row>
    <row r="116" spans="2:65" s="14" customFormat="1">
      <c r="B116" s="187"/>
      <c r="D116" s="174" t="s">
        <v>268</v>
      </c>
      <c r="E116" s="188" t="s">
        <v>5</v>
      </c>
      <c r="F116" s="189" t="s">
        <v>834</v>
      </c>
      <c r="H116" s="190">
        <v>-0.66800000000000004</v>
      </c>
      <c r="L116" s="187"/>
      <c r="M116" s="191"/>
      <c r="N116" s="192"/>
      <c r="O116" s="192"/>
      <c r="P116" s="192"/>
      <c r="Q116" s="192"/>
      <c r="R116" s="192"/>
      <c r="S116" s="192"/>
      <c r="T116" s="193"/>
      <c r="AT116" s="188" t="s">
        <v>268</v>
      </c>
      <c r="AU116" s="188" t="s">
        <v>86</v>
      </c>
      <c r="AV116" s="14" t="s">
        <v>86</v>
      </c>
      <c r="AW116" s="14" t="s">
        <v>41</v>
      </c>
      <c r="AX116" s="14" t="s">
        <v>77</v>
      </c>
      <c r="AY116" s="188" t="s">
        <v>259</v>
      </c>
    </row>
    <row r="117" spans="2:65" s="15" customFormat="1">
      <c r="B117" s="194"/>
      <c r="D117" s="174" t="s">
        <v>268</v>
      </c>
      <c r="E117" s="195" t="s">
        <v>817</v>
      </c>
      <c r="F117" s="196" t="s">
        <v>282</v>
      </c>
      <c r="H117" s="197">
        <v>3.7120000000000002</v>
      </c>
      <c r="L117" s="194"/>
      <c r="M117" s="198"/>
      <c r="N117" s="199"/>
      <c r="O117" s="199"/>
      <c r="P117" s="199"/>
      <c r="Q117" s="199"/>
      <c r="R117" s="199"/>
      <c r="S117" s="199"/>
      <c r="T117" s="200"/>
      <c r="AT117" s="195" t="s">
        <v>268</v>
      </c>
      <c r="AU117" s="195" t="s">
        <v>86</v>
      </c>
      <c r="AV117" s="15" t="s">
        <v>266</v>
      </c>
      <c r="AW117" s="15" t="s">
        <v>41</v>
      </c>
      <c r="AX117" s="15" t="s">
        <v>28</v>
      </c>
      <c r="AY117" s="195" t="s">
        <v>259</v>
      </c>
    </row>
    <row r="118" spans="2:65" s="1" customFormat="1" ht="16.5" customHeight="1">
      <c r="B118" s="161"/>
      <c r="C118" s="162" t="s">
        <v>266</v>
      </c>
      <c r="D118" s="162" t="s">
        <v>261</v>
      </c>
      <c r="E118" s="163" t="s">
        <v>313</v>
      </c>
      <c r="F118" s="164" t="s">
        <v>314</v>
      </c>
      <c r="G118" s="165" t="s">
        <v>297</v>
      </c>
      <c r="H118" s="166">
        <v>4.38</v>
      </c>
      <c r="I118" s="167"/>
      <c r="J118" s="167">
        <f>ROUND(I118*H118,2)</f>
        <v>0</v>
      </c>
      <c r="K118" s="164" t="s">
        <v>265</v>
      </c>
      <c r="L118" s="39"/>
      <c r="M118" s="168" t="s">
        <v>5</v>
      </c>
      <c r="N118" s="169" t="s">
        <v>48</v>
      </c>
      <c r="O118" s="170">
        <v>8.3000000000000004E-2</v>
      </c>
      <c r="P118" s="170">
        <f>O118*H118</f>
        <v>0.36354000000000003</v>
      </c>
      <c r="Q118" s="170">
        <v>0</v>
      </c>
      <c r="R118" s="170">
        <f>Q118*H118</f>
        <v>0</v>
      </c>
      <c r="S118" s="170">
        <v>0</v>
      </c>
      <c r="T118" s="171">
        <f>S118*H118</f>
        <v>0</v>
      </c>
      <c r="AR118" s="24" t="s">
        <v>266</v>
      </c>
      <c r="AT118" s="24" t="s">
        <v>261</v>
      </c>
      <c r="AU118" s="24" t="s">
        <v>86</v>
      </c>
      <c r="AY118" s="24" t="s">
        <v>259</v>
      </c>
      <c r="BE118" s="172">
        <f>IF(N118="základní",J118,0)</f>
        <v>0</v>
      </c>
      <c r="BF118" s="172">
        <f>IF(N118="snížená",J118,0)</f>
        <v>0</v>
      </c>
      <c r="BG118" s="172">
        <f>IF(N118="zákl. přenesená",J118,0)</f>
        <v>0</v>
      </c>
      <c r="BH118" s="172">
        <f>IF(N118="sníž. přenesená",J118,0)</f>
        <v>0</v>
      </c>
      <c r="BI118" s="172">
        <f>IF(N118="nulová",J118,0)</f>
        <v>0</v>
      </c>
      <c r="BJ118" s="24" t="s">
        <v>28</v>
      </c>
      <c r="BK118" s="172">
        <f>ROUND(I118*H118,2)</f>
        <v>0</v>
      </c>
      <c r="BL118" s="24" t="s">
        <v>266</v>
      </c>
      <c r="BM118" s="24" t="s">
        <v>785</v>
      </c>
    </row>
    <row r="119" spans="2:65" s="12" customFormat="1">
      <c r="B119" s="173"/>
      <c r="D119" s="174" t="s">
        <v>268</v>
      </c>
      <c r="E119" s="175" t="s">
        <v>5</v>
      </c>
      <c r="F119" s="176" t="s">
        <v>316</v>
      </c>
      <c r="H119" s="175" t="s">
        <v>5</v>
      </c>
      <c r="L119" s="173"/>
      <c r="M119" s="177"/>
      <c r="N119" s="178"/>
      <c r="O119" s="178"/>
      <c r="P119" s="178"/>
      <c r="Q119" s="178"/>
      <c r="R119" s="178"/>
      <c r="S119" s="178"/>
      <c r="T119" s="179"/>
      <c r="AT119" s="175" t="s">
        <v>268</v>
      </c>
      <c r="AU119" s="175" t="s">
        <v>86</v>
      </c>
      <c r="AV119" s="12" t="s">
        <v>28</v>
      </c>
      <c r="AW119" s="12" t="s">
        <v>41</v>
      </c>
      <c r="AX119" s="12" t="s">
        <v>77</v>
      </c>
      <c r="AY119" s="175" t="s">
        <v>259</v>
      </c>
    </row>
    <row r="120" spans="2:65" s="14" customFormat="1">
      <c r="B120" s="187"/>
      <c r="D120" s="174" t="s">
        <v>268</v>
      </c>
      <c r="E120" s="188" t="s">
        <v>5</v>
      </c>
      <c r="F120" s="189" t="s">
        <v>815</v>
      </c>
      <c r="H120" s="190">
        <v>0.66800000000000004</v>
      </c>
      <c r="L120" s="187"/>
      <c r="M120" s="191"/>
      <c r="N120" s="192"/>
      <c r="O120" s="192"/>
      <c r="P120" s="192"/>
      <c r="Q120" s="192"/>
      <c r="R120" s="192"/>
      <c r="S120" s="192"/>
      <c r="T120" s="193"/>
      <c r="AT120" s="188" t="s">
        <v>268</v>
      </c>
      <c r="AU120" s="188" t="s">
        <v>86</v>
      </c>
      <c r="AV120" s="14" t="s">
        <v>86</v>
      </c>
      <c r="AW120" s="14" t="s">
        <v>41</v>
      </c>
      <c r="AX120" s="14" t="s">
        <v>77</v>
      </c>
      <c r="AY120" s="188" t="s">
        <v>259</v>
      </c>
    </row>
    <row r="121" spans="2:65" s="14" customFormat="1">
      <c r="B121" s="187"/>
      <c r="D121" s="174" t="s">
        <v>268</v>
      </c>
      <c r="E121" s="188" t="s">
        <v>5</v>
      </c>
      <c r="F121" s="189" t="s">
        <v>817</v>
      </c>
      <c r="H121" s="190">
        <v>3.7120000000000002</v>
      </c>
      <c r="L121" s="187"/>
      <c r="M121" s="191"/>
      <c r="N121" s="192"/>
      <c r="O121" s="192"/>
      <c r="P121" s="192"/>
      <c r="Q121" s="192"/>
      <c r="R121" s="192"/>
      <c r="S121" s="192"/>
      <c r="T121" s="193"/>
      <c r="AT121" s="188" t="s">
        <v>268</v>
      </c>
      <c r="AU121" s="188" t="s">
        <v>86</v>
      </c>
      <c r="AV121" s="14" t="s">
        <v>86</v>
      </c>
      <c r="AW121" s="14" t="s">
        <v>41</v>
      </c>
      <c r="AX121" s="14" t="s">
        <v>77</v>
      </c>
      <c r="AY121" s="188" t="s">
        <v>259</v>
      </c>
    </row>
    <row r="122" spans="2:65" s="15" customFormat="1">
      <c r="B122" s="194"/>
      <c r="D122" s="174" t="s">
        <v>268</v>
      </c>
      <c r="E122" s="195" t="s">
        <v>813</v>
      </c>
      <c r="F122" s="196" t="s">
        <v>282</v>
      </c>
      <c r="H122" s="197">
        <v>4.38</v>
      </c>
      <c r="L122" s="194"/>
      <c r="M122" s="198"/>
      <c r="N122" s="199"/>
      <c r="O122" s="199"/>
      <c r="P122" s="199"/>
      <c r="Q122" s="199"/>
      <c r="R122" s="199"/>
      <c r="S122" s="199"/>
      <c r="T122" s="200"/>
      <c r="AT122" s="195" t="s">
        <v>268</v>
      </c>
      <c r="AU122" s="195" t="s">
        <v>86</v>
      </c>
      <c r="AV122" s="15" t="s">
        <v>266</v>
      </c>
      <c r="AW122" s="15" t="s">
        <v>41</v>
      </c>
      <c r="AX122" s="15" t="s">
        <v>28</v>
      </c>
      <c r="AY122" s="195" t="s">
        <v>259</v>
      </c>
    </row>
    <row r="123" spans="2:65" s="1" customFormat="1" ht="16.5" customHeight="1">
      <c r="B123" s="161"/>
      <c r="C123" s="162" t="s">
        <v>304</v>
      </c>
      <c r="D123" s="162" t="s">
        <v>261</v>
      </c>
      <c r="E123" s="163" t="s">
        <v>318</v>
      </c>
      <c r="F123" s="164" t="s">
        <v>319</v>
      </c>
      <c r="G123" s="165" t="s">
        <v>297</v>
      </c>
      <c r="H123" s="166">
        <v>4.38</v>
      </c>
      <c r="I123" s="167"/>
      <c r="J123" s="167">
        <f>ROUND(I123*H123,2)</f>
        <v>0</v>
      </c>
      <c r="K123" s="164" t="s">
        <v>265</v>
      </c>
      <c r="L123" s="39"/>
      <c r="M123" s="168" t="s">
        <v>5</v>
      </c>
      <c r="N123" s="169" t="s">
        <v>48</v>
      </c>
      <c r="O123" s="170">
        <v>8.9999999999999993E-3</v>
      </c>
      <c r="P123" s="170">
        <f>O123*H123</f>
        <v>3.9419999999999997E-2</v>
      </c>
      <c r="Q123" s="170">
        <v>0</v>
      </c>
      <c r="R123" s="170">
        <f>Q123*H123</f>
        <v>0</v>
      </c>
      <c r="S123" s="170">
        <v>0</v>
      </c>
      <c r="T123" s="171">
        <f>S123*H123</f>
        <v>0</v>
      </c>
      <c r="AR123" s="24" t="s">
        <v>266</v>
      </c>
      <c r="AT123" s="24" t="s">
        <v>261</v>
      </c>
      <c r="AU123" s="24" t="s">
        <v>86</v>
      </c>
      <c r="AY123" s="24" t="s">
        <v>259</v>
      </c>
      <c r="BE123" s="172">
        <f>IF(N123="základní",J123,0)</f>
        <v>0</v>
      </c>
      <c r="BF123" s="172">
        <f>IF(N123="snížená",J123,0)</f>
        <v>0</v>
      </c>
      <c r="BG123" s="172">
        <f>IF(N123="zákl. přenesená",J123,0)</f>
        <v>0</v>
      </c>
      <c r="BH123" s="172">
        <f>IF(N123="sníž. přenesená",J123,0)</f>
        <v>0</v>
      </c>
      <c r="BI123" s="172">
        <f>IF(N123="nulová",J123,0)</f>
        <v>0</v>
      </c>
      <c r="BJ123" s="24" t="s">
        <v>28</v>
      </c>
      <c r="BK123" s="172">
        <f>ROUND(I123*H123,2)</f>
        <v>0</v>
      </c>
      <c r="BL123" s="24" t="s">
        <v>266</v>
      </c>
      <c r="BM123" s="24" t="s">
        <v>786</v>
      </c>
    </row>
    <row r="124" spans="2:65" s="14" customFormat="1">
      <c r="B124" s="187"/>
      <c r="D124" s="174" t="s">
        <v>268</v>
      </c>
      <c r="E124" s="188" t="s">
        <v>5</v>
      </c>
      <c r="F124" s="189" t="s">
        <v>813</v>
      </c>
      <c r="H124" s="190">
        <v>4.38</v>
      </c>
      <c r="L124" s="187"/>
      <c r="M124" s="191"/>
      <c r="N124" s="192"/>
      <c r="O124" s="192"/>
      <c r="P124" s="192"/>
      <c r="Q124" s="192"/>
      <c r="R124" s="192"/>
      <c r="S124" s="192"/>
      <c r="T124" s="193"/>
      <c r="AT124" s="188" t="s">
        <v>268</v>
      </c>
      <c r="AU124" s="188" t="s">
        <v>86</v>
      </c>
      <c r="AV124" s="14" t="s">
        <v>86</v>
      </c>
      <c r="AW124" s="14" t="s">
        <v>41</v>
      </c>
      <c r="AX124" s="14" t="s">
        <v>28</v>
      </c>
      <c r="AY124" s="188" t="s">
        <v>259</v>
      </c>
    </row>
    <row r="125" spans="2:65" s="1" customFormat="1" ht="16.5" customHeight="1">
      <c r="B125" s="161"/>
      <c r="C125" s="162" t="s">
        <v>312</v>
      </c>
      <c r="D125" s="162" t="s">
        <v>261</v>
      </c>
      <c r="E125" s="163" t="s">
        <v>322</v>
      </c>
      <c r="F125" s="164" t="s">
        <v>323</v>
      </c>
      <c r="G125" s="165" t="s">
        <v>324</v>
      </c>
      <c r="H125" s="166">
        <v>7.8840000000000003</v>
      </c>
      <c r="I125" s="167"/>
      <c r="J125" s="167">
        <f>ROUND(I125*H125,2)</f>
        <v>0</v>
      </c>
      <c r="K125" s="164" t="s">
        <v>265</v>
      </c>
      <c r="L125" s="39"/>
      <c r="M125" s="168" t="s">
        <v>5</v>
      </c>
      <c r="N125" s="169" t="s">
        <v>48</v>
      </c>
      <c r="O125" s="170">
        <v>0</v>
      </c>
      <c r="P125" s="170">
        <f>O125*H125</f>
        <v>0</v>
      </c>
      <c r="Q125" s="170">
        <v>0</v>
      </c>
      <c r="R125" s="170">
        <f>Q125*H125</f>
        <v>0</v>
      </c>
      <c r="S125" s="170">
        <v>0</v>
      </c>
      <c r="T125" s="171">
        <f>S125*H125</f>
        <v>0</v>
      </c>
      <c r="AR125" s="24" t="s">
        <v>266</v>
      </c>
      <c r="AT125" s="24" t="s">
        <v>261</v>
      </c>
      <c r="AU125" s="24" t="s">
        <v>86</v>
      </c>
      <c r="AY125" s="24" t="s">
        <v>259</v>
      </c>
      <c r="BE125" s="172">
        <f>IF(N125="základní",J125,0)</f>
        <v>0</v>
      </c>
      <c r="BF125" s="172">
        <f>IF(N125="snížená",J125,0)</f>
        <v>0</v>
      </c>
      <c r="BG125" s="172">
        <f>IF(N125="zákl. přenesená",J125,0)</f>
        <v>0</v>
      </c>
      <c r="BH125" s="172">
        <f>IF(N125="sníž. přenesená",J125,0)</f>
        <v>0</v>
      </c>
      <c r="BI125" s="172">
        <f>IF(N125="nulová",J125,0)</f>
        <v>0</v>
      </c>
      <c r="BJ125" s="24" t="s">
        <v>28</v>
      </c>
      <c r="BK125" s="172">
        <f>ROUND(I125*H125,2)</f>
        <v>0</v>
      </c>
      <c r="BL125" s="24" t="s">
        <v>266</v>
      </c>
      <c r="BM125" s="24" t="s">
        <v>787</v>
      </c>
    </row>
    <row r="126" spans="2:65" s="14" customFormat="1">
      <c r="B126" s="187"/>
      <c r="D126" s="174" t="s">
        <v>268</v>
      </c>
      <c r="E126" s="188" t="s">
        <v>5</v>
      </c>
      <c r="F126" s="189" t="s">
        <v>835</v>
      </c>
      <c r="H126" s="190">
        <v>7.8840000000000003</v>
      </c>
      <c r="L126" s="187"/>
      <c r="M126" s="191"/>
      <c r="N126" s="192"/>
      <c r="O126" s="192"/>
      <c r="P126" s="192"/>
      <c r="Q126" s="192"/>
      <c r="R126" s="192"/>
      <c r="S126" s="192"/>
      <c r="T126" s="193"/>
      <c r="AT126" s="188" t="s">
        <v>268</v>
      </c>
      <c r="AU126" s="188" t="s">
        <v>86</v>
      </c>
      <c r="AV126" s="14" t="s">
        <v>86</v>
      </c>
      <c r="AW126" s="14" t="s">
        <v>41</v>
      </c>
      <c r="AX126" s="14" t="s">
        <v>28</v>
      </c>
      <c r="AY126" s="188" t="s">
        <v>259</v>
      </c>
    </row>
    <row r="127" spans="2:65" s="1" customFormat="1" ht="16.5" customHeight="1">
      <c r="B127" s="161"/>
      <c r="C127" s="162" t="s">
        <v>317</v>
      </c>
      <c r="D127" s="162" t="s">
        <v>261</v>
      </c>
      <c r="E127" s="163" t="s">
        <v>789</v>
      </c>
      <c r="F127" s="164" t="s">
        <v>790</v>
      </c>
      <c r="G127" s="165" t="s">
        <v>264</v>
      </c>
      <c r="H127" s="166">
        <v>14.6</v>
      </c>
      <c r="I127" s="167"/>
      <c r="J127" s="167">
        <f>ROUND(I127*H127,2)</f>
        <v>0</v>
      </c>
      <c r="K127" s="164" t="s">
        <v>265</v>
      </c>
      <c r="L127" s="39"/>
      <c r="M127" s="168" t="s">
        <v>5</v>
      </c>
      <c r="N127" s="169" t="s">
        <v>48</v>
      </c>
      <c r="O127" s="170">
        <v>1.7999999999999999E-2</v>
      </c>
      <c r="P127" s="170">
        <f>O127*H127</f>
        <v>0.26279999999999998</v>
      </c>
      <c r="Q127" s="170">
        <v>0</v>
      </c>
      <c r="R127" s="170">
        <f>Q127*H127</f>
        <v>0</v>
      </c>
      <c r="S127" s="170">
        <v>0</v>
      </c>
      <c r="T127" s="171">
        <f>S127*H127</f>
        <v>0</v>
      </c>
      <c r="AR127" s="24" t="s">
        <v>266</v>
      </c>
      <c r="AT127" s="24" t="s">
        <v>261</v>
      </c>
      <c r="AU127" s="24" t="s">
        <v>86</v>
      </c>
      <c r="AY127" s="24" t="s">
        <v>259</v>
      </c>
      <c r="BE127" s="172">
        <f>IF(N127="základní",J127,0)</f>
        <v>0</v>
      </c>
      <c r="BF127" s="172">
        <f>IF(N127="snížená",J127,0)</f>
        <v>0</v>
      </c>
      <c r="BG127" s="172">
        <f>IF(N127="zákl. přenesená",J127,0)</f>
        <v>0</v>
      </c>
      <c r="BH127" s="172">
        <f>IF(N127="sníž. přenesená",J127,0)</f>
        <v>0</v>
      </c>
      <c r="BI127" s="172">
        <f>IF(N127="nulová",J127,0)</f>
        <v>0</v>
      </c>
      <c r="BJ127" s="24" t="s">
        <v>28</v>
      </c>
      <c r="BK127" s="172">
        <f>ROUND(I127*H127,2)</f>
        <v>0</v>
      </c>
      <c r="BL127" s="24" t="s">
        <v>266</v>
      </c>
      <c r="BM127" s="24" t="s">
        <v>791</v>
      </c>
    </row>
    <row r="128" spans="2:65" s="12" customFormat="1">
      <c r="B128" s="173"/>
      <c r="D128" s="174" t="s">
        <v>268</v>
      </c>
      <c r="E128" s="175" t="s">
        <v>5</v>
      </c>
      <c r="F128" s="176" t="s">
        <v>836</v>
      </c>
      <c r="H128" s="175" t="s">
        <v>5</v>
      </c>
      <c r="L128" s="173"/>
      <c r="M128" s="177"/>
      <c r="N128" s="178"/>
      <c r="O128" s="178"/>
      <c r="P128" s="178"/>
      <c r="Q128" s="178"/>
      <c r="R128" s="178"/>
      <c r="S128" s="178"/>
      <c r="T128" s="179"/>
      <c r="AT128" s="175" t="s">
        <v>268</v>
      </c>
      <c r="AU128" s="175" t="s">
        <v>86</v>
      </c>
      <c r="AV128" s="12" t="s">
        <v>28</v>
      </c>
      <c r="AW128" s="12" t="s">
        <v>41</v>
      </c>
      <c r="AX128" s="12" t="s">
        <v>77</v>
      </c>
      <c r="AY128" s="175" t="s">
        <v>259</v>
      </c>
    </row>
    <row r="129" spans="2:65" s="14" customFormat="1">
      <c r="B129" s="187"/>
      <c r="D129" s="174" t="s">
        <v>268</v>
      </c>
      <c r="E129" s="188" t="s">
        <v>5</v>
      </c>
      <c r="F129" s="189" t="s">
        <v>837</v>
      </c>
      <c r="H129" s="190">
        <v>14.6</v>
      </c>
      <c r="L129" s="187"/>
      <c r="M129" s="191"/>
      <c r="N129" s="192"/>
      <c r="O129" s="192"/>
      <c r="P129" s="192"/>
      <c r="Q129" s="192"/>
      <c r="R129" s="192"/>
      <c r="S129" s="192"/>
      <c r="T129" s="193"/>
      <c r="AT129" s="188" t="s">
        <v>268</v>
      </c>
      <c r="AU129" s="188" t="s">
        <v>86</v>
      </c>
      <c r="AV129" s="14" t="s">
        <v>86</v>
      </c>
      <c r="AW129" s="14" t="s">
        <v>41</v>
      </c>
      <c r="AX129" s="14" t="s">
        <v>28</v>
      </c>
      <c r="AY129" s="188" t="s">
        <v>259</v>
      </c>
    </row>
    <row r="130" spans="2:65" s="11" customFormat="1" ht="29.85" customHeight="1">
      <c r="B130" s="149"/>
      <c r="D130" s="150" t="s">
        <v>76</v>
      </c>
      <c r="E130" s="159" t="s">
        <v>304</v>
      </c>
      <c r="F130" s="159" t="s">
        <v>713</v>
      </c>
      <c r="J130" s="160">
        <f>BK130</f>
        <v>0</v>
      </c>
      <c r="L130" s="149"/>
      <c r="M130" s="153"/>
      <c r="N130" s="154"/>
      <c r="O130" s="154"/>
      <c r="P130" s="155">
        <f>SUM(P131:P164)</f>
        <v>4.88706</v>
      </c>
      <c r="Q130" s="154"/>
      <c r="R130" s="155">
        <f>SUM(R131:R164)</f>
        <v>6.5227880000000003</v>
      </c>
      <c r="S130" s="154"/>
      <c r="T130" s="156">
        <f>SUM(T131:T164)</f>
        <v>0</v>
      </c>
      <c r="AR130" s="150" t="s">
        <v>28</v>
      </c>
      <c r="AT130" s="157" t="s">
        <v>76</v>
      </c>
      <c r="AU130" s="157" t="s">
        <v>28</v>
      </c>
      <c r="AY130" s="150" t="s">
        <v>259</v>
      </c>
      <c r="BK130" s="158">
        <f>SUM(BK131:BK164)</f>
        <v>0</v>
      </c>
    </row>
    <row r="131" spans="2:65" s="1" customFormat="1" ht="16.5" customHeight="1">
      <c r="B131" s="161"/>
      <c r="C131" s="162" t="s">
        <v>321</v>
      </c>
      <c r="D131" s="162" t="s">
        <v>261</v>
      </c>
      <c r="E131" s="163" t="s">
        <v>838</v>
      </c>
      <c r="F131" s="164" t="s">
        <v>839</v>
      </c>
      <c r="G131" s="165" t="s">
        <v>264</v>
      </c>
      <c r="H131" s="166">
        <v>1</v>
      </c>
      <c r="I131" s="167"/>
      <c r="J131" s="167">
        <f>ROUND(I131*H131,2)</f>
        <v>0</v>
      </c>
      <c r="K131" s="164" t="s">
        <v>265</v>
      </c>
      <c r="L131" s="39"/>
      <c r="M131" s="168" t="s">
        <v>5</v>
      </c>
      <c r="N131" s="169" t="s">
        <v>48</v>
      </c>
      <c r="O131" s="170">
        <v>2.8000000000000001E-2</v>
      </c>
      <c r="P131" s="170">
        <f>O131*H131</f>
        <v>2.8000000000000001E-2</v>
      </c>
      <c r="Q131" s="170">
        <v>0</v>
      </c>
      <c r="R131" s="170">
        <f>Q131*H131</f>
        <v>0</v>
      </c>
      <c r="S131" s="170">
        <v>0</v>
      </c>
      <c r="T131" s="171">
        <f>S131*H131</f>
        <v>0</v>
      </c>
      <c r="AR131" s="24" t="s">
        <v>266</v>
      </c>
      <c r="AT131" s="24" t="s">
        <v>261</v>
      </c>
      <c r="AU131" s="24" t="s">
        <v>86</v>
      </c>
      <c r="AY131" s="24" t="s">
        <v>259</v>
      </c>
      <c r="BE131" s="172">
        <f>IF(N131="základní",J131,0)</f>
        <v>0</v>
      </c>
      <c r="BF131" s="172">
        <f>IF(N131="snížená",J131,0)</f>
        <v>0</v>
      </c>
      <c r="BG131" s="172">
        <f>IF(N131="zákl. přenesená",J131,0)</f>
        <v>0</v>
      </c>
      <c r="BH131" s="172">
        <f>IF(N131="sníž. přenesená",J131,0)</f>
        <v>0</v>
      </c>
      <c r="BI131" s="172">
        <f>IF(N131="nulová",J131,0)</f>
        <v>0</v>
      </c>
      <c r="BJ131" s="24" t="s">
        <v>28</v>
      </c>
      <c r="BK131" s="172">
        <f>ROUND(I131*H131,2)</f>
        <v>0</v>
      </c>
      <c r="BL131" s="24" t="s">
        <v>266</v>
      </c>
      <c r="BM131" s="24" t="s">
        <v>840</v>
      </c>
    </row>
    <row r="132" spans="2:65" s="12" customFormat="1">
      <c r="B132" s="173"/>
      <c r="D132" s="174" t="s">
        <v>268</v>
      </c>
      <c r="E132" s="175" t="s">
        <v>5</v>
      </c>
      <c r="F132" s="176" t="s">
        <v>841</v>
      </c>
      <c r="H132" s="175" t="s">
        <v>5</v>
      </c>
      <c r="L132" s="173"/>
      <c r="M132" s="177"/>
      <c r="N132" s="178"/>
      <c r="O132" s="178"/>
      <c r="P132" s="178"/>
      <c r="Q132" s="178"/>
      <c r="R132" s="178"/>
      <c r="S132" s="178"/>
      <c r="T132" s="179"/>
      <c r="AT132" s="175" t="s">
        <v>268</v>
      </c>
      <c r="AU132" s="175" t="s">
        <v>86</v>
      </c>
      <c r="AV132" s="12" t="s">
        <v>28</v>
      </c>
      <c r="AW132" s="12" t="s">
        <v>41</v>
      </c>
      <c r="AX132" s="12" t="s">
        <v>77</v>
      </c>
      <c r="AY132" s="175" t="s">
        <v>259</v>
      </c>
    </row>
    <row r="133" spans="2:65" s="14" customFormat="1">
      <c r="B133" s="187"/>
      <c r="D133" s="174" t="s">
        <v>268</v>
      </c>
      <c r="E133" s="188" t="s">
        <v>5</v>
      </c>
      <c r="F133" s="189" t="s">
        <v>842</v>
      </c>
      <c r="H133" s="190">
        <v>1</v>
      </c>
      <c r="L133" s="187"/>
      <c r="M133" s="191"/>
      <c r="N133" s="192"/>
      <c r="O133" s="192"/>
      <c r="P133" s="192"/>
      <c r="Q133" s="192"/>
      <c r="R133" s="192"/>
      <c r="S133" s="192"/>
      <c r="T133" s="193"/>
      <c r="AT133" s="188" t="s">
        <v>268</v>
      </c>
      <c r="AU133" s="188" t="s">
        <v>86</v>
      </c>
      <c r="AV133" s="14" t="s">
        <v>86</v>
      </c>
      <c r="AW133" s="14" t="s">
        <v>41</v>
      </c>
      <c r="AX133" s="14" t="s">
        <v>28</v>
      </c>
      <c r="AY133" s="188" t="s">
        <v>259</v>
      </c>
    </row>
    <row r="134" spans="2:65" s="1" customFormat="1" ht="16.5" customHeight="1">
      <c r="B134" s="161"/>
      <c r="C134" s="162" t="s">
        <v>327</v>
      </c>
      <c r="D134" s="162" t="s">
        <v>261</v>
      </c>
      <c r="E134" s="163" t="s">
        <v>843</v>
      </c>
      <c r="F134" s="164" t="s">
        <v>844</v>
      </c>
      <c r="G134" s="165" t="s">
        <v>264</v>
      </c>
      <c r="H134" s="166">
        <v>13.61</v>
      </c>
      <c r="I134" s="167"/>
      <c r="J134" s="167">
        <f>ROUND(I134*H134,2)</f>
        <v>0</v>
      </c>
      <c r="K134" s="164" t="s">
        <v>265</v>
      </c>
      <c r="L134" s="39"/>
      <c r="M134" s="168" t="s">
        <v>5</v>
      </c>
      <c r="N134" s="169" t="s">
        <v>48</v>
      </c>
      <c r="O134" s="170">
        <v>2.5999999999999999E-2</v>
      </c>
      <c r="P134" s="170">
        <f>O134*H134</f>
        <v>0.35385999999999995</v>
      </c>
      <c r="Q134" s="170">
        <v>0</v>
      </c>
      <c r="R134" s="170">
        <f>Q134*H134</f>
        <v>0</v>
      </c>
      <c r="S134" s="170">
        <v>0</v>
      </c>
      <c r="T134" s="171">
        <f>S134*H134</f>
        <v>0</v>
      </c>
      <c r="AR134" s="24" t="s">
        <v>266</v>
      </c>
      <c r="AT134" s="24" t="s">
        <v>261</v>
      </c>
      <c r="AU134" s="24" t="s">
        <v>86</v>
      </c>
      <c r="AY134" s="24" t="s">
        <v>259</v>
      </c>
      <c r="BE134" s="172">
        <f>IF(N134="základní",J134,0)</f>
        <v>0</v>
      </c>
      <c r="BF134" s="172">
        <f>IF(N134="snížená",J134,0)</f>
        <v>0</v>
      </c>
      <c r="BG134" s="172">
        <f>IF(N134="zákl. přenesená",J134,0)</f>
        <v>0</v>
      </c>
      <c r="BH134" s="172">
        <f>IF(N134="sníž. přenesená",J134,0)</f>
        <v>0</v>
      </c>
      <c r="BI134" s="172">
        <f>IF(N134="nulová",J134,0)</f>
        <v>0</v>
      </c>
      <c r="BJ134" s="24" t="s">
        <v>28</v>
      </c>
      <c r="BK134" s="172">
        <f>ROUND(I134*H134,2)</f>
        <v>0</v>
      </c>
      <c r="BL134" s="24" t="s">
        <v>266</v>
      </c>
      <c r="BM134" s="24" t="s">
        <v>801</v>
      </c>
    </row>
    <row r="135" spans="2:65" s="12" customFormat="1">
      <c r="B135" s="173"/>
      <c r="D135" s="174" t="s">
        <v>268</v>
      </c>
      <c r="E135" s="175" t="s">
        <v>5</v>
      </c>
      <c r="F135" s="176" t="s">
        <v>845</v>
      </c>
      <c r="H135" s="175" t="s">
        <v>5</v>
      </c>
      <c r="L135" s="173"/>
      <c r="M135" s="177"/>
      <c r="N135" s="178"/>
      <c r="O135" s="178"/>
      <c r="P135" s="178"/>
      <c r="Q135" s="178"/>
      <c r="R135" s="178"/>
      <c r="S135" s="178"/>
      <c r="T135" s="179"/>
      <c r="AT135" s="175" t="s">
        <v>268</v>
      </c>
      <c r="AU135" s="175" t="s">
        <v>86</v>
      </c>
      <c r="AV135" s="12" t="s">
        <v>28</v>
      </c>
      <c r="AW135" s="12" t="s">
        <v>41</v>
      </c>
      <c r="AX135" s="12" t="s">
        <v>77</v>
      </c>
      <c r="AY135" s="175" t="s">
        <v>259</v>
      </c>
    </row>
    <row r="136" spans="2:65" s="14" customFormat="1">
      <c r="B136" s="187"/>
      <c r="D136" s="174" t="s">
        <v>268</v>
      </c>
      <c r="E136" s="188" t="s">
        <v>5</v>
      </c>
      <c r="F136" s="189" t="s">
        <v>846</v>
      </c>
      <c r="H136" s="190">
        <v>13.61</v>
      </c>
      <c r="L136" s="187"/>
      <c r="M136" s="191"/>
      <c r="N136" s="192"/>
      <c r="O136" s="192"/>
      <c r="P136" s="192"/>
      <c r="Q136" s="192"/>
      <c r="R136" s="192"/>
      <c r="S136" s="192"/>
      <c r="T136" s="193"/>
      <c r="AT136" s="188" t="s">
        <v>268</v>
      </c>
      <c r="AU136" s="188" t="s">
        <v>86</v>
      </c>
      <c r="AV136" s="14" t="s">
        <v>86</v>
      </c>
      <c r="AW136" s="14" t="s">
        <v>41</v>
      </c>
      <c r="AX136" s="14" t="s">
        <v>28</v>
      </c>
      <c r="AY136" s="188" t="s">
        <v>259</v>
      </c>
    </row>
    <row r="137" spans="2:65" s="1" customFormat="1" ht="16.5" customHeight="1">
      <c r="B137" s="161"/>
      <c r="C137" s="162" t="s">
        <v>335</v>
      </c>
      <c r="D137" s="162" t="s">
        <v>261</v>
      </c>
      <c r="E137" s="163" t="s">
        <v>847</v>
      </c>
      <c r="F137" s="164" t="s">
        <v>848</v>
      </c>
      <c r="G137" s="165" t="s">
        <v>264</v>
      </c>
      <c r="H137" s="166">
        <v>13.8</v>
      </c>
      <c r="I137" s="167"/>
      <c r="J137" s="167">
        <f>ROUND(I137*H137,2)</f>
        <v>0</v>
      </c>
      <c r="K137" s="164" t="s">
        <v>265</v>
      </c>
      <c r="L137" s="39"/>
      <c r="M137" s="168" t="s">
        <v>5</v>
      </c>
      <c r="N137" s="169" t="s">
        <v>48</v>
      </c>
      <c r="O137" s="170">
        <v>0.25</v>
      </c>
      <c r="P137" s="170">
        <f>O137*H137</f>
        <v>3.45</v>
      </c>
      <c r="Q137" s="170">
        <v>8.3500000000000005E-2</v>
      </c>
      <c r="R137" s="170">
        <f>Q137*H137</f>
        <v>1.1523000000000001</v>
      </c>
      <c r="S137" s="170">
        <v>0</v>
      </c>
      <c r="T137" s="171">
        <f>S137*H137</f>
        <v>0</v>
      </c>
      <c r="AR137" s="24" t="s">
        <v>266</v>
      </c>
      <c r="AT137" s="24" t="s">
        <v>261</v>
      </c>
      <c r="AU137" s="24" t="s">
        <v>86</v>
      </c>
      <c r="AY137" s="24" t="s">
        <v>259</v>
      </c>
      <c r="BE137" s="172">
        <f>IF(N137="základní",J137,0)</f>
        <v>0</v>
      </c>
      <c r="BF137" s="172">
        <f>IF(N137="snížená",J137,0)</f>
        <v>0</v>
      </c>
      <c r="BG137" s="172">
        <f>IF(N137="zákl. přenesená",J137,0)</f>
        <v>0</v>
      </c>
      <c r="BH137" s="172">
        <f>IF(N137="sníž. přenesená",J137,0)</f>
        <v>0</v>
      </c>
      <c r="BI137" s="172">
        <f>IF(N137="nulová",J137,0)</f>
        <v>0</v>
      </c>
      <c r="BJ137" s="24" t="s">
        <v>28</v>
      </c>
      <c r="BK137" s="172">
        <f>ROUND(I137*H137,2)</f>
        <v>0</v>
      </c>
      <c r="BL137" s="24" t="s">
        <v>266</v>
      </c>
      <c r="BM137" s="24" t="s">
        <v>849</v>
      </c>
    </row>
    <row r="138" spans="2:65" s="12" customFormat="1">
      <c r="B138" s="173"/>
      <c r="D138" s="174" t="s">
        <v>268</v>
      </c>
      <c r="E138" s="175" t="s">
        <v>5</v>
      </c>
      <c r="F138" s="176" t="s">
        <v>850</v>
      </c>
      <c r="H138" s="175" t="s">
        <v>5</v>
      </c>
      <c r="L138" s="173"/>
      <c r="M138" s="177"/>
      <c r="N138" s="178"/>
      <c r="O138" s="178"/>
      <c r="P138" s="178"/>
      <c r="Q138" s="178"/>
      <c r="R138" s="178"/>
      <c r="S138" s="178"/>
      <c r="T138" s="179"/>
      <c r="AT138" s="175" t="s">
        <v>268</v>
      </c>
      <c r="AU138" s="175" t="s">
        <v>86</v>
      </c>
      <c r="AV138" s="12" t="s">
        <v>28</v>
      </c>
      <c r="AW138" s="12" t="s">
        <v>41</v>
      </c>
      <c r="AX138" s="12" t="s">
        <v>77</v>
      </c>
      <c r="AY138" s="175" t="s">
        <v>259</v>
      </c>
    </row>
    <row r="139" spans="2:65" s="14" customFormat="1">
      <c r="B139" s="187"/>
      <c r="D139" s="174" t="s">
        <v>268</v>
      </c>
      <c r="E139" s="188" t="s">
        <v>5</v>
      </c>
      <c r="F139" s="189" t="s">
        <v>851</v>
      </c>
      <c r="H139" s="190">
        <v>13.8</v>
      </c>
      <c r="L139" s="187"/>
      <c r="M139" s="191"/>
      <c r="N139" s="192"/>
      <c r="O139" s="192"/>
      <c r="P139" s="192"/>
      <c r="Q139" s="192"/>
      <c r="R139" s="192"/>
      <c r="S139" s="192"/>
      <c r="T139" s="193"/>
      <c r="AT139" s="188" t="s">
        <v>268</v>
      </c>
      <c r="AU139" s="188" t="s">
        <v>86</v>
      </c>
      <c r="AV139" s="14" t="s">
        <v>86</v>
      </c>
      <c r="AW139" s="14" t="s">
        <v>41</v>
      </c>
      <c r="AX139" s="14" t="s">
        <v>28</v>
      </c>
      <c r="AY139" s="188" t="s">
        <v>259</v>
      </c>
    </row>
    <row r="140" spans="2:65" s="1" customFormat="1" ht="16.5" customHeight="1">
      <c r="B140" s="161"/>
      <c r="C140" s="201" t="s">
        <v>342</v>
      </c>
      <c r="D140" s="201" t="s">
        <v>336</v>
      </c>
      <c r="E140" s="202" t="s">
        <v>852</v>
      </c>
      <c r="F140" s="203" t="s">
        <v>853</v>
      </c>
      <c r="G140" s="204" t="s">
        <v>352</v>
      </c>
      <c r="H140" s="205">
        <v>5</v>
      </c>
      <c r="I140" s="206"/>
      <c r="J140" s="206">
        <f>ROUND(I140*H140,2)</f>
        <v>0</v>
      </c>
      <c r="K140" s="203" t="s">
        <v>5</v>
      </c>
      <c r="L140" s="207"/>
      <c r="M140" s="208" t="s">
        <v>5</v>
      </c>
      <c r="N140" s="209" t="s">
        <v>48</v>
      </c>
      <c r="O140" s="170">
        <v>0</v>
      </c>
      <c r="P140" s="170">
        <f>O140*H140</f>
        <v>0</v>
      </c>
      <c r="Q140" s="170">
        <v>0.995</v>
      </c>
      <c r="R140" s="170">
        <f>Q140*H140</f>
        <v>4.9749999999999996</v>
      </c>
      <c r="S140" s="170">
        <v>0</v>
      </c>
      <c r="T140" s="171">
        <f>S140*H140</f>
        <v>0</v>
      </c>
      <c r="AR140" s="24" t="s">
        <v>321</v>
      </c>
      <c r="AT140" s="24" t="s">
        <v>336</v>
      </c>
      <c r="AU140" s="24" t="s">
        <v>86</v>
      </c>
      <c r="AY140" s="24" t="s">
        <v>259</v>
      </c>
      <c r="BE140" s="172">
        <f>IF(N140="základní",J140,0)</f>
        <v>0</v>
      </c>
      <c r="BF140" s="172">
        <f>IF(N140="snížená",J140,0)</f>
        <v>0</v>
      </c>
      <c r="BG140" s="172">
        <f>IF(N140="zákl. přenesená",J140,0)</f>
        <v>0</v>
      </c>
      <c r="BH140" s="172">
        <f>IF(N140="sníž. přenesená",J140,0)</f>
        <v>0</v>
      </c>
      <c r="BI140" s="172">
        <f>IF(N140="nulová",J140,0)</f>
        <v>0</v>
      </c>
      <c r="BJ140" s="24" t="s">
        <v>28</v>
      </c>
      <c r="BK140" s="172">
        <f>ROUND(I140*H140,2)</f>
        <v>0</v>
      </c>
      <c r="BL140" s="24" t="s">
        <v>266</v>
      </c>
      <c r="BM140" s="24" t="s">
        <v>854</v>
      </c>
    </row>
    <row r="141" spans="2:65" s="14" customFormat="1">
      <c r="B141" s="187"/>
      <c r="D141" s="174" t="s">
        <v>268</v>
      </c>
      <c r="E141" s="188" t="s">
        <v>5</v>
      </c>
      <c r="F141" s="189" t="s">
        <v>855</v>
      </c>
      <c r="H141" s="190">
        <v>5</v>
      </c>
      <c r="L141" s="187"/>
      <c r="M141" s="191"/>
      <c r="N141" s="192"/>
      <c r="O141" s="192"/>
      <c r="P141" s="192"/>
      <c r="Q141" s="192"/>
      <c r="R141" s="192"/>
      <c r="S141" s="192"/>
      <c r="T141" s="193"/>
      <c r="AT141" s="188" t="s">
        <v>268</v>
      </c>
      <c r="AU141" s="188" t="s">
        <v>86</v>
      </c>
      <c r="AV141" s="14" t="s">
        <v>86</v>
      </c>
      <c r="AW141" s="14" t="s">
        <v>41</v>
      </c>
      <c r="AX141" s="14" t="s">
        <v>28</v>
      </c>
      <c r="AY141" s="188" t="s">
        <v>259</v>
      </c>
    </row>
    <row r="142" spans="2:65" s="1" customFormat="1" ht="16.5" customHeight="1">
      <c r="B142" s="161"/>
      <c r="C142" s="162" t="s">
        <v>349</v>
      </c>
      <c r="D142" s="162" t="s">
        <v>261</v>
      </c>
      <c r="E142" s="163" t="s">
        <v>856</v>
      </c>
      <c r="F142" s="164" t="s">
        <v>857</v>
      </c>
      <c r="G142" s="165" t="s">
        <v>264</v>
      </c>
      <c r="H142" s="166">
        <v>0.3</v>
      </c>
      <c r="I142" s="167"/>
      <c r="J142" s="167">
        <f>ROUND(I142*H142,2)</f>
        <v>0</v>
      </c>
      <c r="K142" s="164" t="s">
        <v>265</v>
      </c>
      <c r="L142" s="39"/>
      <c r="M142" s="168" t="s">
        <v>5</v>
      </c>
      <c r="N142" s="169" t="s">
        <v>48</v>
      </c>
      <c r="O142" s="170">
        <v>0.92400000000000004</v>
      </c>
      <c r="P142" s="170">
        <f>O142*H142</f>
        <v>0.2772</v>
      </c>
      <c r="Q142" s="170">
        <v>0.19536000000000001</v>
      </c>
      <c r="R142" s="170">
        <f>Q142*H142</f>
        <v>5.8608E-2</v>
      </c>
      <c r="S142" s="170">
        <v>0</v>
      </c>
      <c r="T142" s="171">
        <f>S142*H142</f>
        <v>0</v>
      </c>
      <c r="AR142" s="24" t="s">
        <v>266</v>
      </c>
      <c r="AT142" s="24" t="s">
        <v>261</v>
      </c>
      <c r="AU142" s="24" t="s">
        <v>86</v>
      </c>
      <c r="AY142" s="24" t="s">
        <v>259</v>
      </c>
      <c r="BE142" s="172">
        <f>IF(N142="základní",J142,0)</f>
        <v>0</v>
      </c>
      <c r="BF142" s="172">
        <f>IF(N142="snížená",J142,0)</f>
        <v>0</v>
      </c>
      <c r="BG142" s="172">
        <f>IF(N142="zákl. přenesená",J142,0)</f>
        <v>0</v>
      </c>
      <c r="BH142" s="172">
        <f>IF(N142="sníž. přenesená",J142,0)</f>
        <v>0</v>
      </c>
      <c r="BI142" s="172">
        <f>IF(N142="nulová",J142,0)</f>
        <v>0</v>
      </c>
      <c r="BJ142" s="24" t="s">
        <v>28</v>
      </c>
      <c r="BK142" s="172">
        <f>ROUND(I142*H142,2)</f>
        <v>0</v>
      </c>
      <c r="BL142" s="24" t="s">
        <v>266</v>
      </c>
      <c r="BM142" s="24" t="s">
        <v>729</v>
      </c>
    </row>
    <row r="143" spans="2:65" s="12" customFormat="1">
      <c r="B143" s="173"/>
      <c r="D143" s="174" t="s">
        <v>268</v>
      </c>
      <c r="E143" s="175" t="s">
        <v>5</v>
      </c>
      <c r="F143" s="176" t="s">
        <v>858</v>
      </c>
      <c r="H143" s="175" t="s">
        <v>5</v>
      </c>
      <c r="L143" s="173"/>
      <c r="M143" s="177"/>
      <c r="N143" s="178"/>
      <c r="O143" s="178"/>
      <c r="P143" s="178"/>
      <c r="Q143" s="178"/>
      <c r="R143" s="178"/>
      <c r="S143" s="178"/>
      <c r="T143" s="179"/>
      <c r="AT143" s="175" t="s">
        <v>268</v>
      </c>
      <c r="AU143" s="175" t="s">
        <v>86</v>
      </c>
      <c r="AV143" s="12" t="s">
        <v>28</v>
      </c>
      <c r="AW143" s="12" t="s">
        <v>41</v>
      </c>
      <c r="AX143" s="12" t="s">
        <v>77</v>
      </c>
      <c r="AY143" s="175" t="s">
        <v>259</v>
      </c>
    </row>
    <row r="144" spans="2:65" s="14" customFormat="1">
      <c r="B144" s="187"/>
      <c r="D144" s="174" t="s">
        <v>268</v>
      </c>
      <c r="E144" s="188" t="s">
        <v>5</v>
      </c>
      <c r="F144" s="189" t="s">
        <v>859</v>
      </c>
      <c r="H144" s="190">
        <v>0.3</v>
      </c>
      <c r="L144" s="187"/>
      <c r="M144" s="191"/>
      <c r="N144" s="192"/>
      <c r="O144" s="192"/>
      <c r="P144" s="192"/>
      <c r="Q144" s="192"/>
      <c r="R144" s="192"/>
      <c r="S144" s="192"/>
      <c r="T144" s="193"/>
      <c r="AT144" s="188" t="s">
        <v>268</v>
      </c>
      <c r="AU144" s="188" t="s">
        <v>86</v>
      </c>
      <c r="AV144" s="14" t="s">
        <v>86</v>
      </c>
      <c r="AW144" s="14" t="s">
        <v>41</v>
      </c>
      <c r="AX144" s="14" t="s">
        <v>77</v>
      </c>
      <c r="AY144" s="188" t="s">
        <v>259</v>
      </c>
    </row>
    <row r="145" spans="2:65" s="13" customFormat="1">
      <c r="B145" s="180"/>
      <c r="D145" s="174" t="s">
        <v>268</v>
      </c>
      <c r="E145" s="181" t="s">
        <v>5</v>
      </c>
      <c r="F145" s="182" t="s">
        <v>860</v>
      </c>
      <c r="H145" s="183">
        <v>0.3</v>
      </c>
      <c r="L145" s="180"/>
      <c r="M145" s="184"/>
      <c r="N145" s="185"/>
      <c r="O145" s="185"/>
      <c r="P145" s="185"/>
      <c r="Q145" s="185"/>
      <c r="R145" s="185"/>
      <c r="S145" s="185"/>
      <c r="T145" s="186"/>
      <c r="AT145" s="181" t="s">
        <v>268</v>
      </c>
      <c r="AU145" s="181" t="s">
        <v>86</v>
      </c>
      <c r="AV145" s="13" t="s">
        <v>152</v>
      </c>
      <c r="AW145" s="13" t="s">
        <v>41</v>
      </c>
      <c r="AX145" s="13" t="s">
        <v>28</v>
      </c>
      <c r="AY145" s="181" t="s">
        <v>259</v>
      </c>
    </row>
    <row r="146" spans="2:65" s="1" customFormat="1" ht="16.5" customHeight="1">
      <c r="B146" s="161"/>
      <c r="C146" s="201" t="s">
        <v>356</v>
      </c>
      <c r="D146" s="201" t="s">
        <v>336</v>
      </c>
      <c r="E146" s="202" t="s">
        <v>732</v>
      </c>
      <c r="F146" s="203" t="s">
        <v>733</v>
      </c>
      <c r="G146" s="204" t="s">
        <v>324</v>
      </c>
      <c r="H146" s="205">
        <v>6.0999999999999999E-2</v>
      </c>
      <c r="I146" s="206"/>
      <c r="J146" s="206">
        <f>ROUND(I146*H146,2)</f>
        <v>0</v>
      </c>
      <c r="K146" s="203" t="s">
        <v>5</v>
      </c>
      <c r="L146" s="207"/>
      <c r="M146" s="208" t="s">
        <v>5</v>
      </c>
      <c r="N146" s="209" t="s">
        <v>48</v>
      </c>
      <c r="O146" s="170">
        <v>0</v>
      </c>
      <c r="P146" s="170">
        <f>O146*H146</f>
        <v>0</v>
      </c>
      <c r="Q146" s="170">
        <v>1</v>
      </c>
      <c r="R146" s="170">
        <f>Q146*H146</f>
        <v>6.0999999999999999E-2</v>
      </c>
      <c r="S146" s="170">
        <v>0</v>
      </c>
      <c r="T146" s="171">
        <f>S146*H146</f>
        <v>0</v>
      </c>
      <c r="AR146" s="24" t="s">
        <v>321</v>
      </c>
      <c r="AT146" s="24" t="s">
        <v>336</v>
      </c>
      <c r="AU146" s="24" t="s">
        <v>86</v>
      </c>
      <c r="AY146" s="24" t="s">
        <v>259</v>
      </c>
      <c r="BE146" s="172">
        <f>IF(N146="základní",J146,0)</f>
        <v>0</v>
      </c>
      <c r="BF146" s="172">
        <f>IF(N146="snížená",J146,0)</f>
        <v>0</v>
      </c>
      <c r="BG146" s="172">
        <f>IF(N146="zákl. přenesená",J146,0)</f>
        <v>0</v>
      </c>
      <c r="BH146" s="172">
        <f>IF(N146="sníž. přenesená",J146,0)</f>
        <v>0</v>
      </c>
      <c r="BI146" s="172">
        <f>IF(N146="nulová",J146,0)</f>
        <v>0</v>
      </c>
      <c r="BJ146" s="24" t="s">
        <v>28</v>
      </c>
      <c r="BK146" s="172">
        <f>ROUND(I146*H146,2)</f>
        <v>0</v>
      </c>
      <c r="BL146" s="24" t="s">
        <v>266</v>
      </c>
      <c r="BM146" s="24" t="s">
        <v>734</v>
      </c>
    </row>
    <row r="147" spans="2:65" s="12" customFormat="1">
      <c r="B147" s="173"/>
      <c r="D147" s="174" t="s">
        <v>268</v>
      </c>
      <c r="E147" s="175" t="s">
        <v>5</v>
      </c>
      <c r="F147" s="176" t="s">
        <v>861</v>
      </c>
      <c r="H147" s="175" t="s">
        <v>5</v>
      </c>
      <c r="L147" s="173"/>
      <c r="M147" s="177"/>
      <c r="N147" s="178"/>
      <c r="O147" s="178"/>
      <c r="P147" s="178"/>
      <c r="Q147" s="178"/>
      <c r="R147" s="178"/>
      <c r="S147" s="178"/>
      <c r="T147" s="179"/>
      <c r="AT147" s="175" t="s">
        <v>268</v>
      </c>
      <c r="AU147" s="175" t="s">
        <v>86</v>
      </c>
      <c r="AV147" s="12" t="s">
        <v>28</v>
      </c>
      <c r="AW147" s="12" t="s">
        <v>41</v>
      </c>
      <c r="AX147" s="12" t="s">
        <v>77</v>
      </c>
      <c r="AY147" s="175" t="s">
        <v>259</v>
      </c>
    </row>
    <row r="148" spans="2:65" s="14" customFormat="1">
      <c r="B148" s="187"/>
      <c r="D148" s="174" t="s">
        <v>268</v>
      </c>
      <c r="E148" s="188" t="s">
        <v>5</v>
      </c>
      <c r="F148" s="189" t="s">
        <v>862</v>
      </c>
      <c r="H148" s="190">
        <v>6.0999999999999999E-2</v>
      </c>
      <c r="L148" s="187"/>
      <c r="M148" s="191"/>
      <c r="N148" s="192"/>
      <c r="O148" s="192"/>
      <c r="P148" s="192"/>
      <c r="Q148" s="192"/>
      <c r="R148" s="192"/>
      <c r="S148" s="192"/>
      <c r="T148" s="193"/>
      <c r="AT148" s="188" t="s">
        <v>268</v>
      </c>
      <c r="AU148" s="188" t="s">
        <v>86</v>
      </c>
      <c r="AV148" s="14" t="s">
        <v>86</v>
      </c>
      <c r="AW148" s="14" t="s">
        <v>41</v>
      </c>
      <c r="AX148" s="14" t="s">
        <v>28</v>
      </c>
      <c r="AY148" s="188" t="s">
        <v>259</v>
      </c>
    </row>
    <row r="149" spans="2:65" s="1" customFormat="1" ht="25.5" customHeight="1">
      <c r="B149" s="161"/>
      <c r="C149" s="162" t="s">
        <v>362</v>
      </c>
      <c r="D149" s="162" t="s">
        <v>261</v>
      </c>
      <c r="E149" s="163" t="s">
        <v>863</v>
      </c>
      <c r="F149" s="164" t="s">
        <v>864</v>
      </c>
      <c r="G149" s="165" t="s">
        <v>264</v>
      </c>
      <c r="H149" s="166">
        <v>1</v>
      </c>
      <c r="I149" s="167"/>
      <c r="J149" s="167">
        <f>ROUND(I149*H149,2)</f>
        <v>0</v>
      </c>
      <c r="K149" s="164" t="s">
        <v>265</v>
      </c>
      <c r="L149" s="39"/>
      <c r="M149" s="168" t="s">
        <v>5</v>
      </c>
      <c r="N149" s="169" t="s">
        <v>48</v>
      </c>
      <c r="O149" s="170">
        <v>0.76500000000000001</v>
      </c>
      <c r="P149" s="170">
        <f>O149*H149</f>
        <v>0.76500000000000001</v>
      </c>
      <c r="Q149" s="170">
        <v>0.14610000000000001</v>
      </c>
      <c r="R149" s="170">
        <f>Q149*H149</f>
        <v>0.14610000000000001</v>
      </c>
      <c r="S149" s="170">
        <v>0</v>
      </c>
      <c r="T149" s="171">
        <f>S149*H149</f>
        <v>0</v>
      </c>
      <c r="AR149" s="24" t="s">
        <v>266</v>
      </c>
      <c r="AT149" s="24" t="s">
        <v>261</v>
      </c>
      <c r="AU149" s="24" t="s">
        <v>86</v>
      </c>
      <c r="AY149" s="24" t="s">
        <v>259</v>
      </c>
      <c r="BE149" s="172">
        <f>IF(N149="základní",J149,0)</f>
        <v>0</v>
      </c>
      <c r="BF149" s="172">
        <f>IF(N149="snížená",J149,0)</f>
        <v>0</v>
      </c>
      <c r="BG149" s="172">
        <f>IF(N149="zákl. přenesená",J149,0)</f>
        <v>0</v>
      </c>
      <c r="BH149" s="172">
        <f>IF(N149="sníž. přenesená",J149,0)</f>
        <v>0</v>
      </c>
      <c r="BI149" s="172">
        <f>IF(N149="nulová",J149,0)</f>
        <v>0</v>
      </c>
      <c r="BJ149" s="24" t="s">
        <v>28</v>
      </c>
      <c r="BK149" s="172">
        <f>ROUND(I149*H149,2)</f>
        <v>0</v>
      </c>
      <c r="BL149" s="24" t="s">
        <v>266</v>
      </c>
      <c r="BM149" s="24" t="s">
        <v>865</v>
      </c>
    </row>
    <row r="150" spans="2:65" s="12" customFormat="1">
      <c r="B150" s="173"/>
      <c r="D150" s="174" t="s">
        <v>268</v>
      </c>
      <c r="E150" s="175" t="s">
        <v>5</v>
      </c>
      <c r="F150" s="176" t="s">
        <v>866</v>
      </c>
      <c r="H150" s="175" t="s">
        <v>5</v>
      </c>
      <c r="L150" s="173"/>
      <c r="M150" s="177"/>
      <c r="N150" s="178"/>
      <c r="O150" s="178"/>
      <c r="P150" s="178"/>
      <c r="Q150" s="178"/>
      <c r="R150" s="178"/>
      <c r="S150" s="178"/>
      <c r="T150" s="179"/>
      <c r="AT150" s="175" t="s">
        <v>268</v>
      </c>
      <c r="AU150" s="175" t="s">
        <v>86</v>
      </c>
      <c r="AV150" s="12" t="s">
        <v>28</v>
      </c>
      <c r="AW150" s="12" t="s">
        <v>41</v>
      </c>
      <c r="AX150" s="12" t="s">
        <v>77</v>
      </c>
      <c r="AY150" s="175" t="s">
        <v>259</v>
      </c>
    </row>
    <row r="151" spans="2:65" s="12" customFormat="1">
      <c r="B151" s="173"/>
      <c r="D151" s="174" t="s">
        <v>268</v>
      </c>
      <c r="E151" s="175" t="s">
        <v>5</v>
      </c>
      <c r="F151" s="176" t="s">
        <v>867</v>
      </c>
      <c r="H151" s="175" t="s">
        <v>5</v>
      </c>
      <c r="L151" s="173"/>
      <c r="M151" s="177"/>
      <c r="N151" s="178"/>
      <c r="O151" s="178"/>
      <c r="P151" s="178"/>
      <c r="Q151" s="178"/>
      <c r="R151" s="178"/>
      <c r="S151" s="178"/>
      <c r="T151" s="179"/>
      <c r="AT151" s="175" t="s">
        <v>268</v>
      </c>
      <c r="AU151" s="175" t="s">
        <v>86</v>
      </c>
      <c r="AV151" s="12" t="s">
        <v>28</v>
      </c>
      <c r="AW151" s="12" t="s">
        <v>41</v>
      </c>
      <c r="AX151" s="12" t="s">
        <v>77</v>
      </c>
      <c r="AY151" s="175" t="s">
        <v>259</v>
      </c>
    </row>
    <row r="152" spans="2:65" s="14" customFormat="1">
      <c r="B152" s="187"/>
      <c r="D152" s="174" t="s">
        <v>268</v>
      </c>
      <c r="E152" s="188" t="s">
        <v>5</v>
      </c>
      <c r="F152" s="189" t="s">
        <v>842</v>
      </c>
      <c r="H152" s="190">
        <v>1</v>
      </c>
      <c r="L152" s="187"/>
      <c r="M152" s="191"/>
      <c r="N152" s="192"/>
      <c r="O152" s="192"/>
      <c r="P152" s="192"/>
      <c r="Q152" s="192"/>
      <c r="R152" s="192"/>
      <c r="S152" s="192"/>
      <c r="T152" s="193"/>
      <c r="AT152" s="188" t="s">
        <v>268</v>
      </c>
      <c r="AU152" s="188" t="s">
        <v>86</v>
      </c>
      <c r="AV152" s="14" t="s">
        <v>86</v>
      </c>
      <c r="AW152" s="14" t="s">
        <v>41</v>
      </c>
      <c r="AX152" s="14" t="s">
        <v>77</v>
      </c>
      <c r="AY152" s="188" t="s">
        <v>259</v>
      </c>
    </row>
    <row r="153" spans="2:65" s="13" customFormat="1">
      <c r="B153" s="180"/>
      <c r="D153" s="174" t="s">
        <v>268</v>
      </c>
      <c r="E153" s="181" t="s">
        <v>814</v>
      </c>
      <c r="F153" s="182" t="s">
        <v>868</v>
      </c>
      <c r="H153" s="183">
        <v>1</v>
      </c>
      <c r="L153" s="180"/>
      <c r="M153" s="184"/>
      <c r="N153" s="185"/>
      <c r="O153" s="185"/>
      <c r="P153" s="185"/>
      <c r="Q153" s="185"/>
      <c r="R153" s="185"/>
      <c r="S153" s="185"/>
      <c r="T153" s="186"/>
      <c r="AT153" s="181" t="s">
        <v>268</v>
      </c>
      <c r="AU153" s="181" t="s">
        <v>86</v>
      </c>
      <c r="AV153" s="13" t="s">
        <v>152</v>
      </c>
      <c r="AW153" s="13" t="s">
        <v>41</v>
      </c>
      <c r="AX153" s="13" t="s">
        <v>77</v>
      </c>
      <c r="AY153" s="181" t="s">
        <v>259</v>
      </c>
    </row>
    <row r="154" spans="2:65" s="15" customFormat="1">
      <c r="B154" s="194"/>
      <c r="D154" s="174" t="s">
        <v>268</v>
      </c>
      <c r="E154" s="195" t="s">
        <v>5</v>
      </c>
      <c r="F154" s="196" t="s">
        <v>282</v>
      </c>
      <c r="H154" s="197">
        <v>1</v>
      </c>
      <c r="L154" s="194"/>
      <c r="M154" s="198"/>
      <c r="N154" s="199"/>
      <c r="O154" s="199"/>
      <c r="P154" s="199"/>
      <c r="Q154" s="199"/>
      <c r="R154" s="199"/>
      <c r="S154" s="199"/>
      <c r="T154" s="200"/>
      <c r="AT154" s="195" t="s">
        <v>268</v>
      </c>
      <c r="AU154" s="195" t="s">
        <v>86</v>
      </c>
      <c r="AV154" s="15" t="s">
        <v>266</v>
      </c>
      <c r="AW154" s="15" t="s">
        <v>41</v>
      </c>
      <c r="AX154" s="15" t="s">
        <v>28</v>
      </c>
      <c r="AY154" s="195" t="s">
        <v>259</v>
      </c>
    </row>
    <row r="155" spans="2:65" s="1" customFormat="1" ht="25.5" customHeight="1">
      <c r="B155" s="161"/>
      <c r="C155" s="162" t="s">
        <v>11</v>
      </c>
      <c r="D155" s="162" t="s">
        <v>261</v>
      </c>
      <c r="E155" s="163" t="s">
        <v>869</v>
      </c>
      <c r="F155" s="164" t="s">
        <v>870</v>
      </c>
      <c r="G155" s="165" t="s">
        <v>264</v>
      </c>
      <c r="H155" s="166">
        <v>1</v>
      </c>
      <c r="I155" s="167"/>
      <c r="J155" s="167">
        <f>ROUND(I155*H155,2)</f>
        <v>0</v>
      </c>
      <c r="K155" s="164" t="s">
        <v>265</v>
      </c>
      <c r="L155" s="39"/>
      <c r="M155" s="168" t="s">
        <v>5</v>
      </c>
      <c r="N155" s="169" t="s">
        <v>48</v>
      </c>
      <c r="O155" s="170">
        <v>1.2999999999999999E-2</v>
      </c>
      <c r="P155" s="170">
        <f>O155*H155</f>
        <v>1.2999999999999999E-2</v>
      </c>
      <c r="Q155" s="170">
        <v>0</v>
      </c>
      <c r="R155" s="170">
        <f>Q155*H155</f>
        <v>0</v>
      </c>
      <c r="S155" s="170">
        <v>0</v>
      </c>
      <c r="T155" s="171">
        <f>S155*H155</f>
        <v>0</v>
      </c>
      <c r="AR155" s="24" t="s">
        <v>266</v>
      </c>
      <c r="AT155" s="24" t="s">
        <v>261</v>
      </c>
      <c r="AU155" s="24" t="s">
        <v>86</v>
      </c>
      <c r="AY155" s="24" t="s">
        <v>259</v>
      </c>
      <c r="BE155" s="172">
        <f>IF(N155="základní",J155,0)</f>
        <v>0</v>
      </c>
      <c r="BF155" s="172">
        <f>IF(N155="snížená",J155,0)</f>
        <v>0</v>
      </c>
      <c r="BG155" s="172">
        <f>IF(N155="zákl. přenesená",J155,0)</f>
        <v>0</v>
      </c>
      <c r="BH155" s="172">
        <f>IF(N155="sníž. přenesená",J155,0)</f>
        <v>0</v>
      </c>
      <c r="BI155" s="172">
        <f>IF(N155="nulová",J155,0)</f>
        <v>0</v>
      </c>
      <c r="BJ155" s="24" t="s">
        <v>28</v>
      </c>
      <c r="BK155" s="172">
        <f>ROUND(I155*H155,2)</f>
        <v>0</v>
      </c>
      <c r="BL155" s="24" t="s">
        <v>266</v>
      </c>
      <c r="BM155" s="24" t="s">
        <v>871</v>
      </c>
    </row>
    <row r="156" spans="2:65" s="12" customFormat="1">
      <c r="B156" s="173"/>
      <c r="D156" s="174" t="s">
        <v>268</v>
      </c>
      <c r="E156" s="175" t="s">
        <v>5</v>
      </c>
      <c r="F156" s="176" t="s">
        <v>872</v>
      </c>
      <c r="H156" s="175" t="s">
        <v>5</v>
      </c>
      <c r="L156" s="173"/>
      <c r="M156" s="177"/>
      <c r="N156" s="178"/>
      <c r="O156" s="178"/>
      <c r="P156" s="178"/>
      <c r="Q156" s="178"/>
      <c r="R156" s="178"/>
      <c r="S156" s="178"/>
      <c r="T156" s="179"/>
      <c r="AT156" s="175" t="s">
        <v>268</v>
      </c>
      <c r="AU156" s="175" t="s">
        <v>86</v>
      </c>
      <c r="AV156" s="12" t="s">
        <v>28</v>
      </c>
      <c r="AW156" s="12" t="s">
        <v>41</v>
      </c>
      <c r="AX156" s="12" t="s">
        <v>77</v>
      </c>
      <c r="AY156" s="175" t="s">
        <v>259</v>
      </c>
    </row>
    <row r="157" spans="2:65" s="12" customFormat="1">
      <c r="B157" s="173"/>
      <c r="D157" s="174" t="s">
        <v>268</v>
      </c>
      <c r="E157" s="175" t="s">
        <v>5</v>
      </c>
      <c r="F157" s="176" t="s">
        <v>873</v>
      </c>
      <c r="H157" s="175" t="s">
        <v>5</v>
      </c>
      <c r="L157" s="173"/>
      <c r="M157" s="177"/>
      <c r="N157" s="178"/>
      <c r="O157" s="178"/>
      <c r="P157" s="178"/>
      <c r="Q157" s="178"/>
      <c r="R157" s="178"/>
      <c r="S157" s="178"/>
      <c r="T157" s="179"/>
      <c r="AT157" s="175" t="s">
        <v>268</v>
      </c>
      <c r="AU157" s="175" t="s">
        <v>86</v>
      </c>
      <c r="AV157" s="12" t="s">
        <v>28</v>
      </c>
      <c r="AW157" s="12" t="s">
        <v>41</v>
      </c>
      <c r="AX157" s="12" t="s">
        <v>77</v>
      </c>
      <c r="AY157" s="175" t="s">
        <v>259</v>
      </c>
    </row>
    <row r="158" spans="2:65" s="12" customFormat="1">
      <c r="B158" s="173"/>
      <c r="D158" s="174" t="s">
        <v>268</v>
      </c>
      <c r="E158" s="175" t="s">
        <v>5</v>
      </c>
      <c r="F158" s="176" t="s">
        <v>874</v>
      </c>
      <c r="H158" s="175" t="s">
        <v>5</v>
      </c>
      <c r="L158" s="173"/>
      <c r="M158" s="177"/>
      <c r="N158" s="178"/>
      <c r="O158" s="178"/>
      <c r="P158" s="178"/>
      <c r="Q158" s="178"/>
      <c r="R158" s="178"/>
      <c r="S158" s="178"/>
      <c r="T158" s="179"/>
      <c r="AT158" s="175" t="s">
        <v>268</v>
      </c>
      <c r="AU158" s="175" t="s">
        <v>86</v>
      </c>
      <c r="AV158" s="12" t="s">
        <v>28</v>
      </c>
      <c r="AW158" s="12" t="s">
        <v>41</v>
      </c>
      <c r="AX158" s="12" t="s">
        <v>77</v>
      </c>
      <c r="AY158" s="175" t="s">
        <v>259</v>
      </c>
    </row>
    <row r="159" spans="2:65" s="14" customFormat="1">
      <c r="B159" s="187"/>
      <c r="D159" s="174" t="s">
        <v>268</v>
      </c>
      <c r="E159" s="188" t="s">
        <v>5</v>
      </c>
      <c r="F159" s="189" t="s">
        <v>875</v>
      </c>
      <c r="H159" s="190">
        <v>1</v>
      </c>
      <c r="L159" s="187"/>
      <c r="M159" s="191"/>
      <c r="N159" s="192"/>
      <c r="O159" s="192"/>
      <c r="P159" s="192"/>
      <c r="Q159" s="192"/>
      <c r="R159" s="192"/>
      <c r="S159" s="192"/>
      <c r="T159" s="193"/>
      <c r="AT159" s="188" t="s">
        <v>268</v>
      </c>
      <c r="AU159" s="188" t="s">
        <v>86</v>
      </c>
      <c r="AV159" s="14" t="s">
        <v>86</v>
      </c>
      <c r="AW159" s="14" t="s">
        <v>41</v>
      </c>
      <c r="AX159" s="14" t="s">
        <v>77</v>
      </c>
      <c r="AY159" s="188" t="s">
        <v>259</v>
      </c>
    </row>
    <row r="160" spans="2:65" s="15" customFormat="1">
      <c r="B160" s="194"/>
      <c r="D160" s="174" t="s">
        <v>268</v>
      </c>
      <c r="E160" s="195" t="s">
        <v>5</v>
      </c>
      <c r="F160" s="196" t="s">
        <v>282</v>
      </c>
      <c r="H160" s="197">
        <v>1</v>
      </c>
      <c r="L160" s="194"/>
      <c r="M160" s="198"/>
      <c r="N160" s="199"/>
      <c r="O160" s="199"/>
      <c r="P160" s="199"/>
      <c r="Q160" s="199"/>
      <c r="R160" s="199"/>
      <c r="S160" s="199"/>
      <c r="T160" s="200"/>
      <c r="AT160" s="195" t="s">
        <v>268</v>
      </c>
      <c r="AU160" s="195" t="s">
        <v>86</v>
      </c>
      <c r="AV160" s="15" t="s">
        <v>266</v>
      </c>
      <c r="AW160" s="15" t="s">
        <v>41</v>
      </c>
      <c r="AX160" s="15" t="s">
        <v>28</v>
      </c>
      <c r="AY160" s="195" t="s">
        <v>259</v>
      </c>
    </row>
    <row r="161" spans="2:65" s="1" customFormat="1" ht="38.25" customHeight="1">
      <c r="B161" s="161"/>
      <c r="C161" s="201" t="s">
        <v>378</v>
      </c>
      <c r="D161" s="201" t="s">
        <v>336</v>
      </c>
      <c r="E161" s="202" t="s">
        <v>876</v>
      </c>
      <c r="F161" s="203" t="s">
        <v>877</v>
      </c>
      <c r="G161" s="204" t="s">
        <v>264</v>
      </c>
      <c r="H161" s="205">
        <v>1.03</v>
      </c>
      <c r="I161" s="206"/>
      <c r="J161" s="206">
        <f>ROUND(I161*H161,2)</f>
        <v>0</v>
      </c>
      <c r="K161" s="203" t="s">
        <v>5</v>
      </c>
      <c r="L161" s="207"/>
      <c r="M161" s="208" t="s">
        <v>5</v>
      </c>
      <c r="N161" s="209" t="s">
        <v>48</v>
      </c>
      <c r="O161" s="170">
        <v>0</v>
      </c>
      <c r="P161" s="170">
        <f>O161*H161</f>
        <v>0</v>
      </c>
      <c r="Q161" s="170">
        <v>0.126</v>
      </c>
      <c r="R161" s="170">
        <f>Q161*H161</f>
        <v>0.12978000000000001</v>
      </c>
      <c r="S161" s="170">
        <v>0</v>
      </c>
      <c r="T161" s="171">
        <f>S161*H161</f>
        <v>0</v>
      </c>
      <c r="AR161" s="24" t="s">
        <v>321</v>
      </c>
      <c r="AT161" s="24" t="s">
        <v>336</v>
      </c>
      <c r="AU161" s="24" t="s">
        <v>86</v>
      </c>
      <c r="AY161" s="24" t="s">
        <v>259</v>
      </c>
      <c r="BE161" s="172">
        <f>IF(N161="základní",J161,0)</f>
        <v>0</v>
      </c>
      <c r="BF161" s="172">
        <f>IF(N161="snížená",J161,0)</f>
        <v>0</v>
      </c>
      <c r="BG161" s="172">
        <f>IF(N161="zákl. přenesená",J161,0)</f>
        <v>0</v>
      </c>
      <c r="BH161" s="172">
        <f>IF(N161="sníž. přenesená",J161,0)</f>
        <v>0</v>
      </c>
      <c r="BI161" s="172">
        <f>IF(N161="nulová",J161,0)</f>
        <v>0</v>
      </c>
      <c r="BJ161" s="24" t="s">
        <v>28</v>
      </c>
      <c r="BK161" s="172">
        <f>ROUND(I161*H161,2)</f>
        <v>0</v>
      </c>
      <c r="BL161" s="24" t="s">
        <v>266</v>
      </c>
      <c r="BM161" s="24" t="s">
        <v>878</v>
      </c>
    </row>
    <row r="162" spans="2:65" s="12" customFormat="1">
      <c r="B162" s="173"/>
      <c r="D162" s="174" t="s">
        <v>268</v>
      </c>
      <c r="E162" s="175" t="s">
        <v>5</v>
      </c>
      <c r="F162" s="176" t="s">
        <v>879</v>
      </c>
      <c r="H162" s="175" t="s">
        <v>5</v>
      </c>
      <c r="L162" s="173"/>
      <c r="M162" s="177"/>
      <c r="N162" s="178"/>
      <c r="O162" s="178"/>
      <c r="P162" s="178"/>
      <c r="Q162" s="178"/>
      <c r="R162" s="178"/>
      <c r="S162" s="178"/>
      <c r="T162" s="179"/>
      <c r="AT162" s="175" t="s">
        <v>268</v>
      </c>
      <c r="AU162" s="175" t="s">
        <v>86</v>
      </c>
      <c r="AV162" s="12" t="s">
        <v>28</v>
      </c>
      <c r="AW162" s="12" t="s">
        <v>41</v>
      </c>
      <c r="AX162" s="12" t="s">
        <v>77</v>
      </c>
      <c r="AY162" s="175" t="s">
        <v>259</v>
      </c>
    </row>
    <row r="163" spans="2:65" s="14" customFormat="1">
      <c r="B163" s="187"/>
      <c r="D163" s="174" t="s">
        <v>268</v>
      </c>
      <c r="E163" s="188" t="s">
        <v>5</v>
      </c>
      <c r="F163" s="189" t="s">
        <v>880</v>
      </c>
      <c r="H163" s="190">
        <v>1.03</v>
      </c>
      <c r="L163" s="187"/>
      <c r="M163" s="191"/>
      <c r="N163" s="192"/>
      <c r="O163" s="192"/>
      <c r="P163" s="192"/>
      <c r="Q163" s="192"/>
      <c r="R163" s="192"/>
      <c r="S163" s="192"/>
      <c r="T163" s="193"/>
      <c r="AT163" s="188" t="s">
        <v>268</v>
      </c>
      <c r="AU163" s="188" t="s">
        <v>86</v>
      </c>
      <c r="AV163" s="14" t="s">
        <v>86</v>
      </c>
      <c r="AW163" s="14" t="s">
        <v>41</v>
      </c>
      <c r="AX163" s="14" t="s">
        <v>77</v>
      </c>
      <c r="AY163" s="188" t="s">
        <v>259</v>
      </c>
    </row>
    <row r="164" spans="2:65" s="13" customFormat="1">
      <c r="B164" s="180"/>
      <c r="D164" s="174" t="s">
        <v>268</v>
      </c>
      <c r="E164" s="181" t="s">
        <v>5</v>
      </c>
      <c r="F164" s="182" t="s">
        <v>881</v>
      </c>
      <c r="H164" s="183">
        <v>1.03</v>
      </c>
      <c r="L164" s="180"/>
      <c r="M164" s="184"/>
      <c r="N164" s="185"/>
      <c r="O164" s="185"/>
      <c r="P164" s="185"/>
      <c r="Q164" s="185"/>
      <c r="R164" s="185"/>
      <c r="S164" s="185"/>
      <c r="T164" s="186"/>
      <c r="AT164" s="181" t="s">
        <v>268</v>
      </c>
      <c r="AU164" s="181" t="s">
        <v>86</v>
      </c>
      <c r="AV164" s="13" t="s">
        <v>152</v>
      </c>
      <c r="AW164" s="13" t="s">
        <v>41</v>
      </c>
      <c r="AX164" s="13" t="s">
        <v>28</v>
      </c>
      <c r="AY164" s="181" t="s">
        <v>259</v>
      </c>
    </row>
    <row r="165" spans="2:65" s="11" customFormat="1" ht="29.85" customHeight="1">
      <c r="B165" s="149"/>
      <c r="D165" s="150" t="s">
        <v>76</v>
      </c>
      <c r="E165" s="159" t="s">
        <v>321</v>
      </c>
      <c r="F165" s="159" t="s">
        <v>348</v>
      </c>
      <c r="J165" s="160">
        <f>BK165</f>
        <v>0</v>
      </c>
      <c r="L165" s="149"/>
      <c r="M165" s="153"/>
      <c r="N165" s="154"/>
      <c r="O165" s="154"/>
      <c r="P165" s="155">
        <f>SUM(P166:P168)</f>
        <v>3.8170000000000002</v>
      </c>
      <c r="Q165" s="154"/>
      <c r="R165" s="155">
        <f>SUM(R166:R168)</f>
        <v>0.42080000000000001</v>
      </c>
      <c r="S165" s="154"/>
      <c r="T165" s="156">
        <f>SUM(T166:T168)</f>
        <v>0</v>
      </c>
      <c r="AR165" s="150" t="s">
        <v>28</v>
      </c>
      <c r="AT165" s="157" t="s">
        <v>76</v>
      </c>
      <c r="AU165" s="157" t="s">
        <v>28</v>
      </c>
      <c r="AY165" s="150" t="s">
        <v>259</v>
      </c>
      <c r="BK165" s="158">
        <f>SUM(BK166:BK168)</f>
        <v>0</v>
      </c>
    </row>
    <row r="166" spans="2:65" s="1" customFormat="1" ht="16.5" customHeight="1">
      <c r="B166" s="161"/>
      <c r="C166" s="162" t="s">
        <v>386</v>
      </c>
      <c r="D166" s="162" t="s">
        <v>261</v>
      </c>
      <c r="E166" s="163" t="s">
        <v>882</v>
      </c>
      <c r="F166" s="164" t="s">
        <v>883</v>
      </c>
      <c r="G166" s="165" t="s">
        <v>352</v>
      </c>
      <c r="H166" s="166">
        <v>1</v>
      </c>
      <c r="I166" s="167"/>
      <c r="J166" s="167">
        <f>ROUND(I166*H166,2)</f>
        <v>0</v>
      </c>
      <c r="K166" s="164" t="s">
        <v>265</v>
      </c>
      <c r="L166" s="39"/>
      <c r="M166" s="168" t="s">
        <v>5</v>
      </c>
      <c r="N166" s="169" t="s">
        <v>48</v>
      </c>
      <c r="O166" s="170">
        <v>3.8170000000000002</v>
      </c>
      <c r="P166" s="170">
        <f>O166*H166</f>
        <v>3.8170000000000002</v>
      </c>
      <c r="Q166" s="170">
        <v>0.42080000000000001</v>
      </c>
      <c r="R166" s="170">
        <f>Q166*H166</f>
        <v>0.42080000000000001</v>
      </c>
      <c r="S166" s="170">
        <v>0</v>
      </c>
      <c r="T166" s="171">
        <f>S166*H166</f>
        <v>0</v>
      </c>
      <c r="AR166" s="24" t="s">
        <v>266</v>
      </c>
      <c r="AT166" s="24" t="s">
        <v>261</v>
      </c>
      <c r="AU166" s="24" t="s">
        <v>86</v>
      </c>
      <c r="AY166" s="24" t="s">
        <v>259</v>
      </c>
      <c r="BE166" s="172">
        <f>IF(N166="základní",J166,0)</f>
        <v>0</v>
      </c>
      <c r="BF166" s="172">
        <f>IF(N166="snížená",J166,0)</f>
        <v>0</v>
      </c>
      <c r="BG166" s="172">
        <f>IF(N166="zákl. přenesená",J166,0)</f>
        <v>0</v>
      </c>
      <c r="BH166" s="172">
        <f>IF(N166="sníž. přenesená",J166,0)</f>
        <v>0</v>
      </c>
      <c r="BI166" s="172">
        <f>IF(N166="nulová",J166,0)</f>
        <v>0</v>
      </c>
      <c r="BJ166" s="24" t="s">
        <v>28</v>
      </c>
      <c r="BK166" s="172">
        <f>ROUND(I166*H166,2)</f>
        <v>0</v>
      </c>
      <c r="BL166" s="24" t="s">
        <v>266</v>
      </c>
      <c r="BM166" s="24" t="s">
        <v>884</v>
      </c>
    </row>
    <row r="167" spans="2:65" s="12" customFormat="1">
      <c r="B167" s="173"/>
      <c r="D167" s="174" t="s">
        <v>268</v>
      </c>
      <c r="E167" s="175" t="s">
        <v>5</v>
      </c>
      <c r="F167" s="176" t="s">
        <v>885</v>
      </c>
      <c r="H167" s="175" t="s">
        <v>5</v>
      </c>
      <c r="L167" s="173"/>
      <c r="M167" s="177"/>
      <c r="N167" s="178"/>
      <c r="O167" s="178"/>
      <c r="P167" s="178"/>
      <c r="Q167" s="178"/>
      <c r="R167" s="178"/>
      <c r="S167" s="178"/>
      <c r="T167" s="179"/>
      <c r="AT167" s="175" t="s">
        <v>268</v>
      </c>
      <c r="AU167" s="175" t="s">
        <v>86</v>
      </c>
      <c r="AV167" s="12" t="s">
        <v>28</v>
      </c>
      <c r="AW167" s="12" t="s">
        <v>41</v>
      </c>
      <c r="AX167" s="12" t="s">
        <v>77</v>
      </c>
      <c r="AY167" s="175" t="s">
        <v>259</v>
      </c>
    </row>
    <row r="168" spans="2:65" s="14" customFormat="1">
      <c r="B168" s="187"/>
      <c r="D168" s="174" t="s">
        <v>268</v>
      </c>
      <c r="E168" s="188" t="s">
        <v>5</v>
      </c>
      <c r="F168" s="189" t="s">
        <v>28</v>
      </c>
      <c r="H168" s="190">
        <v>1</v>
      </c>
      <c r="L168" s="187"/>
      <c r="M168" s="191"/>
      <c r="N168" s="192"/>
      <c r="O168" s="192"/>
      <c r="P168" s="192"/>
      <c r="Q168" s="192"/>
      <c r="R168" s="192"/>
      <c r="S168" s="192"/>
      <c r="T168" s="193"/>
      <c r="AT168" s="188" t="s">
        <v>268</v>
      </c>
      <c r="AU168" s="188" t="s">
        <v>86</v>
      </c>
      <c r="AV168" s="14" t="s">
        <v>86</v>
      </c>
      <c r="AW168" s="14" t="s">
        <v>41</v>
      </c>
      <c r="AX168" s="14" t="s">
        <v>28</v>
      </c>
      <c r="AY168" s="188" t="s">
        <v>259</v>
      </c>
    </row>
    <row r="169" spans="2:65" s="11" customFormat="1" ht="29.85" customHeight="1">
      <c r="B169" s="149"/>
      <c r="D169" s="150" t="s">
        <v>76</v>
      </c>
      <c r="E169" s="159" t="s">
        <v>327</v>
      </c>
      <c r="F169" s="159" t="s">
        <v>737</v>
      </c>
      <c r="J169" s="160">
        <f>BK169</f>
        <v>0</v>
      </c>
      <c r="L169" s="149"/>
      <c r="M169" s="153"/>
      <c r="N169" s="154"/>
      <c r="O169" s="154"/>
      <c r="P169" s="155">
        <f>SUM(P170:P179)</f>
        <v>7.7160000000000002</v>
      </c>
      <c r="Q169" s="154"/>
      <c r="R169" s="155">
        <f>SUM(R170:R179)</f>
        <v>0.65089799999999998</v>
      </c>
      <c r="S169" s="154"/>
      <c r="T169" s="156">
        <f>SUM(T170:T179)</f>
        <v>0</v>
      </c>
      <c r="AR169" s="150" t="s">
        <v>28</v>
      </c>
      <c r="AT169" s="157" t="s">
        <v>76</v>
      </c>
      <c r="AU169" s="157" t="s">
        <v>28</v>
      </c>
      <c r="AY169" s="150" t="s">
        <v>259</v>
      </c>
      <c r="BK169" s="158">
        <f>SUM(BK170:BK179)</f>
        <v>0</v>
      </c>
    </row>
    <row r="170" spans="2:65" s="1" customFormat="1" ht="25.5" customHeight="1">
      <c r="B170" s="161"/>
      <c r="C170" s="162" t="s">
        <v>393</v>
      </c>
      <c r="D170" s="162" t="s">
        <v>261</v>
      </c>
      <c r="E170" s="163" t="s">
        <v>886</v>
      </c>
      <c r="F170" s="164" t="s">
        <v>887</v>
      </c>
      <c r="G170" s="165" t="s">
        <v>285</v>
      </c>
      <c r="H170" s="166">
        <v>3.1</v>
      </c>
      <c r="I170" s="167"/>
      <c r="J170" s="167">
        <f>ROUND(I170*H170,2)</f>
        <v>0</v>
      </c>
      <c r="K170" s="164" t="s">
        <v>265</v>
      </c>
      <c r="L170" s="39"/>
      <c r="M170" s="168" t="s">
        <v>5</v>
      </c>
      <c r="N170" s="169" t="s">
        <v>48</v>
      </c>
      <c r="O170" s="170">
        <v>0.26800000000000002</v>
      </c>
      <c r="P170" s="170">
        <f>O170*H170</f>
        <v>0.83080000000000009</v>
      </c>
      <c r="Q170" s="170">
        <v>0.15540000000000001</v>
      </c>
      <c r="R170" s="170">
        <f>Q170*H170</f>
        <v>0.48174000000000006</v>
      </c>
      <c r="S170" s="170">
        <v>0</v>
      </c>
      <c r="T170" s="171">
        <f>S170*H170</f>
        <v>0</v>
      </c>
      <c r="AR170" s="24" t="s">
        <v>266</v>
      </c>
      <c r="AT170" s="24" t="s">
        <v>261</v>
      </c>
      <c r="AU170" s="24" t="s">
        <v>86</v>
      </c>
      <c r="AY170" s="24" t="s">
        <v>259</v>
      </c>
      <c r="BE170" s="172">
        <f>IF(N170="základní",J170,0)</f>
        <v>0</v>
      </c>
      <c r="BF170" s="172">
        <f>IF(N170="snížená",J170,0)</f>
        <v>0</v>
      </c>
      <c r="BG170" s="172">
        <f>IF(N170="zákl. přenesená",J170,0)</f>
        <v>0</v>
      </c>
      <c r="BH170" s="172">
        <f>IF(N170="sníž. přenesená",J170,0)</f>
        <v>0</v>
      </c>
      <c r="BI170" s="172">
        <f>IF(N170="nulová",J170,0)</f>
        <v>0</v>
      </c>
      <c r="BJ170" s="24" t="s">
        <v>28</v>
      </c>
      <c r="BK170" s="172">
        <f>ROUND(I170*H170,2)</f>
        <v>0</v>
      </c>
      <c r="BL170" s="24" t="s">
        <v>266</v>
      </c>
      <c r="BM170" s="24" t="s">
        <v>888</v>
      </c>
    </row>
    <row r="171" spans="2:65" s="12" customFormat="1">
      <c r="B171" s="173"/>
      <c r="D171" s="174" t="s">
        <v>268</v>
      </c>
      <c r="E171" s="175" t="s">
        <v>5</v>
      </c>
      <c r="F171" s="176" t="s">
        <v>889</v>
      </c>
      <c r="H171" s="175" t="s">
        <v>5</v>
      </c>
      <c r="L171" s="173"/>
      <c r="M171" s="177"/>
      <c r="N171" s="178"/>
      <c r="O171" s="178"/>
      <c r="P171" s="178"/>
      <c r="Q171" s="178"/>
      <c r="R171" s="178"/>
      <c r="S171" s="178"/>
      <c r="T171" s="179"/>
      <c r="AT171" s="175" t="s">
        <v>268</v>
      </c>
      <c r="AU171" s="175" t="s">
        <v>86</v>
      </c>
      <c r="AV171" s="12" t="s">
        <v>28</v>
      </c>
      <c r="AW171" s="12" t="s">
        <v>41</v>
      </c>
      <c r="AX171" s="12" t="s">
        <v>77</v>
      </c>
      <c r="AY171" s="175" t="s">
        <v>259</v>
      </c>
    </row>
    <row r="172" spans="2:65" s="14" customFormat="1">
      <c r="B172" s="187"/>
      <c r="D172" s="174" t="s">
        <v>268</v>
      </c>
      <c r="E172" s="188" t="s">
        <v>5</v>
      </c>
      <c r="F172" s="189" t="s">
        <v>890</v>
      </c>
      <c r="H172" s="190">
        <v>3.1</v>
      </c>
      <c r="L172" s="187"/>
      <c r="M172" s="191"/>
      <c r="N172" s="192"/>
      <c r="O172" s="192"/>
      <c r="P172" s="192"/>
      <c r="Q172" s="192"/>
      <c r="R172" s="192"/>
      <c r="S172" s="192"/>
      <c r="T172" s="193"/>
      <c r="AT172" s="188" t="s">
        <v>268</v>
      </c>
      <c r="AU172" s="188" t="s">
        <v>86</v>
      </c>
      <c r="AV172" s="14" t="s">
        <v>86</v>
      </c>
      <c r="AW172" s="14" t="s">
        <v>41</v>
      </c>
      <c r="AX172" s="14" t="s">
        <v>28</v>
      </c>
      <c r="AY172" s="188" t="s">
        <v>259</v>
      </c>
    </row>
    <row r="173" spans="2:65" s="1" customFormat="1" ht="16.5" customHeight="1">
      <c r="B173" s="161"/>
      <c r="C173" s="201" t="s">
        <v>401</v>
      </c>
      <c r="D173" s="201" t="s">
        <v>336</v>
      </c>
      <c r="E173" s="202" t="s">
        <v>891</v>
      </c>
      <c r="F173" s="203" t="s">
        <v>892</v>
      </c>
      <c r="G173" s="204" t="s">
        <v>352</v>
      </c>
      <c r="H173" s="205">
        <v>3.1309999999999998</v>
      </c>
      <c r="I173" s="206"/>
      <c r="J173" s="206">
        <f>ROUND(I173*H173,2)</f>
        <v>0</v>
      </c>
      <c r="K173" s="203" t="s">
        <v>265</v>
      </c>
      <c r="L173" s="207"/>
      <c r="M173" s="208" t="s">
        <v>5</v>
      </c>
      <c r="N173" s="209" t="s">
        <v>48</v>
      </c>
      <c r="O173" s="170">
        <v>0</v>
      </c>
      <c r="P173" s="170">
        <f>O173*H173</f>
        <v>0</v>
      </c>
      <c r="Q173" s="170">
        <v>5.3999999999999999E-2</v>
      </c>
      <c r="R173" s="170">
        <f>Q173*H173</f>
        <v>0.16907399999999997</v>
      </c>
      <c r="S173" s="170">
        <v>0</v>
      </c>
      <c r="T173" s="171">
        <f>S173*H173</f>
        <v>0</v>
      </c>
      <c r="AR173" s="24" t="s">
        <v>321</v>
      </c>
      <c r="AT173" s="24" t="s">
        <v>336</v>
      </c>
      <c r="AU173" s="24" t="s">
        <v>86</v>
      </c>
      <c r="AY173" s="24" t="s">
        <v>259</v>
      </c>
      <c r="BE173" s="172">
        <f>IF(N173="základní",J173,0)</f>
        <v>0</v>
      </c>
      <c r="BF173" s="172">
        <f>IF(N173="snížená",J173,0)</f>
        <v>0</v>
      </c>
      <c r="BG173" s="172">
        <f>IF(N173="zákl. přenesená",J173,0)</f>
        <v>0</v>
      </c>
      <c r="BH173" s="172">
        <f>IF(N173="sníž. přenesená",J173,0)</f>
        <v>0</v>
      </c>
      <c r="BI173" s="172">
        <f>IF(N173="nulová",J173,0)</f>
        <v>0</v>
      </c>
      <c r="BJ173" s="24" t="s">
        <v>28</v>
      </c>
      <c r="BK173" s="172">
        <f>ROUND(I173*H173,2)</f>
        <v>0</v>
      </c>
      <c r="BL173" s="24" t="s">
        <v>266</v>
      </c>
      <c r="BM173" s="24" t="s">
        <v>893</v>
      </c>
    </row>
    <row r="174" spans="2:65" s="12" customFormat="1">
      <c r="B174" s="173"/>
      <c r="D174" s="174" t="s">
        <v>268</v>
      </c>
      <c r="E174" s="175" t="s">
        <v>5</v>
      </c>
      <c r="F174" s="176" t="s">
        <v>894</v>
      </c>
      <c r="H174" s="175" t="s">
        <v>5</v>
      </c>
      <c r="L174" s="173"/>
      <c r="M174" s="177"/>
      <c r="N174" s="178"/>
      <c r="O174" s="178"/>
      <c r="P174" s="178"/>
      <c r="Q174" s="178"/>
      <c r="R174" s="178"/>
      <c r="S174" s="178"/>
      <c r="T174" s="179"/>
      <c r="AT174" s="175" t="s">
        <v>268</v>
      </c>
      <c r="AU174" s="175" t="s">
        <v>86</v>
      </c>
      <c r="AV174" s="12" t="s">
        <v>28</v>
      </c>
      <c r="AW174" s="12" t="s">
        <v>41</v>
      </c>
      <c r="AX174" s="12" t="s">
        <v>77</v>
      </c>
      <c r="AY174" s="175" t="s">
        <v>259</v>
      </c>
    </row>
    <row r="175" spans="2:65" s="14" customFormat="1">
      <c r="B175" s="187"/>
      <c r="D175" s="174" t="s">
        <v>268</v>
      </c>
      <c r="E175" s="188" t="s">
        <v>5</v>
      </c>
      <c r="F175" s="189" t="s">
        <v>895</v>
      </c>
      <c r="H175" s="190">
        <v>3.1309999999999998</v>
      </c>
      <c r="L175" s="187"/>
      <c r="M175" s="191"/>
      <c r="N175" s="192"/>
      <c r="O175" s="192"/>
      <c r="P175" s="192"/>
      <c r="Q175" s="192"/>
      <c r="R175" s="192"/>
      <c r="S175" s="192"/>
      <c r="T175" s="193"/>
      <c r="AT175" s="188" t="s">
        <v>268</v>
      </c>
      <c r="AU175" s="188" t="s">
        <v>86</v>
      </c>
      <c r="AV175" s="14" t="s">
        <v>86</v>
      </c>
      <c r="AW175" s="14" t="s">
        <v>41</v>
      </c>
      <c r="AX175" s="14" t="s">
        <v>28</v>
      </c>
      <c r="AY175" s="188" t="s">
        <v>259</v>
      </c>
    </row>
    <row r="176" spans="2:65" s="1" customFormat="1" ht="16.5" customHeight="1">
      <c r="B176" s="161"/>
      <c r="C176" s="162" t="s">
        <v>406</v>
      </c>
      <c r="D176" s="162" t="s">
        <v>261</v>
      </c>
      <c r="E176" s="163" t="s">
        <v>896</v>
      </c>
      <c r="F176" s="164" t="s">
        <v>897</v>
      </c>
      <c r="G176" s="165" t="s">
        <v>285</v>
      </c>
      <c r="H176" s="166">
        <v>2.8</v>
      </c>
      <c r="I176" s="167"/>
      <c r="J176" s="167">
        <f>ROUND(I176*H176,2)</f>
        <v>0</v>
      </c>
      <c r="K176" s="164" t="s">
        <v>265</v>
      </c>
      <c r="L176" s="39"/>
      <c r="M176" s="168" t="s">
        <v>5</v>
      </c>
      <c r="N176" s="169" t="s">
        <v>48</v>
      </c>
      <c r="O176" s="170">
        <v>2.4590000000000001</v>
      </c>
      <c r="P176" s="170">
        <f>O176*H176</f>
        <v>6.8852000000000002</v>
      </c>
      <c r="Q176" s="170">
        <v>3.0000000000000001E-5</v>
      </c>
      <c r="R176" s="170">
        <f>Q176*H176</f>
        <v>8.3999999999999995E-5</v>
      </c>
      <c r="S176" s="170">
        <v>0</v>
      </c>
      <c r="T176" s="171">
        <f>S176*H176</f>
        <v>0</v>
      </c>
      <c r="AR176" s="24" t="s">
        <v>266</v>
      </c>
      <c r="AT176" s="24" t="s">
        <v>261</v>
      </c>
      <c r="AU176" s="24" t="s">
        <v>86</v>
      </c>
      <c r="AY176" s="24" t="s">
        <v>259</v>
      </c>
      <c r="BE176" s="172">
        <f>IF(N176="základní",J176,0)</f>
        <v>0</v>
      </c>
      <c r="BF176" s="172">
        <f>IF(N176="snížená",J176,0)</f>
        <v>0</v>
      </c>
      <c r="BG176" s="172">
        <f>IF(N176="zákl. přenesená",J176,0)</f>
        <v>0</v>
      </c>
      <c r="BH176" s="172">
        <f>IF(N176="sníž. přenesená",J176,0)</f>
        <v>0</v>
      </c>
      <c r="BI176" s="172">
        <f>IF(N176="nulová",J176,0)</f>
        <v>0</v>
      </c>
      <c r="BJ176" s="24" t="s">
        <v>28</v>
      </c>
      <c r="BK176" s="172">
        <f>ROUND(I176*H176,2)</f>
        <v>0</v>
      </c>
      <c r="BL176" s="24" t="s">
        <v>266</v>
      </c>
      <c r="BM176" s="24" t="s">
        <v>898</v>
      </c>
    </row>
    <row r="177" spans="2:65" s="12" customFormat="1">
      <c r="B177" s="173"/>
      <c r="D177" s="174" t="s">
        <v>268</v>
      </c>
      <c r="E177" s="175" t="s">
        <v>5</v>
      </c>
      <c r="F177" s="176" t="s">
        <v>899</v>
      </c>
      <c r="H177" s="175" t="s">
        <v>5</v>
      </c>
      <c r="L177" s="173"/>
      <c r="M177" s="177"/>
      <c r="N177" s="178"/>
      <c r="O177" s="178"/>
      <c r="P177" s="178"/>
      <c r="Q177" s="178"/>
      <c r="R177" s="178"/>
      <c r="S177" s="178"/>
      <c r="T177" s="179"/>
      <c r="AT177" s="175" t="s">
        <v>268</v>
      </c>
      <c r="AU177" s="175" t="s">
        <v>86</v>
      </c>
      <c r="AV177" s="12" t="s">
        <v>28</v>
      </c>
      <c r="AW177" s="12" t="s">
        <v>41</v>
      </c>
      <c r="AX177" s="12" t="s">
        <v>77</v>
      </c>
      <c r="AY177" s="175" t="s">
        <v>259</v>
      </c>
    </row>
    <row r="178" spans="2:65" s="12" customFormat="1">
      <c r="B178" s="173"/>
      <c r="D178" s="174" t="s">
        <v>268</v>
      </c>
      <c r="E178" s="175" t="s">
        <v>5</v>
      </c>
      <c r="F178" s="176" t="s">
        <v>900</v>
      </c>
      <c r="H178" s="175" t="s">
        <v>5</v>
      </c>
      <c r="L178" s="173"/>
      <c r="M178" s="177"/>
      <c r="N178" s="178"/>
      <c r="O178" s="178"/>
      <c r="P178" s="178"/>
      <c r="Q178" s="178"/>
      <c r="R178" s="178"/>
      <c r="S178" s="178"/>
      <c r="T178" s="179"/>
      <c r="AT178" s="175" t="s">
        <v>268</v>
      </c>
      <c r="AU178" s="175" t="s">
        <v>86</v>
      </c>
      <c r="AV178" s="12" t="s">
        <v>28</v>
      </c>
      <c r="AW178" s="12" t="s">
        <v>41</v>
      </c>
      <c r="AX178" s="12" t="s">
        <v>77</v>
      </c>
      <c r="AY178" s="175" t="s">
        <v>259</v>
      </c>
    </row>
    <row r="179" spans="2:65" s="14" customFormat="1">
      <c r="B179" s="187"/>
      <c r="D179" s="174" t="s">
        <v>268</v>
      </c>
      <c r="E179" s="188" t="s">
        <v>5</v>
      </c>
      <c r="F179" s="189" t="s">
        <v>901</v>
      </c>
      <c r="H179" s="190">
        <v>2.8</v>
      </c>
      <c r="L179" s="187"/>
      <c r="M179" s="191"/>
      <c r="N179" s="192"/>
      <c r="O179" s="192"/>
      <c r="P179" s="192"/>
      <c r="Q179" s="192"/>
      <c r="R179" s="192"/>
      <c r="S179" s="192"/>
      <c r="T179" s="193"/>
      <c r="AT179" s="188" t="s">
        <v>268</v>
      </c>
      <c r="AU179" s="188" t="s">
        <v>86</v>
      </c>
      <c r="AV179" s="14" t="s">
        <v>86</v>
      </c>
      <c r="AW179" s="14" t="s">
        <v>41</v>
      </c>
      <c r="AX179" s="14" t="s">
        <v>28</v>
      </c>
      <c r="AY179" s="188" t="s">
        <v>259</v>
      </c>
    </row>
    <row r="180" spans="2:65" s="11" customFormat="1" ht="29.85" customHeight="1">
      <c r="B180" s="149"/>
      <c r="D180" s="150" t="s">
        <v>76</v>
      </c>
      <c r="E180" s="159" t="s">
        <v>627</v>
      </c>
      <c r="F180" s="159" t="s">
        <v>628</v>
      </c>
      <c r="J180" s="160">
        <f>BK180</f>
        <v>0</v>
      </c>
      <c r="L180" s="149"/>
      <c r="M180" s="153"/>
      <c r="N180" s="154"/>
      <c r="O180" s="154"/>
      <c r="P180" s="155">
        <f>P181</f>
        <v>2.4528620000000001</v>
      </c>
      <c r="Q180" s="154"/>
      <c r="R180" s="155">
        <f>R181</f>
        <v>0</v>
      </c>
      <c r="S180" s="154"/>
      <c r="T180" s="156">
        <f>T181</f>
        <v>0</v>
      </c>
      <c r="AR180" s="150" t="s">
        <v>28</v>
      </c>
      <c r="AT180" s="157" t="s">
        <v>76</v>
      </c>
      <c r="AU180" s="157" t="s">
        <v>28</v>
      </c>
      <c r="AY180" s="150" t="s">
        <v>259</v>
      </c>
      <c r="BK180" s="158">
        <f>BK181</f>
        <v>0</v>
      </c>
    </row>
    <row r="181" spans="2:65" s="1" customFormat="1" ht="25.5" customHeight="1">
      <c r="B181" s="161"/>
      <c r="C181" s="162" t="s">
        <v>10</v>
      </c>
      <c r="D181" s="162" t="s">
        <v>261</v>
      </c>
      <c r="E181" s="163" t="s">
        <v>902</v>
      </c>
      <c r="F181" s="164" t="s">
        <v>903</v>
      </c>
      <c r="G181" s="165" t="s">
        <v>324</v>
      </c>
      <c r="H181" s="166">
        <v>7.5940000000000003</v>
      </c>
      <c r="I181" s="167"/>
      <c r="J181" s="167">
        <f>ROUND(I181*H181,2)</f>
        <v>0</v>
      </c>
      <c r="K181" s="164" t="s">
        <v>265</v>
      </c>
      <c r="L181" s="39"/>
      <c r="M181" s="168" t="s">
        <v>5</v>
      </c>
      <c r="N181" s="213" t="s">
        <v>48</v>
      </c>
      <c r="O181" s="214">
        <v>0.32300000000000001</v>
      </c>
      <c r="P181" s="214">
        <f>O181*H181</f>
        <v>2.4528620000000001</v>
      </c>
      <c r="Q181" s="214">
        <v>0</v>
      </c>
      <c r="R181" s="214">
        <f>Q181*H181</f>
        <v>0</v>
      </c>
      <c r="S181" s="214">
        <v>0</v>
      </c>
      <c r="T181" s="215">
        <f>S181*H181</f>
        <v>0</v>
      </c>
      <c r="AR181" s="24" t="s">
        <v>266</v>
      </c>
      <c r="AT181" s="24" t="s">
        <v>261</v>
      </c>
      <c r="AU181" s="24" t="s">
        <v>86</v>
      </c>
      <c r="AY181" s="24" t="s">
        <v>259</v>
      </c>
      <c r="BE181" s="172">
        <f>IF(N181="základní",J181,0)</f>
        <v>0</v>
      </c>
      <c r="BF181" s="172">
        <f>IF(N181="snížená",J181,0)</f>
        <v>0</v>
      </c>
      <c r="BG181" s="172">
        <f>IF(N181="zákl. přenesená",J181,0)</f>
        <v>0</v>
      </c>
      <c r="BH181" s="172">
        <f>IF(N181="sníž. přenesená",J181,0)</f>
        <v>0</v>
      </c>
      <c r="BI181" s="172">
        <f>IF(N181="nulová",J181,0)</f>
        <v>0</v>
      </c>
      <c r="BJ181" s="24" t="s">
        <v>28</v>
      </c>
      <c r="BK181" s="172">
        <f>ROUND(I181*H181,2)</f>
        <v>0</v>
      </c>
      <c r="BL181" s="24" t="s">
        <v>266</v>
      </c>
      <c r="BM181" s="24" t="s">
        <v>904</v>
      </c>
    </row>
    <row r="182" spans="2:65" s="1" customFormat="1" ht="6.95" customHeight="1">
      <c r="B182" s="54"/>
      <c r="C182" s="55"/>
      <c r="D182" s="55"/>
      <c r="E182" s="55"/>
      <c r="F182" s="55"/>
      <c r="G182" s="55"/>
      <c r="H182" s="55"/>
      <c r="I182" s="55"/>
      <c r="J182" s="55"/>
      <c r="K182" s="55"/>
      <c r="L182" s="39"/>
    </row>
  </sheetData>
  <autoFilter ref="C87:K181" xr:uid="{00000000-0009-0000-0000-000006000000}"/>
  <mergeCells count="13">
    <mergeCell ref="E80:H80"/>
    <mergeCell ref="G1:H1"/>
    <mergeCell ref="L2:V2"/>
    <mergeCell ref="E49:H49"/>
    <mergeCell ref="E51:H51"/>
    <mergeCell ref="J55:J56"/>
    <mergeCell ref="E76:H76"/>
    <mergeCell ref="E78:H78"/>
    <mergeCell ref="E7:H7"/>
    <mergeCell ref="E9:H9"/>
    <mergeCell ref="E11:H11"/>
    <mergeCell ref="E26:H26"/>
    <mergeCell ref="E47:H47"/>
  </mergeCells>
  <hyperlinks>
    <hyperlink ref="F1:G1" location="C2" display="1) Krycí list soupisu" xr:uid="{00000000-0004-0000-0600-000000000000}"/>
    <hyperlink ref="G1:H1" location="C58" display="2) Rekapitulace" xr:uid="{00000000-0004-0000-0600-000001000000}"/>
    <hyperlink ref="J1" location="C87" display="3) Soupis prací" xr:uid="{00000000-0004-0000-0600-000002000000}"/>
    <hyperlink ref="L1:V1" location="'Rekapitulace stavby'!C2" display="Rekapitulace stavby" xr:uid="{00000000-0004-0000-0600-000003000000}"/>
  </hyperlinks>
  <pageMargins left="0.59055118110236227" right="0.59055118110236227" top="0.59055118110236227" bottom="0.59055118110236227" header="0" footer="0"/>
  <pageSetup paperSize="9" fitToHeight="100" orientation="landscape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BR140"/>
  <sheetViews>
    <sheetView showGridLines="0" workbookViewId="0">
      <pane ySplit="1" topLeftCell="A109" activePane="bottomLeft" state="frozen"/>
      <selection activeCell="A2" sqref="A2"/>
      <selection pane="bottomLeft" activeCell="I89" sqref="I89:I139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9" max="19" width="8.1640625" customWidth="1"/>
    <col min="20" max="20" width="29.6640625" customWidth="1"/>
    <col min="21" max="21" width="16.33203125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04"/>
      <c r="B1" s="17"/>
      <c r="C1" s="17"/>
      <c r="D1" s="18" t="s">
        <v>1</v>
      </c>
      <c r="E1" s="17"/>
      <c r="F1" s="105" t="s">
        <v>189</v>
      </c>
      <c r="G1" s="262" t="s">
        <v>190</v>
      </c>
      <c r="H1" s="262"/>
      <c r="I1" s="17"/>
      <c r="J1" s="105" t="s">
        <v>191</v>
      </c>
      <c r="K1" s="18" t="s">
        <v>192</v>
      </c>
      <c r="L1" s="105" t="s">
        <v>193</v>
      </c>
      <c r="M1" s="105"/>
      <c r="N1" s="105"/>
      <c r="O1" s="105"/>
      <c r="P1" s="105"/>
      <c r="Q1" s="105"/>
      <c r="R1" s="105"/>
      <c r="S1" s="105"/>
      <c r="T1" s="105"/>
      <c r="U1" s="106"/>
      <c r="V1" s="106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24" t="s">
        <v>110</v>
      </c>
      <c r="AZ2" s="107" t="s">
        <v>905</v>
      </c>
      <c r="BA2" s="107" t="s">
        <v>5</v>
      </c>
      <c r="BB2" s="107" t="s">
        <v>5</v>
      </c>
      <c r="BC2" s="107" t="s">
        <v>906</v>
      </c>
      <c r="BD2" s="107" t="s">
        <v>86</v>
      </c>
    </row>
    <row r="3" spans="1:70" ht="6.95" customHeight="1">
      <c r="B3" s="25"/>
      <c r="C3" s="26"/>
      <c r="D3" s="26"/>
      <c r="E3" s="26"/>
      <c r="F3" s="26"/>
      <c r="G3" s="26"/>
      <c r="H3" s="26"/>
      <c r="I3" s="26"/>
      <c r="J3" s="26"/>
      <c r="K3" s="27"/>
      <c r="AT3" s="24" t="s">
        <v>86</v>
      </c>
      <c r="AZ3" s="107" t="s">
        <v>907</v>
      </c>
      <c r="BA3" s="107" t="s">
        <v>5</v>
      </c>
      <c r="BB3" s="107" t="s">
        <v>5</v>
      </c>
      <c r="BC3" s="107" t="s">
        <v>908</v>
      </c>
      <c r="BD3" s="107" t="s">
        <v>86</v>
      </c>
    </row>
    <row r="4" spans="1:70" ht="36.950000000000003" customHeight="1">
      <c r="B4" s="28"/>
      <c r="C4" s="29"/>
      <c r="D4" s="30" t="s">
        <v>198</v>
      </c>
      <c r="E4" s="29"/>
      <c r="F4" s="29"/>
      <c r="G4" s="29"/>
      <c r="H4" s="29"/>
      <c r="I4" s="29"/>
      <c r="J4" s="29"/>
      <c r="K4" s="31"/>
      <c r="M4" s="32" t="s">
        <v>13</v>
      </c>
      <c r="AT4" s="24" t="s">
        <v>6</v>
      </c>
      <c r="AZ4" s="107" t="s">
        <v>909</v>
      </c>
      <c r="BA4" s="107" t="s">
        <v>5</v>
      </c>
      <c r="BB4" s="107" t="s">
        <v>5</v>
      </c>
      <c r="BC4" s="107" t="s">
        <v>906</v>
      </c>
      <c r="BD4" s="107" t="s">
        <v>86</v>
      </c>
    </row>
    <row r="5" spans="1:70" ht="6.95" customHeight="1">
      <c r="B5" s="28"/>
      <c r="C5" s="29"/>
      <c r="D5" s="29"/>
      <c r="E5" s="29"/>
      <c r="F5" s="29"/>
      <c r="G5" s="29"/>
      <c r="H5" s="29"/>
      <c r="I5" s="29"/>
      <c r="J5" s="29"/>
      <c r="K5" s="31"/>
      <c r="AZ5" s="107" t="s">
        <v>910</v>
      </c>
      <c r="BA5" s="107" t="s">
        <v>5</v>
      </c>
      <c r="BB5" s="107" t="s">
        <v>5</v>
      </c>
      <c r="BC5" s="107" t="s">
        <v>911</v>
      </c>
      <c r="BD5" s="107" t="s">
        <v>86</v>
      </c>
    </row>
    <row r="6" spans="1:70" ht="15">
      <c r="B6" s="28"/>
      <c r="C6" s="29"/>
      <c r="D6" s="36" t="s">
        <v>17</v>
      </c>
      <c r="E6" s="29"/>
      <c r="F6" s="29"/>
      <c r="G6" s="29"/>
      <c r="H6" s="29"/>
      <c r="I6" s="29"/>
      <c r="J6" s="29"/>
      <c r="K6" s="31"/>
      <c r="AZ6" s="107" t="s">
        <v>912</v>
      </c>
      <c r="BA6" s="107" t="s">
        <v>5</v>
      </c>
      <c r="BB6" s="107" t="s">
        <v>5</v>
      </c>
      <c r="BC6" s="107" t="s">
        <v>913</v>
      </c>
      <c r="BD6" s="107" t="s">
        <v>86</v>
      </c>
    </row>
    <row r="7" spans="1:70" ht="16.5" customHeight="1">
      <c r="B7" s="28"/>
      <c r="C7" s="29"/>
      <c r="D7" s="29"/>
      <c r="E7" s="263" t="str">
        <f>'Rekapitulace stavby'!K6</f>
        <v>ÚPRAVA VEŘEJNÉHO PROSTORU MEZI UL. VÝSTAVNÍ-VELETRŽNÍ PŘI MENDLOVĚ NÁM.ČÁST 2 - VNITROBLOK</v>
      </c>
      <c r="F7" s="269"/>
      <c r="G7" s="269"/>
      <c r="H7" s="269"/>
      <c r="I7" s="29"/>
      <c r="J7" s="29"/>
      <c r="K7" s="31"/>
    </row>
    <row r="8" spans="1:70" ht="15">
      <c r="B8" s="28"/>
      <c r="C8" s="29"/>
      <c r="D8" s="36" t="s">
        <v>206</v>
      </c>
      <c r="E8" s="29"/>
      <c r="F8" s="29"/>
      <c r="G8" s="29"/>
      <c r="H8" s="29"/>
      <c r="I8" s="29"/>
      <c r="J8" s="29"/>
      <c r="K8" s="31"/>
    </row>
    <row r="9" spans="1:70" s="1" customFormat="1" ht="16.5" customHeight="1">
      <c r="B9" s="39"/>
      <c r="C9" s="40"/>
      <c r="D9" s="40"/>
      <c r="E9" s="263" t="s">
        <v>709</v>
      </c>
      <c r="F9" s="264"/>
      <c r="G9" s="264"/>
      <c r="H9" s="264"/>
      <c r="I9" s="40"/>
      <c r="J9" s="40"/>
      <c r="K9" s="43"/>
    </row>
    <row r="10" spans="1:70" s="1" customFormat="1" ht="15">
      <c r="B10" s="39"/>
      <c r="C10" s="40"/>
      <c r="D10" s="36" t="s">
        <v>212</v>
      </c>
      <c r="E10" s="40"/>
      <c r="F10" s="40"/>
      <c r="G10" s="40"/>
      <c r="H10" s="40"/>
      <c r="I10" s="40"/>
      <c r="J10" s="40"/>
      <c r="K10" s="43"/>
    </row>
    <row r="11" spans="1:70" s="1" customFormat="1" ht="36.950000000000003" customHeight="1">
      <c r="B11" s="39"/>
      <c r="C11" s="40"/>
      <c r="D11" s="40"/>
      <c r="E11" s="265" t="s">
        <v>914</v>
      </c>
      <c r="F11" s="264"/>
      <c r="G11" s="264"/>
      <c r="H11" s="264"/>
      <c r="I11" s="40"/>
      <c r="J11" s="40"/>
      <c r="K11" s="43"/>
    </row>
    <row r="12" spans="1:70" s="1" customFormat="1">
      <c r="B12" s="39"/>
      <c r="C12" s="40"/>
      <c r="D12" s="40"/>
      <c r="E12" s="40"/>
      <c r="F12" s="40"/>
      <c r="G12" s="40"/>
      <c r="H12" s="40"/>
      <c r="I12" s="40"/>
      <c r="J12" s="40"/>
      <c r="K12" s="43"/>
    </row>
    <row r="13" spans="1:70" s="1" customFormat="1" ht="14.45" customHeight="1">
      <c r="B13" s="39"/>
      <c r="C13" s="40"/>
      <c r="D13" s="36" t="s">
        <v>20</v>
      </c>
      <c r="E13" s="40"/>
      <c r="F13" s="34" t="s">
        <v>98</v>
      </c>
      <c r="G13" s="40"/>
      <c r="H13" s="40"/>
      <c r="I13" s="36" t="s">
        <v>22</v>
      </c>
      <c r="J13" s="34" t="s">
        <v>5</v>
      </c>
      <c r="K13" s="43"/>
    </row>
    <row r="14" spans="1:70" s="1" customFormat="1" ht="14.45" customHeight="1">
      <c r="B14" s="39"/>
      <c r="C14" s="40"/>
      <c r="D14" s="36" t="s">
        <v>24</v>
      </c>
      <c r="E14" s="40"/>
      <c r="F14" s="34" t="s">
        <v>25</v>
      </c>
      <c r="G14" s="40"/>
      <c r="H14" s="40"/>
      <c r="I14" s="36" t="s">
        <v>26</v>
      </c>
      <c r="J14" s="108" t="str">
        <f>'Rekapitulace stavby'!AN8</f>
        <v>18.09.2017</v>
      </c>
      <c r="K14" s="43"/>
    </row>
    <row r="15" spans="1:70" s="1" customFormat="1" ht="10.9" customHeight="1">
      <c r="B15" s="39"/>
      <c r="C15" s="40"/>
      <c r="D15" s="40"/>
      <c r="E15" s="40"/>
      <c r="F15" s="40"/>
      <c r="G15" s="40"/>
      <c r="H15" s="40"/>
      <c r="I15" s="40"/>
      <c r="J15" s="40"/>
      <c r="K15" s="43"/>
    </row>
    <row r="16" spans="1:70" s="1" customFormat="1" ht="14.45" customHeight="1">
      <c r="B16" s="39"/>
      <c r="C16" s="40"/>
      <c r="D16" s="36" t="s">
        <v>33</v>
      </c>
      <c r="E16" s="40"/>
      <c r="F16" s="40"/>
      <c r="G16" s="40"/>
      <c r="H16" s="40"/>
      <c r="I16" s="36" t="s">
        <v>34</v>
      </c>
      <c r="J16" s="34" t="s">
        <v>5</v>
      </c>
      <c r="K16" s="43"/>
    </row>
    <row r="17" spans="2:11" s="1" customFormat="1" ht="18" customHeight="1">
      <c r="B17" s="39"/>
      <c r="C17" s="40"/>
      <c r="D17" s="40"/>
      <c r="E17" s="34" t="s">
        <v>35</v>
      </c>
      <c r="F17" s="40"/>
      <c r="G17" s="40"/>
      <c r="H17" s="40"/>
      <c r="I17" s="36" t="s">
        <v>36</v>
      </c>
      <c r="J17" s="34" t="s">
        <v>5</v>
      </c>
      <c r="K17" s="43"/>
    </row>
    <row r="18" spans="2:11" s="1" customFormat="1" ht="6.95" customHeight="1">
      <c r="B18" s="39"/>
      <c r="C18" s="40"/>
      <c r="D18" s="40"/>
      <c r="E18" s="40"/>
      <c r="F18" s="40"/>
      <c r="G18" s="40"/>
      <c r="H18" s="40"/>
      <c r="I18" s="40"/>
      <c r="J18" s="40"/>
      <c r="K18" s="43"/>
    </row>
    <row r="19" spans="2:11" s="1" customFormat="1" ht="14.45" customHeight="1">
      <c r="B19" s="39"/>
      <c r="C19" s="40"/>
      <c r="D19" s="36" t="s">
        <v>37</v>
      </c>
      <c r="E19" s="40"/>
      <c r="F19" s="40"/>
      <c r="G19" s="40"/>
      <c r="H19" s="40"/>
      <c r="I19" s="36" t="s">
        <v>34</v>
      </c>
      <c r="J19" s="34" t="str">
        <f>IF('Rekapitulace stavby'!AN13="Vyplň údaj","",IF('Rekapitulace stavby'!AN13="","",'Rekapitulace stavby'!AN13))</f>
        <v/>
      </c>
      <c r="K19" s="43"/>
    </row>
    <row r="20" spans="2:11" s="1" customFormat="1" ht="18" customHeight="1">
      <c r="B20" s="39"/>
      <c r="C20" s="40"/>
      <c r="D20" s="40"/>
      <c r="E20" s="34" t="str">
        <f>IF('Rekapitulace stavby'!E14="Vyplň údaj","",IF('Rekapitulace stavby'!E14="","",'Rekapitulace stavby'!E14))</f>
        <v xml:space="preserve"> </v>
      </c>
      <c r="F20" s="40"/>
      <c r="G20" s="40"/>
      <c r="H20" s="40"/>
      <c r="I20" s="36" t="s">
        <v>36</v>
      </c>
      <c r="J20" s="34" t="str">
        <f>IF('Rekapitulace stavby'!AN14="Vyplň údaj","",IF('Rekapitulace stavby'!AN14="","",'Rekapitulace stavby'!AN14))</f>
        <v/>
      </c>
      <c r="K20" s="43"/>
    </row>
    <row r="21" spans="2:11" s="1" customFormat="1" ht="6.95" customHeight="1">
      <c r="B21" s="39"/>
      <c r="C21" s="40"/>
      <c r="D21" s="40"/>
      <c r="E21" s="40"/>
      <c r="F21" s="40"/>
      <c r="G21" s="40"/>
      <c r="H21" s="40"/>
      <c r="I21" s="40"/>
      <c r="J21" s="40"/>
      <c r="K21" s="43"/>
    </row>
    <row r="22" spans="2:11" s="1" customFormat="1" ht="14.45" customHeight="1">
      <c r="B22" s="39"/>
      <c r="C22" s="40"/>
      <c r="D22" s="36" t="s">
        <v>39</v>
      </c>
      <c r="E22" s="40"/>
      <c r="F22" s="40"/>
      <c r="G22" s="40"/>
      <c r="H22" s="40"/>
      <c r="I22" s="36" t="s">
        <v>34</v>
      </c>
      <c r="J22" s="34" t="s">
        <v>5</v>
      </c>
      <c r="K22" s="43"/>
    </row>
    <row r="23" spans="2:11" s="1" customFormat="1" ht="18" customHeight="1">
      <c r="B23" s="39"/>
      <c r="C23" s="40"/>
      <c r="D23" s="40"/>
      <c r="E23" s="34" t="s">
        <v>40</v>
      </c>
      <c r="F23" s="40"/>
      <c r="G23" s="40"/>
      <c r="H23" s="40"/>
      <c r="I23" s="36" t="s">
        <v>36</v>
      </c>
      <c r="J23" s="34" t="s">
        <v>5</v>
      </c>
      <c r="K23" s="43"/>
    </row>
    <row r="24" spans="2:11" s="1" customFormat="1" ht="6.95" customHeight="1">
      <c r="B24" s="39"/>
      <c r="C24" s="40"/>
      <c r="D24" s="40"/>
      <c r="E24" s="40"/>
      <c r="F24" s="40"/>
      <c r="G24" s="40"/>
      <c r="H24" s="40"/>
      <c r="I24" s="40"/>
      <c r="J24" s="40"/>
      <c r="K24" s="43"/>
    </row>
    <row r="25" spans="2:11" s="1" customFormat="1" ht="14.45" customHeight="1">
      <c r="B25" s="39"/>
      <c r="C25" s="40"/>
      <c r="D25" s="36" t="s">
        <v>42</v>
      </c>
      <c r="E25" s="40"/>
      <c r="F25" s="40"/>
      <c r="G25" s="40"/>
      <c r="H25" s="40"/>
      <c r="I25" s="40"/>
      <c r="J25" s="40"/>
      <c r="K25" s="43"/>
    </row>
    <row r="26" spans="2:11" s="7" customFormat="1" ht="16.5" customHeight="1">
      <c r="B26" s="109"/>
      <c r="C26" s="110"/>
      <c r="D26" s="110"/>
      <c r="E26" s="257" t="s">
        <v>5</v>
      </c>
      <c r="F26" s="257"/>
      <c r="G26" s="257"/>
      <c r="H26" s="257"/>
      <c r="I26" s="110"/>
      <c r="J26" s="110"/>
      <c r="K26" s="111"/>
    </row>
    <row r="27" spans="2:11" s="1" customFormat="1" ht="6.95" customHeight="1">
      <c r="B27" s="39"/>
      <c r="C27" s="40"/>
      <c r="D27" s="40"/>
      <c r="E27" s="40"/>
      <c r="F27" s="40"/>
      <c r="G27" s="40"/>
      <c r="H27" s="40"/>
      <c r="I27" s="40"/>
      <c r="J27" s="40"/>
      <c r="K27" s="43"/>
    </row>
    <row r="28" spans="2:11" s="1" customFormat="1" ht="6.95" customHeight="1">
      <c r="B28" s="39"/>
      <c r="C28" s="40"/>
      <c r="D28" s="66"/>
      <c r="E28" s="66"/>
      <c r="F28" s="66"/>
      <c r="G28" s="66"/>
      <c r="H28" s="66"/>
      <c r="I28" s="66"/>
      <c r="J28" s="66"/>
      <c r="K28" s="112"/>
    </row>
    <row r="29" spans="2:11" s="1" customFormat="1" ht="25.35" customHeight="1">
      <c r="B29" s="39"/>
      <c r="C29" s="40"/>
      <c r="D29" s="113" t="s">
        <v>43</v>
      </c>
      <c r="E29" s="40"/>
      <c r="F29" s="40"/>
      <c r="G29" s="40"/>
      <c r="H29" s="40"/>
      <c r="I29" s="40"/>
      <c r="J29" s="114">
        <f>ROUND(J86,0)</f>
        <v>0</v>
      </c>
      <c r="K29" s="43"/>
    </row>
    <row r="30" spans="2:11" s="1" customFormat="1" ht="6.95" customHeight="1">
      <c r="B30" s="39"/>
      <c r="C30" s="40"/>
      <c r="D30" s="66"/>
      <c r="E30" s="66"/>
      <c r="F30" s="66"/>
      <c r="G30" s="66"/>
      <c r="H30" s="66"/>
      <c r="I30" s="66"/>
      <c r="J30" s="66"/>
      <c r="K30" s="112"/>
    </row>
    <row r="31" spans="2:11" s="1" customFormat="1" ht="14.45" customHeight="1">
      <c r="B31" s="39"/>
      <c r="C31" s="40"/>
      <c r="D31" s="40"/>
      <c r="E31" s="40"/>
      <c r="F31" s="44" t="s">
        <v>45</v>
      </c>
      <c r="G31" s="40"/>
      <c r="H31" s="40"/>
      <c r="I31" s="44" t="s">
        <v>44</v>
      </c>
      <c r="J31" s="44" t="s">
        <v>46</v>
      </c>
      <c r="K31" s="43"/>
    </row>
    <row r="32" spans="2:11" s="1" customFormat="1" ht="14.45" customHeight="1">
      <c r="B32" s="39"/>
      <c r="C32" s="40"/>
      <c r="D32" s="47" t="s">
        <v>47</v>
      </c>
      <c r="E32" s="47" t="s">
        <v>48</v>
      </c>
      <c r="F32" s="115">
        <f>ROUND(SUM(BE86:BE139), 0)</f>
        <v>0</v>
      </c>
      <c r="G32" s="40"/>
      <c r="H32" s="40"/>
      <c r="I32" s="116">
        <v>0.21</v>
      </c>
      <c r="J32" s="115">
        <f>ROUND(ROUND((SUM(BE86:BE139)), 0)*I32, 0)</f>
        <v>0</v>
      </c>
      <c r="K32" s="43"/>
    </row>
    <row r="33" spans="2:11" s="1" customFormat="1" ht="14.45" customHeight="1">
      <c r="B33" s="39"/>
      <c r="C33" s="40"/>
      <c r="D33" s="40"/>
      <c r="E33" s="47" t="s">
        <v>49</v>
      </c>
      <c r="F33" s="115">
        <f>ROUND(SUM(BF86:BF139), 0)</f>
        <v>0</v>
      </c>
      <c r="G33" s="40"/>
      <c r="H33" s="40"/>
      <c r="I33" s="116">
        <v>0.15</v>
      </c>
      <c r="J33" s="115">
        <f>ROUND(ROUND((SUM(BF86:BF139)), 0)*I33, 0)</f>
        <v>0</v>
      </c>
      <c r="K33" s="43"/>
    </row>
    <row r="34" spans="2:11" s="1" customFormat="1" ht="14.45" hidden="1" customHeight="1">
      <c r="B34" s="39"/>
      <c r="C34" s="40"/>
      <c r="D34" s="40"/>
      <c r="E34" s="47" t="s">
        <v>50</v>
      </c>
      <c r="F34" s="115">
        <f>ROUND(SUM(BG86:BG139), 0)</f>
        <v>0</v>
      </c>
      <c r="G34" s="40"/>
      <c r="H34" s="40"/>
      <c r="I34" s="116">
        <v>0.21</v>
      </c>
      <c r="J34" s="115">
        <v>0</v>
      </c>
      <c r="K34" s="43"/>
    </row>
    <row r="35" spans="2:11" s="1" customFormat="1" ht="14.45" hidden="1" customHeight="1">
      <c r="B35" s="39"/>
      <c r="C35" s="40"/>
      <c r="D35" s="40"/>
      <c r="E35" s="47" t="s">
        <v>51</v>
      </c>
      <c r="F35" s="115">
        <f>ROUND(SUM(BH86:BH139), 0)</f>
        <v>0</v>
      </c>
      <c r="G35" s="40"/>
      <c r="H35" s="40"/>
      <c r="I35" s="116">
        <v>0.15</v>
      </c>
      <c r="J35" s="115">
        <v>0</v>
      </c>
      <c r="K35" s="43"/>
    </row>
    <row r="36" spans="2:11" s="1" customFormat="1" ht="14.45" hidden="1" customHeight="1">
      <c r="B36" s="39"/>
      <c r="C36" s="40"/>
      <c r="D36" s="40"/>
      <c r="E36" s="47" t="s">
        <v>52</v>
      </c>
      <c r="F36" s="115">
        <f>ROUND(SUM(BI86:BI139), 0)</f>
        <v>0</v>
      </c>
      <c r="G36" s="40"/>
      <c r="H36" s="40"/>
      <c r="I36" s="116">
        <v>0</v>
      </c>
      <c r="J36" s="115">
        <v>0</v>
      </c>
      <c r="K36" s="43"/>
    </row>
    <row r="37" spans="2:11" s="1" customFormat="1" ht="6.95" customHeight="1">
      <c r="B37" s="39"/>
      <c r="C37" s="40"/>
      <c r="D37" s="40"/>
      <c r="E37" s="40"/>
      <c r="F37" s="40"/>
      <c r="G37" s="40"/>
      <c r="H37" s="40"/>
      <c r="I37" s="40"/>
      <c r="J37" s="40"/>
      <c r="K37" s="43"/>
    </row>
    <row r="38" spans="2:11" s="1" customFormat="1" ht="25.35" customHeight="1">
      <c r="B38" s="39"/>
      <c r="C38" s="117"/>
      <c r="D38" s="118" t="s">
        <v>53</v>
      </c>
      <c r="E38" s="69"/>
      <c r="F38" s="69"/>
      <c r="G38" s="119" t="s">
        <v>54</v>
      </c>
      <c r="H38" s="120" t="s">
        <v>55</v>
      </c>
      <c r="I38" s="69"/>
      <c r="J38" s="121">
        <f>SUM(J29:J36)</f>
        <v>0</v>
      </c>
      <c r="K38" s="122"/>
    </row>
    <row r="39" spans="2:11" s="1" customFormat="1" ht="14.45" customHeight="1">
      <c r="B39" s="54"/>
      <c r="C39" s="55"/>
      <c r="D39" s="55"/>
      <c r="E39" s="55"/>
      <c r="F39" s="55"/>
      <c r="G39" s="55"/>
      <c r="H39" s="55"/>
      <c r="I39" s="55"/>
      <c r="J39" s="55"/>
      <c r="K39" s="56"/>
    </row>
    <row r="43" spans="2:11" s="1" customFormat="1" ht="6.95" customHeight="1">
      <c r="B43" s="57"/>
      <c r="C43" s="58"/>
      <c r="D43" s="58"/>
      <c r="E43" s="58"/>
      <c r="F43" s="58"/>
      <c r="G43" s="58"/>
      <c r="H43" s="58"/>
      <c r="I43" s="58"/>
      <c r="J43" s="58"/>
      <c r="K43" s="123"/>
    </row>
    <row r="44" spans="2:11" s="1" customFormat="1" ht="36.950000000000003" customHeight="1">
      <c r="B44" s="39"/>
      <c r="C44" s="30" t="s">
        <v>228</v>
      </c>
      <c r="D44" s="40"/>
      <c r="E44" s="40"/>
      <c r="F44" s="40"/>
      <c r="G44" s="40"/>
      <c r="H44" s="40"/>
      <c r="I44" s="40"/>
      <c r="J44" s="40"/>
      <c r="K44" s="43"/>
    </row>
    <row r="45" spans="2:11" s="1" customFormat="1" ht="6.95" customHeight="1">
      <c r="B45" s="39"/>
      <c r="C45" s="40"/>
      <c r="D45" s="40"/>
      <c r="E45" s="40"/>
      <c r="F45" s="40"/>
      <c r="G45" s="40"/>
      <c r="H45" s="40"/>
      <c r="I45" s="40"/>
      <c r="J45" s="40"/>
      <c r="K45" s="43"/>
    </row>
    <row r="46" spans="2:11" s="1" customFormat="1" ht="14.45" customHeight="1">
      <c r="B46" s="39"/>
      <c r="C46" s="36" t="s">
        <v>17</v>
      </c>
      <c r="D46" s="40"/>
      <c r="E46" s="40"/>
      <c r="F46" s="40"/>
      <c r="G46" s="40"/>
      <c r="H46" s="40"/>
      <c r="I46" s="40"/>
      <c r="J46" s="40"/>
      <c r="K46" s="43"/>
    </row>
    <row r="47" spans="2:11" s="1" customFormat="1" ht="16.5" customHeight="1">
      <c r="B47" s="39"/>
      <c r="C47" s="40"/>
      <c r="D47" s="40"/>
      <c r="E47" s="263" t="str">
        <f>E7</f>
        <v>ÚPRAVA VEŘEJNÉHO PROSTORU MEZI UL. VÝSTAVNÍ-VELETRŽNÍ PŘI MENDLOVĚ NÁM.ČÁST 2 - VNITROBLOK</v>
      </c>
      <c r="F47" s="269"/>
      <c r="G47" s="269"/>
      <c r="H47" s="269"/>
      <c r="I47" s="40"/>
      <c r="J47" s="40"/>
      <c r="K47" s="43"/>
    </row>
    <row r="48" spans="2:11" ht="15">
      <c r="B48" s="28"/>
      <c r="C48" s="36" t="s">
        <v>206</v>
      </c>
      <c r="D48" s="29"/>
      <c r="E48" s="29"/>
      <c r="F48" s="29"/>
      <c r="G48" s="29"/>
      <c r="H48" s="29"/>
      <c r="I48" s="29"/>
      <c r="J48" s="29"/>
      <c r="K48" s="31"/>
    </row>
    <row r="49" spans="2:47" s="1" customFormat="1" ht="16.5" customHeight="1">
      <c r="B49" s="39"/>
      <c r="C49" s="40"/>
      <c r="D49" s="40"/>
      <c r="E49" s="263" t="s">
        <v>709</v>
      </c>
      <c r="F49" s="264"/>
      <c r="G49" s="264"/>
      <c r="H49" s="264"/>
      <c r="I49" s="40"/>
      <c r="J49" s="40"/>
      <c r="K49" s="43"/>
    </row>
    <row r="50" spans="2:47" s="1" customFormat="1" ht="14.45" customHeight="1">
      <c r="B50" s="39"/>
      <c r="C50" s="36" t="s">
        <v>212</v>
      </c>
      <c r="D50" s="40"/>
      <c r="E50" s="40"/>
      <c r="F50" s="40"/>
      <c r="G50" s="40"/>
      <c r="H50" s="40"/>
      <c r="I50" s="40"/>
      <c r="J50" s="40"/>
      <c r="K50" s="43"/>
    </row>
    <row r="51" spans="2:47" s="1" customFormat="1" ht="17.25" customHeight="1">
      <c r="B51" s="39"/>
      <c r="C51" s="40"/>
      <c r="D51" s="40"/>
      <c r="E51" s="265" t="str">
        <f>E11</f>
        <v>SO 16.4 - Technický trávník - TT</v>
      </c>
      <c r="F51" s="264"/>
      <c r="G51" s="264"/>
      <c r="H51" s="264"/>
      <c r="I51" s="40"/>
      <c r="J51" s="40"/>
      <c r="K51" s="43"/>
    </row>
    <row r="52" spans="2:47" s="1" customFormat="1" ht="6.95" customHeight="1">
      <c r="B52" s="39"/>
      <c r="C52" s="40"/>
      <c r="D52" s="40"/>
      <c r="E52" s="40"/>
      <c r="F52" s="40"/>
      <c r="G52" s="40"/>
      <c r="H52" s="40"/>
      <c r="I52" s="40"/>
      <c r="J52" s="40"/>
      <c r="K52" s="43"/>
    </row>
    <row r="53" spans="2:47" s="1" customFormat="1" ht="18" customHeight="1">
      <c r="B53" s="39"/>
      <c r="C53" s="36" t="s">
        <v>24</v>
      </c>
      <c r="D53" s="40"/>
      <c r="E53" s="40"/>
      <c r="F53" s="34" t="str">
        <f>F14</f>
        <v>BRNO</v>
      </c>
      <c r="G53" s="40"/>
      <c r="H53" s="40"/>
      <c r="I53" s="36" t="s">
        <v>26</v>
      </c>
      <c r="J53" s="108" t="str">
        <f>IF(J14="","",J14)</f>
        <v>18.09.2017</v>
      </c>
      <c r="K53" s="43"/>
    </row>
    <row r="54" spans="2:47" s="1" customFormat="1" ht="6.95" customHeight="1">
      <c r="B54" s="39"/>
      <c r="C54" s="40"/>
      <c r="D54" s="40"/>
      <c r="E54" s="40"/>
      <c r="F54" s="40"/>
      <c r="G54" s="40"/>
      <c r="H54" s="40"/>
      <c r="I54" s="40"/>
      <c r="J54" s="40"/>
      <c r="K54" s="43"/>
    </row>
    <row r="55" spans="2:47" s="1" customFormat="1" ht="15">
      <c r="B55" s="39"/>
      <c r="C55" s="36" t="s">
        <v>33</v>
      </c>
      <c r="D55" s="40"/>
      <c r="E55" s="40"/>
      <c r="F55" s="34" t="str">
        <f>E17</f>
        <v>Statutární město Brno</v>
      </c>
      <c r="G55" s="40"/>
      <c r="H55" s="40"/>
      <c r="I55" s="36" t="s">
        <v>39</v>
      </c>
      <c r="J55" s="257" t="str">
        <f>E23</f>
        <v>ATELIÉR ZAHRADNÍ A KRAJIN. ARCHITEKTURY  Z.SENDLER</v>
      </c>
      <c r="K55" s="43"/>
    </row>
    <row r="56" spans="2:47" s="1" customFormat="1" ht="14.45" customHeight="1">
      <c r="B56" s="39"/>
      <c r="C56" s="36" t="s">
        <v>37</v>
      </c>
      <c r="D56" s="40"/>
      <c r="E56" s="40"/>
      <c r="F56" s="34" t="str">
        <f>IF(E20="","",E20)</f>
        <v xml:space="preserve"> </v>
      </c>
      <c r="G56" s="40"/>
      <c r="H56" s="40"/>
      <c r="I56" s="40"/>
      <c r="J56" s="266"/>
      <c r="K56" s="43"/>
    </row>
    <row r="57" spans="2:47" s="1" customFormat="1" ht="10.35" customHeight="1">
      <c r="B57" s="39"/>
      <c r="C57" s="40"/>
      <c r="D57" s="40"/>
      <c r="E57" s="40"/>
      <c r="F57" s="40"/>
      <c r="G57" s="40"/>
      <c r="H57" s="40"/>
      <c r="I57" s="40"/>
      <c r="J57" s="40"/>
      <c r="K57" s="43"/>
    </row>
    <row r="58" spans="2:47" s="1" customFormat="1" ht="29.25" customHeight="1">
      <c r="B58" s="39"/>
      <c r="C58" s="124" t="s">
        <v>229</v>
      </c>
      <c r="D58" s="117"/>
      <c r="E58" s="117"/>
      <c r="F58" s="117"/>
      <c r="G58" s="117"/>
      <c r="H58" s="117"/>
      <c r="I58" s="117"/>
      <c r="J58" s="125" t="s">
        <v>230</v>
      </c>
      <c r="K58" s="126"/>
    </row>
    <row r="59" spans="2:47" s="1" customFormat="1" ht="10.35" customHeight="1">
      <c r="B59" s="39"/>
      <c r="C59" s="40"/>
      <c r="D59" s="40"/>
      <c r="E59" s="40"/>
      <c r="F59" s="40"/>
      <c r="G59" s="40"/>
      <c r="H59" s="40"/>
      <c r="I59" s="40"/>
      <c r="J59" s="40"/>
      <c r="K59" s="43"/>
    </row>
    <row r="60" spans="2:47" s="1" customFormat="1" ht="29.25" customHeight="1">
      <c r="B60" s="39"/>
      <c r="C60" s="127" t="s">
        <v>231</v>
      </c>
      <c r="D60" s="40"/>
      <c r="E60" s="40"/>
      <c r="F60" s="40"/>
      <c r="G60" s="40"/>
      <c r="H60" s="40"/>
      <c r="I60" s="40"/>
      <c r="J60" s="114">
        <f>J86</f>
        <v>0</v>
      </c>
      <c r="K60" s="43"/>
      <c r="AU60" s="24" t="s">
        <v>232</v>
      </c>
    </row>
    <row r="61" spans="2:47" s="8" customFormat="1" ht="24.95" customHeight="1">
      <c r="B61" s="128"/>
      <c r="C61" s="129"/>
      <c r="D61" s="130" t="s">
        <v>233</v>
      </c>
      <c r="E61" s="131"/>
      <c r="F61" s="131"/>
      <c r="G61" s="131"/>
      <c r="H61" s="131"/>
      <c r="I61" s="131"/>
      <c r="J61" s="132">
        <f>J87</f>
        <v>0</v>
      </c>
      <c r="K61" s="133"/>
    </row>
    <row r="62" spans="2:47" s="9" customFormat="1" ht="19.899999999999999" customHeight="1">
      <c r="B62" s="134"/>
      <c r="C62" s="135"/>
      <c r="D62" s="136" t="s">
        <v>234</v>
      </c>
      <c r="E62" s="137"/>
      <c r="F62" s="137"/>
      <c r="G62" s="137"/>
      <c r="H62" s="137"/>
      <c r="I62" s="137"/>
      <c r="J62" s="138">
        <f>J88</f>
        <v>0</v>
      </c>
      <c r="K62" s="139"/>
    </row>
    <row r="63" spans="2:47" s="9" customFormat="1" ht="19.899999999999999" customHeight="1">
      <c r="B63" s="134"/>
      <c r="C63" s="135"/>
      <c r="D63" s="136" t="s">
        <v>711</v>
      </c>
      <c r="E63" s="137"/>
      <c r="F63" s="137"/>
      <c r="G63" s="137"/>
      <c r="H63" s="137"/>
      <c r="I63" s="137"/>
      <c r="J63" s="138">
        <f>J127</f>
        <v>0</v>
      </c>
      <c r="K63" s="139"/>
    </row>
    <row r="64" spans="2:47" s="9" customFormat="1" ht="19.899999999999999" customHeight="1">
      <c r="B64" s="134"/>
      <c r="C64" s="135"/>
      <c r="D64" s="136" t="s">
        <v>239</v>
      </c>
      <c r="E64" s="137"/>
      <c r="F64" s="137"/>
      <c r="G64" s="137"/>
      <c r="H64" s="137"/>
      <c r="I64" s="137"/>
      <c r="J64" s="138">
        <f>J138</f>
        <v>0</v>
      </c>
      <c r="K64" s="139"/>
    </row>
    <row r="65" spans="2:12" s="1" customFormat="1" ht="21.75" customHeight="1">
      <c r="B65" s="39"/>
      <c r="C65" s="40"/>
      <c r="D65" s="40"/>
      <c r="E65" s="40"/>
      <c r="F65" s="40"/>
      <c r="G65" s="40"/>
      <c r="H65" s="40"/>
      <c r="I65" s="40"/>
      <c r="J65" s="40"/>
      <c r="K65" s="43"/>
    </row>
    <row r="66" spans="2:12" s="1" customFormat="1" ht="6.95" customHeight="1">
      <c r="B66" s="54"/>
      <c r="C66" s="55"/>
      <c r="D66" s="55"/>
      <c r="E66" s="55"/>
      <c r="F66" s="55"/>
      <c r="G66" s="55"/>
      <c r="H66" s="55"/>
      <c r="I66" s="55"/>
      <c r="J66" s="55"/>
      <c r="K66" s="56"/>
    </row>
    <row r="70" spans="2:12" s="1" customFormat="1" ht="6.95" customHeight="1">
      <c r="B70" s="57"/>
      <c r="C70" s="58"/>
      <c r="D70" s="58"/>
      <c r="E70" s="58"/>
      <c r="F70" s="58"/>
      <c r="G70" s="58"/>
      <c r="H70" s="58"/>
      <c r="I70" s="58"/>
      <c r="J70" s="58"/>
      <c r="K70" s="58"/>
      <c r="L70" s="39"/>
    </row>
    <row r="71" spans="2:12" s="1" customFormat="1" ht="36.950000000000003" customHeight="1">
      <c r="B71" s="39"/>
      <c r="C71" s="59" t="s">
        <v>243</v>
      </c>
      <c r="L71" s="39"/>
    </row>
    <row r="72" spans="2:12" s="1" customFormat="1" ht="6.95" customHeight="1">
      <c r="B72" s="39"/>
      <c r="L72" s="39"/>
    </row>
    <row r="73" spans="2:12" s="1" customFormat="1" ht="14.45" customHeight="1">
      <c r="B73" s="39"/>
      <c r="C73" s="61" t="s">
        <v>17</v>
      </c>
      <c r="L73" s="39"/>
    </row>
    <row r="74" spans="2:12" s="1" customFormat="1" ht="16.5" customHeight="1">
      <c r="B74" s="39"/>
      <c r="E74" s="267" t="str">
        <f>E7</f>
        <v>ÚPRAVA VEŘEJNÉHO PROSTORU MEZI UL. VÝSTAVNÍ-VELETRŽNÍ PŘI MENDLOVĚ NÁM.ČÁST 2 - VNITROBLOK</v>
      </c>
      <c r="F74" s="268"/>
      <c r="G74" s="268"/>
      <c r="H74" s="268"/>
      <c r="L74" s="39"/>
    </row>
    <row r="75" spans="2:12" ht="15">
      <c r="B75" s="28"/>
      <c r="C75" s="61" t="s">
        <v>206</v>
      </c>
      <c r="L75" s="28"/>
    </row>
    <row r="76" spans="2:12" s="1" customFormat="1" ht="16.5" customHeight="1">
      <c r="B76" s="39"/>
      <c r="E76" s="267" t="s">
        <v>709</v>
      </c>
      <c r="F76" s="261"/>
      <c r="G76" s="261"/>
      <c r="H76" s="261"/>
      <c r="L76" s="39"/>
    </row>
    <row r="77" spans="2:12" s="1" customFormat="1" ht="14.45" customHeight="1">
      <c r="B77" s="39"/>
      <c r="C77" s="61" t="s">
        <v>212</v>
      </c>
      <c r="L77" s="39"/>
    </row>
    <row r="78" spans="2:12" s="1" customFormat="1" ht="17.25" customHeight="1">
      <c r="B78" s="39"/>
      <c r="E78" s="245" t="str">
        <f>E11</f>
        <v>SO 16.4 - Technický trávník - TT</v>
      </c>
      <c r="F78" s="261"/>
      <c r="G78" s="261"/>
      <c r="H78" s="261"/>
      <c r="L78" s="39"/>
    </row>
    <row r="79" spans="2:12" s="1" customFormat="1" ht="6.95" customHeight="1">
      <c r="B79" s="39"/>
      <c r="L79" s="39"/>
    </row>
    <row r="80" spans="2:12" s="1" customFormat="1" ht="18" customHeight="1">
      <c r="B80" s="39"/>
      <c r="C80" s="61" t="s">
        <v>24</v>
      </c>
      <c r="F80" s="140" t="str">
        <f>F14</f>
        <v>BRNO</v>
      </c>
      <c r="I80" s="61" t="s">
        <v>26</v>
      </c>
      <c r="J80" s="65" t="str">
        <f>IF(J14="","",J14)</f>
        <v>18.09.2017</v>
      </c>
      <c r="L80" s="39"/>
    </row>
    <row r="81" spans="2:65" s="1" customFormat="1" ht="6.95" customHeight="1">
      <c r="B81" s="39"/>
      <c r="L81" s="39"/>
    </row>
    <row r="82" spans="2:65" s="1" customFormat="1" ht="15">
      <c r="B82" s="39"/>
      <c r="C82" s="61" t="s">
        <v>33</v>
      </c>
      <c r="F82" s="140" t="str">
        <f>E17</f>
        <v>Statutární město Brno</v>
      </c>
      <c r="I82" s="61" t="s">
        <v>39</v>
      </c>
      <c r="J82" s="140" t="str">
        <f>E23</f>
        <v>ATELIÉR ZAHRADNÍ A KRAJIN. ARCHITEKTURY  Z.SENDLER</v>
      </c>
      <c r="L82" s="39"/>
    </row>
    <row r="83" spans="2:65" s="1" customFormat="1" ht="14.45" customHeight="1">
      <c r="B83" s="39"/>
      <c r="C83" s="61" t="s">
        <v>37</v>
      </c>
      <c r="F83" s="140" t="str">
        <f>IF(E20="","",E20)</f>
        <v xml:space="preserve"> </v>
      </c>
      <c r="L83" s="39"/>
    </row>
    <row r="84" spans="2:65" s="1" customFormat="1" ht="10.35" customHeight="1">
      <c r="B84" s="39"/>
      <c r="L84" s="39"/>
    </row>
    <row r="85" spans="2:65" s="10" customFormat="1" ht="29.25" customHeight="1">
      <c r="B85" s="141"/>
      <c r="C85" s="142" t="s">
        <v>244</v>
      </c>
      <c r="D85" s="143" t="s">
        <v>62</v>
      </c>
      <c r="E85" s="143" t="s">
        <v>58</v>
      </c>
      <c r="F85" s="143" t="s">
        <v>245</v>
      </c>
      <c r="G85" s="143" t="s">
        <v>246</v>
      </c>
      <c r="H85" s="143" t="s">
        <v>247</v>
      </c>
      <c r="I85" s="143" t="s">
        <v>248</v>
      </c>
      <c r="J85" s="143" t="s">
        <v>230</v>
      </c>
      <c r="K85" s="144" t="s">
        <v>249</v>
      </c>
      <c r="L85" s="141"/>
      <c r="M85" s="71" t="s">
        <v>250</v>
      </c>
      <c r="N85" s="72" t="s">
        <v>47</v>
      </c>
      <c r="O85" s="72" t="s">
        <v>251</v>
      </c>
      <c r="P85" s="72" t="s">
        <v>252</v>
      </c>
      <c r="Q85" s="72" t="s">
        <v>253</v>
      </c>
      <c r="R85" s="72" t="s">
        <v>254</v>
      </c>
      <c r="S85" s="72" t="s">
        <v>255</v>
      </c>
      <c r="T85" s="73" t="s">
        <v>256</v>
      </c>
    </row>
    <row r="86" spans="2:65" s="1" customFormat="1" ht="29.25" customHeight="1">
      <c r="B86" s="39"/>
      <c r="C86" s="75" t="s">
        <v>231</v>
      </c>
      <c r="J86" s="145">
        <f>BK86</f>
        <v>0</v>
      </c>
      <c r="L86" s="39"/>
      <c r="M86" s="74"/>
      <c r="N86" s="66"/>
      <c r="O86" s="66"/>
      <c r="P86" s="146">
        <f>P87</f>
        <v>373.65369200000004</v>
      </c>
      <c r="Q86" s="66"/>
      <c r="R86" s="146">
        <f>R87</f>
        <v>310.80960000000005</v>
      </c>
      <c r="S86" s="66"/>
      <c r="T86" s="147">
        <f>T87</f>
        <v>0</v>
      </c>
      <c r="AT86" s="24" t="s">
        <v>76</v>
      </c>
      <c r="AU86" s="24" t="s">
        <v>232</v>
      </c>
      <c r="BK86" s="148">
        <f>BK87</f>
        <v>0</v>
      </c>
    </row>
    <row r="87" spans="2:65" s="11" customFormat="1" ht="37.35" customHeight="1">
      <c r="B87" s="149"/>
      <c r="D87" s="150" t="s">
        <v>76</v>
      </c>
      <c r="E87" s="151" t="s">
        <v>257</v>
      </c>
      <c r="F87" s="151" t="s">
        <v>258</v>
      </c>
      <c r="J87" s="152">
        <f>BK87</f>
        <v>0</v>
      </c>
      <c r="L87" s="149"/>
      <c r="M87" s="153"/>
      <c r="N87" s="154"/>
      <c r="O87" s="154"/>
      <c r="P87" s="155">
        <f>P88+P127+P138</f>
        <v>373.65369200000004</v>
      </c>
      <c r="Q87" s="154"/>
      <c r="R87" s="155">
        <f>R88+R127+R138</f>
        <v>310.80960000000005</v>
      </c>
      <c r="S87" s="154"/>
      <c r="T87" s="156">
        <f>T88+T127+T138</f>
        <v>0</v>
      </c>
      <c r="AR87" s="150" t="s">
        <v>28</v>
      </c>
      <c r="AT87" s="157" t="s">
        <v>76</v>
      </c>
      <c r="AU87" s="157" t="s">
        <v>77</v>
      </c>
      <c r="AY87" s="150" t="s">
        <v>259</v>
      </c>
      <c r="BK87" s="158">
        <f>BK88+BK127+BK138</f>
        <v>0</v>
      </c>
    </row>
    <row r="88" spans="2:65" s="11" customFormat="1" ht="19.899999999999999" customHeight="1">
      <c r="B88" s="149"/>
      <c r="D88" s="150" t="s">
        <v>76</v>
      </c>
      <c r="E88" s="159" t="s">
        <v>28</v>
      </c>
      <c r="F88" s="159" t="s">
        <v>260</v>
      </c>
      <c r="J88" s="160">
        <f>BK88</f>
        <v>0</v>
      </c>
      <c r="L88" s="149"/>
      <c r="M88" s="153"/>
      <c r="N88" s="154"/>
      <c r="O88" s="154"/>
      <c r="P88" s="155">
        <f>SUM(P89:P126)</f>
        <v>262.48743200000001</v>
      </c>
      <c r="Q88" s="154"/>
      <c r="R88" s="155">
        <f>SUM(R89:R126)</f>
        <v>0</v>
      </c>
      <c r="S88" s="154"/>
      <c r="T88" s="156">
        <f>SUM(T89:T126)</f>
        <v>0</v>
      </c>
      <c r="AR88" s="150" t="s">
        <v>28</v>
      </c>
      <c r="AT88" s="157" t="s">
        <v>76</v>
      </c>
      <c r="AU88" s="157" t="s">
        <v>28</v>
      </c>
      <c r="AY88" s="150" t="s">
        <v>259</v>
      </c>
      <c r="BK88" s="158">
        <f>SUM(BK89:BK126)</f>
        <v>0</v>
      </c>
    </row>
    <row r="89" spans="2:65" s="1" customFormat="1" ht="16.5" customHeight="1">
      <c r="B89" s="161"/>
      <c r="C89" s="162" t="s">
        <v>28</v>
      </c>
      <c r="D89" s="162" t="s">
        <v>261</v>
      </c>
      <c r="E89" s="163" t="s">
        <v>761</v>
      </c>
      <c r="F89" s="164" t="s">
        <v>762</v>
      </c>
      <c r="G89" s="165" t="s">
        <v>297</v>
      </c>
      <c r="H89" s="166">
        <v>113.316</v>
      </c>
      <c r="I89" s="167"/>
      <c r="J89" s="167">
        <f>ROUND(I89*H89,2)</f>
        <v>0</v>
      </c>
      <c r="K89" s="164" t="s">
        <v>265</v>
      </c>
      <c r="L89" s="39"/>
      <c r="M89" s="168" t="s">
        <v>5</v>
      </c>
      <c r="N89" s="169" t="s">
        <v>48</v>
      </c>
      <c r="O89" s="170">
        <v>1.548</v>
      </c>
      <c r="P89" s="170">
        <f>O89*H89</f>
        <v>175.41316800000001</v>
      </c>
      <c r="Q89" s="170">
        <v>0</v>
      </c>
      <c r="R89" s="170">
        <f>Q89*H89</f>
        <v>0</v>
      </c>
      <c r="S89" s="170">
        <v>0</v>
      </c>
      <c r="T89" s="171">
        <f>S89*H89</f>
        <v>0</v>
      </c>
      <c r="AR89" s="24" t="s">
        <v>266</v>
      </c>
      <c r="AT89" s="24" t="s">
        <v>261</v>
      </c>
      <c r="AU89" s="24" t="s">
        <v>86</v>
      </c>
      <c r="AY89" s="24" t="s">
        <v>259</v>
      </c>
      <c r="BE89" s="172">
        <f>IF(N89="základní",J89,0)</f>
        <v>0</v>
      </c>
      <c r="BF89" s="172">
        <f>IF(N89="snížená",J89,0)</f>
        <v>0</v>
      </c>
      <c r="BG89" s="172">
        <f>IF(N89="zákl. přenesená",J89,0)</f>
        <v>0</v>
      </c>
      <c r="BH89" s="172">
        <f>IF(N89="sníž. přenesená",J89,0)</f>
        <v>0</v>
      </c>
      <c r="BI89" s="172">
        <f>IF(N89="nulová",J89,0)</f>
        <v>0</v>
      </c>
      <c r="BJ89" s="24" t="s">
        <v>28</v>
      </c>
      <c r="BK89" s="172">
        <f>ROUND(I89*H89,2)</f>
        <v>0</v>
      </c>
      <c r="BL89" s="24" t="s">
        <v>266</v>
      </c>
      <c r="BM89" s="24" t="s">
        <v>763</v>
      </c>
    </row>
    <row r="90" spans="2:65" s="12" customFormat="1">
      <c r="B90" s="173"/>
      <c r="D90" s="174" t="s">
        <v>268</v>
      </c>
      <c r="E90" s="175" t="s">
        <v>5</v>
      </c>
      <c r="F90" s="176" t="s">
        <v>269</v>
      </c>
      <c r="H90" s="175" t="s">
        <v>5</v>
      </c>
      <c r="L90" s="173"/>
      <c r="M90" s="177"/>
      <c r="N90" s="178"/>
      <c r="O90" s="178"/>
      <c r="P90" s="178"/>
      <c r="Q90" s="178"/>
      <c r="R90" s="178"/>
      <c r="S90" s="178"/>
      <c r="T90" s="179"/>
      <c r="AT90" s="175" t="s">
        <v>268</v>
      </c>
      <c r="AU90" s="175" t="s">
        <v>86</v>
      </c>
      <c r="AV90" s="12" t="s">
        <v>28</v>
      </c>
      <c r="AW90" s="12" t="s">
        <v>41</v>
      </c>
      <c r="AX90" s="12" t="s">
        <v>77</v>
      </c>
      <c r="AY90" s="175" t="s">
        <v>259</v>
      </c>
    </row>
    <row r="91" spans="2:65" s="12" customFormat="1">
      <c r="B91" s="173"/>
      <c r="D91" s="174" t="s">
        <v>268</v>
      </c>
      <c r="E91" s="175" t="s">
        <v>5</v>
      </c>
      <c r="F91" s="176" t="s">
        <v>270</v>
      </c>
      <c r="H91" s="175" t="s">
        <v>5</v>
      </c>
      <c r="L91" s="173"/>
      <c r="M91" s="177"/>
      <c r="N91" s="178"/>
      <c r="O91" s="178"/>
      <c r="P91" s="178"/>
      <c r="Q91" s="178"/>
      <c r="R91" s="178"/>
      <c r="S91" s="178"/>
      <c r="T91" s="179"/>
      <c r="AT91" s="175" t="s">
        <v>268</v>
      </c>
      <c r="AU91" s="175" t="s">
        <v>86</v>
      </c>
      <c r="AV91" s="12" t="s">
        <v>28</v>
      </c>
      <c r="AW91" s="12" t="s">
        <v>41</v>
      </c>
      <c r="AX91" s="12" t="s">
        <v>77</v>
      </c>
      <c r="AY91" s="175" t="s">
        <v>259</v>
      </c>
    </row>
    <row r="92" spans="2:65" s="12" customFormat="1">
      <c r="B92" s="173"/>
      <c r="D92" s="174" t="s">
        <v>268</v>
      </c>
      <c r="E92" s="175" t="s">
        <v>5</v>
      </c>
      <c r="F92" s="176" t="s">
        <v>915</v>
      </c>
      <c r="H92" s="175" t="s">
        <v>5</v>
      </c>
      <c r="L92" s="173"/>
      <c r="M92" s="177"/>
      <c r="N92" s="178"/>
      <c r="O92" s="178"/>
      <c r="P92" s="178"/>
      <c r="Q92" s="178"/>
      <c r="R92" s="178"/>
      <c r="S92" s="178"/>
      <c r="T92" s="179"/>
      <c r="AT92" s="175" t="s">
        <v>268</v>
      </c>
      <c r="AU92" s="175" t="s">
        <v>86</v>
      </c>
      <c r="AV92" s="12" t="s">
        <v>28</v>
      </c>
      <c r="AW92" s="12" t="s">
        <v>41</v>
      </c>
      <c r="AX92" s="12" t="s">
        <v>77</v>
      </c>
      <c r="AY92" s="175" t="s">
        <v>259</v>
      </c>
    </row>
    <row r="93" spans="2:65" s="12" customFormat="1">
      <c r="B93" s="173"/>
      <c r="D93" s="174" t="s">
        <v>268</v>
      </c>
      <c r="E93" s="175" t="s">
        <v>5</v>
      </c>
      <c r="F93" s="176" t="s">
        <v>765</v>
      </c>
      <c r="H93" s="175" t="s">
        <v>5</v>
      </c>
      <c r="L93" s="173"/>
      <c r="M93" s="177"/>
      <c r="N93" s="178"/>
      <c r="O93" s="178"/>
      <c r="P93" s="178"/>
      <c r="Q93" s="178"/>
      <c r="R93" s="178"/>
      <c r="S93" s="178"/>
      <c r="T93" s="179"/>
      <c r="AT93" s="175" t="s">
        <v>268</v>
      </c>
      <c r="AU93" s="175" t="s">
        <v>86</v>
      </c>
      <c r="AV93" s="12" t="s">
        <v>28</v>
      </c>
      <c r="AW93" s="12" t="s">
        <v>41</v>
      </c>
      <c r="AX93" s="12" t="s">
        <v>77</v>
      </c>
      <c r="AY93" s="175" t="s">
        <v>259</v>
      </c>
    </row>
    <row r="94" spans="2:65" s="12" customFormat="1">
      <c r="B94" s="173"/>
      <c r="D94" s="174" t="s">
        <v>268</v>
      </c>
      <c r="E94" s="175" t="s">
        <v>5</v>
      </c>
      <c r="F94" s="176" t="s">
        <v>766</v>
      </c>
      <c r="H94" s="175" t="s">
        <v>5</v>
      </c>
      <c r="L94" s="173"/>
      <c r="M94" s="177"/>
      <c r="N94" s="178"/>
      <c r="O94" s="178"/>
      <c r="P94" s="178"/>
      <c r="Q94" s="178"/>
      <c r="R94" s="178"/>
      <c r="S94" s="178"/>
      <c r="T94" s="179"/>
      <c r="AT94" s="175" t="s">
        <v>268</v>
      </c>
      <c r="AU94" s="175" t="s">
        <v>86</v>
      </c>
      <c r="AV94" s="12" t="s">
        <v>28</v>
      </c>
      <c r="AW94" s="12" t="s">
        <v>41</v>
      </c>
      <c r="AX94" s="12" t="s">
        <v>77</v>
      </c>
      <c r="AY94" s="175" t="s">
        <v>259</v>
      </c>
    </row>
    <row r="95" spans="2:65" s="12" customFormat="1">
      <c r="B95" s="173"/>
      <c r="D95" s="174" t="s">
        <v>268</v>
      </c>
      <c r="E95" s="175" t="s">
        <v>5</v>
      </c>
      <c r="F95" s="176" t="s">
        <v>274</v>
      </c>
      <c r="H95" s="175" t="s">
        <v>5</v>
      </c>
      <c r="L95" s="173"/>
      <c r="M95" s="177"/>
      <c r="N95" s="178"/>
      <c r="O95" s="178"/>
      <c r="P95" s="178"/>
      <c r="Q95" s="178"/>
      <c r="R95" s="178"/>
      <c r="S95" s="178"/>
      <c r="T95" s="179"/>
      <c r="AT95" s="175" t="s">
        <v>268</v>
      </c>
      <c r="AU95" s="175" t="s">
        <v>86</v>
      </c>
      <c r="AV95" s="12" t="s">
        <v>28</v>
      </c>
      <c r="AW95" s="12" t="s">
        <v>41</v>
      </c>
      <c r="AX95" s="12" t="s">
        <v>77</v>
      </c>
      <c r="AY95" s="175" t="s">
        <v>259</v>
      </c>
    </row>
    <row r="96" spans="2:65" s="13" customFormat="1">
      <c r="B96" s="180"/>
      <c r="D96" s="174" t="s">
        <v>268</v>
      </c>
      <c r="E96" s="181" t="s">
        <v>5</v>
      </c>
      <c r="F96" s="182" t="s">
        <v>275</v>
      </c>
      <c r="H96" s="183">
        <v>0</v>
      </c>
      <c r="L96" s="180"/>
      <c r="M96" s="184"/>
      <c r="N96" s="185"/>
      <c r="O96" s="185"/>
      <c r="P96" s="185"/>
      <c r="Q96" s="185"/>
      <c r="R96" s="185"/>
      <c r="S96" s="185"/>
      <c r="T96" s="186"/>
      <c r="AT96" s="181" t="s">
        <v>268</v>
      </c>
      <c r="AU96" s="181" t="s">
        <v>86</v>
      </c>
      <c r="AV96" s="13" t="s">
        <v>152</v>
      </c>
      <c r="AW96" s="13" t="s">
        <v>41</v>
      </c>
      <c r="AX96" s="13" t="s">
        <v>77</v>
      </c>
      <c r="AY96" s="181" t="s">
        <v>259</v>
      </c>
    </row>
    <row r="97" spans="2:65" s="12" customFormat="1">
      <c r="B97" s="173"/>
      <c r="D97" s="174" t="s">
        <v>268</v>
      </c>
      <c r="E97" s="175" t="s">
        <v>5</v>
      </c>
      <c r="F97" s="176" t="s">
        <v>767</v>
      </c>
      <c r="H97" s="175" t="s">
        <v>5</v>
      </c>
      <c r="L97" s="173"/>
      <c r="M97" s="177"/>
      <c r="N97" s="178"/>
      <c r="O97" s="178"/>
      <c r="P97" s="178"/>
      <c r="Q97" s="178"/>
      <c r="R97" s="178"/>
      <c r="S97" s="178"/>
      <c r="T97" s="179"/>
      <c r="AT97" s="175" t="s">
        <v>268</v>
      </c>
      <c r="AU97" s="175" t="s">
        <v>86</v>
      </c>
      <c r="AV97" s="12" t="s">
        <v>28</v>
      </c>
      <c r="AW97" s="12" t="s">
        <v>41</v>
      </c>
      <c r="AX97" s="12" t="s">
        <v>77</v>
      </c>
      <c r="AY97" s="175" t="s">
        <v>259</v>
      </c>
    </row>
    <row r="98" spans="2:65" s="12" customFormat="1">
      <c r="B98" s="173"/>
      <c r="D98" s="174" t="s">
        <v>268</v>
      </c>
      <c r="E98" s="175" t="s">
        <v>5</v>
      </c>
      <c r="F98" s="176" t="s">
        <v>768</v>
      </c>
      <c r="H98" s="175" t="s">
        <v>5</v>
      </c>
      <c r="L98" s="173"/>
      <c r="M98" s="177"/>
      <c r="N98" s="178"/>
      <c r="O98" s="178"/>
      <c r="P98" s="178"/>
      <c r="Q98" s="178"/>
      <c r="R98" s="178"/>
      <c r="S98" s="178"/>
      <c r="T98" s="179"/>
      <c r="AT98" s="175" t="s">
        <v>268</v>
      </c>
      <c r="AU98" s="175" t="s">
        <v>86</v>
      </c>
      <c r="AV98" s="12" t="s">
        <v>28</v>
      </c>
      <c r="AW98" s="12" t="s">
        <v>41</v>
      </c>
      <c r="AX98" s="12" t="s">
        <v>77</v>
      </c>
      <c r="AY98" s="175" t="s">
        <v>259</v>
      </c>
    </row>
    <row r="99" spans="2:65" s="12" customFormat="1">
      <c r="B99" s="173"/>
      <c r="D99" s="174" t="s">
        <v>268</v>
      </c>
      <c r="E99" s="175" t="s">
        <v>5</v>
      </c>
      <c r="F99" s="176" t="s">
        <v>823</v>
      </c>
      <c r="H99" s="175" t="s">
        <v>5</v>
      </c>
      <c r="L99" s="173"/>
      <c r="M99" s="177"/>
      <c r="N99" s="178"/>
      <c r="O99" s="178"/>
      <c r="P99" s="178"/>
      <c r="Q99" s="178"/>
      <c r="R99" s="178"/>
      <c r="S99" s="178"/>
      <c r="T99" s="179"/>
      <c r="AT99" s="175" t="s">
        <v>268</v>
      </c>
      <c r="AU99" s="175" t="s">
        <v>86</v>
      </c>
      <c r="AV99" s="12" t="s">
        <v>28</v>
      </c>
      <c r="AW99" s="12" t="s">
        <v>41</v>
      </c>
      <c r="AX99" s="12" t="s">
        <v>77</v>
      </c>
      <c r="AY99" s="175" t="s">
        <v>259</v>
      </c>
    </row>
    <row r="100" spans="2:65" s="12" customFormat="1">
      <c r="B100" s="173"/>
      <c r="D100" s="174" t="s">
        <v>268</v>
      </c>
      <c r="E100" s="175" t="s">
        <v>5</v>
      </c>
      <c r="F100" s="176" t="s">
        <v>916</v>
      </c>
      <c r="H100" s="175" t="s">
        <v>5</v>
      </c>
      <c r="L100" s="173"/>
      <c r="M100" s="177"/>
      <c r="N100" s="178"/>
      <c r="O100" s="178"/>
      <c r="P100" s="178"/>
      <c r="Q100" s="178"/>
      <c r="R100" s="178"/>
      <c r="S100" s="178"/>
      <c r="T100" s="179"/>
      <c r="AT100" s="175" t="s">
        <v>268</v>
      </c>
      <c r="AU100" s="175" t="s">
        <v>86</v>
      </c>
      <c r="AV100" s="12" t="s">
        <v>28</v>
      </c>
      <c r="AW100" s="12" t="s">
        <v>41</v>
      </c>
      <c r="AX100" s="12" t="s">
        <v>77</v>
      </c>
      <c r="AY100" s="175" t="s">
        <v>259</v>
      </c>
    </row>
    <row r="101" spans="2:65" s="14" customFormat="1">
      <c r="B101" s="187"/>
      <c r="D101" s="174" t="s">
        <v>268</v>
      </c>
      <c r="E101" s="188" t="s">
        <v>5</v>
      </c>
      <c r="F101" s="189" t="s">
        <v>917</v>
      </c>
      <c r="H101" s="190">
        <v>113.316</v>
      </c>
      <c r="L101" s="187"/>
      <c r="M101" s="191"/>
      <c r="N101" s="192"/>
      <c r="O101" s="192"/>
      <c r="P101" s="192"/>
      <c r="Q101" s="192"/>
      <c r="R101" s="192"/>
      <c r="S101" s="192"/>
      <c r="T101" s="193"/>
      <c r="AT101" s="188" t="s">
        <v>268</v>
      </c>
      <c r="AU101" s="188" t="s">
        <v>86</v>
      </c>
      <c r="AV101" s="14" t="s">
        <v>86</v>
      </c>
      <c r="AW101" s="14" t="s">
        <v>41</v>
      </c>
      <c r="AX101" s="14" t="s">
        <v>77</v>
      </c>
      <c r="AY101" s="188" t="s">
        <v>259</v>
      </c>
    </row>
    <row r="102" spans="2:65" s="13" customFormat="1">
      <c r="B102" s="180"/>
      <c r="D102" s="174" t="s">
        <v>268</v>
      </c>
      <c r="E102" s="181" t="s">
        <v>5</v>
      </c>
      <c r="F102" s="182" t="s">
        <v>275</v>
      </c>
      <c r="H102" s="183">
        <v>113.316</v>
      </c>
      <c r="L102" s="180"/>
      <c r="M102" s="184"/>
      <c r="N102" s="185"/>
      <c r="O102" s="185"/>
      <c r="P102" s="185"/>
      <c r="Q102" s="185"/>
      <c r="R102" s="185"/>
      <c r="S102" s="185"/>
      <c r="T102" s="186"/>
      <c r="AT102" s="181" t="s">
        <v>268</v>
      </c>
      <c r="AU102" s="181" t="s">
        <v>86</v>
      </c>
      <c r="AV102" s="13" t="s">
        <v>152</v>
      </c>
      <c r="AW102" s="13" t="s">
        <v>41</v>
      </c>
      <c r="AX102" s="13" t="s">
        <v>77</v>
      </c>
      <c r="AY102" s="181" t="s">
        <v>259</v>
      </c>
    </row>
    <row r="103" spans="2:65" s="15" customFormat="1">
      <c r="B103" s="194"/>
      <c r="D103" s="174" t="s">
        <v>268</v>
      </c>
      <c r="E103" s="195" t="s">
        <v>907</v>
      </c>
      <c r="F103" s="196" t="s">
        <v>282</v>
      </c>
      <c r="H103" s="197">
        <v>113.316</v>
      </c>
      <c r="L103" s="194"/>
      <c r="M103" s="198"/>
      <c r="N103" s="199"/>
      <c r="O103" s="199"/>
      <c r="P103" s="199"/>
      <c r="Q103" s="199"/>
      <c r="R103" s="199"/>
      <c r="S103" s="199"/>
      <c r="T103" s="200"/>
      <c r="AT103" s="195" t="s">
        <v>268</v>
      </c>
      <c r="AU103" s="195" t="s">
        <v>86</v>
      </c>
      <c r="AV103" s="15" t="s">
        <v>266</v>
      </c>
      <c r="AW103" s="15" t="s">
        <v>41</v>
      </c>
      <c r="AX103" s="15" t="s">
        <v>28</v>
      </c>
      <c r="AY103" s="195" t="s">
        <v>259</v>
      </c>
    </row>
    <row r="104" spans="2:65" s="1" customFormat="1" ht="25.5" customHeight="1">
      <c r="B104" s="161"/>
      <c r="C104" s="162" t="s">
        <v>86</v>
      </c>
      <c r="D104" s="162" t="s">
        <v>261</v>
      </c>
      <c r="E104" s="163" t="s">
        <v>772</v>
      </c>
      <c r="F104" s="164" t="s">
        <v>773</v>
      </c>
      <c r="G104" s="165" t="s">
        <v>297</v>
      </c>
      <c r="H104" s="166">
        <v>11.332000000000001</v>
      </c>
      <c r="I104" s="167"/>
      <c r="J104" s="167">
        <f>ROUND(I104*H104,2)</f>
        <v>0</v>
      </c>
      <c r="K104" s="164" t="s">
        <v>5</v>
      </c>
      <c r="L104" s="39"/>
      <c r="M104" s="168" t="s">
        <v>5</v>
      </c>
      <c r="N104" s="169" t="s">
        <v>48</v>
      </c>
      <c r="O104" s="170">
        <v>1.8</v>
      </c>
      <c r="P104" s="170">
        <f>O104*H104</f>
        <v>20.397600000000001</v>
      </c>
      <c r="Q104" s="170">
        <v>0</v>
      </c>
      <c r="R104" s="170">
        <f>Q104*H104</f>
        <v>0</v>
      </c>
      <c r="S104" s="170">
        <v>0</v>
      </c>
      <c r="T104" s="171">
        <f>S104*H104</f>
        <v>0</v>
      </c>
      <c r="AR104" s="24" t="s">
        <v>266</v>
      </c>
      <c r="AT104" s="24" t="s">
        <v>261</v>
      </c>
      <c r="AU104" s="24" t="s">
        <v>86</v>
      </c>
      <c r="AY104" s="24" t="s">
        <v>259</v>
      </c>
      <c r="BE104" s="172">
        <f>IF(N104="základní",J104,0)</f>
        <v>0</v>
      </c>
      <c r="BF104" s="172">
        <f>IF(N104="snížená",J104,0)</f>
        <v>0</v>
      </c>
      <c r="BG104" s="172">
        <f>IF(N104="zákl. přenesená",J104,0)</f>
        <v>0</v>
      </c>
      <c r="BH104" s="172">
        <f>IF(N104="sníž. přenesená",J104,0)</f>
        <v>0</v>
      </c>
      <c r="BI104" s="172">
        <f>IF(N104="nulová",J104,0)</f>
        <v>0</v>
      </c>
      <c r="BJ104" s="24" t="s">
        <v>28</v>
      </c>
      <c r="BK104" s="172">
        <f>ROUND(I104*H104,2)</f>
        <v>0</v>
      </c>
      <c r="BL104" s="24" t="s">
        <v>266</v>
      </c>
      <c r="BM104" s="24" t="s">
        <v>774</v>
      </c>
    </row>
    <row r="105" spans="2:65" s="12" customFormat="1">
      <c r="B105" s="173"/>
      <c r="D105" s="174" t="s">
        <v>268</v>
      </c>
      <c r="E105" s="175" t="s">
        <v>5</v>
      </c>
      <c r="F105" s="176" t="s">
        <v>918</v>
      </c>
      <c r="H105" s="175" t="s">
        <v>5</v>
      </c>
      <c r="L105" s="173"/>
      <c r="M105" s="177"/>
      <c r="N105" s="178"/>
      <c r="O105" s="178"/>
      <c r="P105" s="178"/>
      <c r="Q105" s="178"/>
      <c r="R105" s="178"/>
      <c r="S105" s="178"/>
      <c r="T105" s="179"/>
      <c r="AT105" s="175" t="s">
        <v>268</v>
      </c>
      <c r="AU105" s="175" t="s">
        <v>86</v>
      </c>
      <c r="AV105" s="12" t="s">
        <v>28</v>
      </c>
      <c r="AW105" s="12" t="s">
        <v>41</v>
      </c>
      <c r="AX105" s="12" t="s">
        <v>77</v>
      </c>
      <c r="AY105" s="175" t="s">
        <v>259</v>
      </c>
    </row>
    <row r="106" spans="2:65" s="14" customFormat="1">
      <c r="B106" s="187"/>
      <c r="D106" s="174" t="s">
        <v>268</v>
      </c>
      <c r="E106" s="188" t="s">
        <v>5</v>
      </c>
      <c r="F106" s="189" t="s">
        <v>919</v>
      </c>
      <c r="H106" s="190">
        <v>11.332000000000001</v>
      </c>
      <c r="L106" s="187"/>
      <c r="M106" s="191"/>
      <c r="N106" s="192"/>
      <c r="O106" s="192"/>
      <c r="P106" s="192"/>
      <c r="Q106" s="192"/>
      <c r="R106" s="192"/>
      <c r="S106" s="192"/>
      <c r="T106" s="193"/>
      <c r="AT106" s="188" t="s">
        <v>268</v>
      </c>
      <c r="AU106" s="188" t="s">
        <v>86</v>
      </c>
      <c r="AV106" s="14" t="s">
        <v>86</v>
      </c>
      <c r="AW106" s="14" t="s">
        <v>41</v>
      </c>
      <c r="AX106" s="14" t="s">
        <v>77</v>
      </c>
      <c r="AY106" s="188" t="s">
        <v>259</v>
      </c>
    </row>
    <row r="107" spans="2:65" s="15" customFormat="1">
      <c r="B107" s="194"/>
      <c r="D107" s="174" t="s">
        <v>268</v>
      </c>
      <c r="E107" s="195" t="s">
        <v>910</v>
      </c>
      <c r="F107" s="196" t="s">
        <v>282</v>
      </c>
      <c r="H107" s="197">
        <v>11.332000000000001</v>
      </c>
      <c r="L107" s="194"/>
      <c r="M107" s="198"/>
      <c r="N107" s="199"/>
      <c r="O107" s="199"/>
      <c r="P107" s="199"/>
      <c r="Q107" s="199"/>
      <c r="R107" s="199"/>
      <c r="S107" s="199"/>
      <c r="T107" s="200"/>
      <c r="AT107" s="195" t="s">
        <v>268</v>
      </c>
      <c r="AU107" s="195" t="s">
        <v>86</v>
      </c>
      <c r="AV107" s="15" t="s">
        <v>266</v>
      </c>
      <c r="AW107" s="15" t="s">
        <v>41</v>
      </c>
      <c r="AX107" s="15" t="s">
        <v>28</v>
      </c>
      <c r="AY107" s="195" t="s">
        <v>259</v>
      </c>
    </row>
    <row r="108" spans="2:65" s="1" customFormat="1" ht="25.5" customHeight="1">
      <c r="B108" s="161"/>
      <c r="C108" s="162" t="s">
        <v>152</v>
      </c>
      <c r="D108" s="162" t="s">
        <v>261</v>
      </c>
      <c r="E108" s="163" t="s">
        <v>920</v>
      </c>
      <c r="F108" s="164" t="s">
        <v>921</v>
      </c>
      <c r="G108" s="165" t="s">
        <v>297</v>
      </c>
      <c r="H108" s="166">
        <v>177.52799999999999</v>
      </c>
      <c r="I108" s="167"/>
      <c r="J108" s="167">
        <f>ROUND(I108*H108,2)</f>
        <v>0</v>
      </c>
      <c r="K108" s="164" t="s">
        <v>265</v>
      </c>
      <c r="L108" s="39"/>
      <c r="M108" s="168" t="s">
        <v>5</v>
      </c>
      <c r="N108" s="169" t="s">
        <v>48</v>
      </c>
      <c r="O108" s="170">
        <v>0.223</v>
      </c>
      <c r="P108" s="170">
        <f>O108*H108</f>
        <v>39.588743999999998</v>
      </c>
      <c r="Q108" s="170">
        <v>0</v>
      </c>
      <c r="R108" s="170">
        <f>Q108*H108</f>
        <v>0</v>
      </c>
      <c r="S108" s="170">
        <v>0</v>
      </c>
      <c r="T108" s="171">
        <f>S108*H108</f>
        <v>0</v>
      </c>
      <c r="AR108" s="24" t="s">
        <v>266</v>
      </c>
      <c r="AT108" s="24" t="s">
        <v>261</v>
      </c>
      <c r="AU108" s="24" t="s">
        <v>86</v>
      </c>
      <c r="AY108" s="24" t="s">
        <v>259</v>
      </c>
      <c r="BE108" s="172">
        <f>IF(N108="základní",J108,0)</f>
        <v>0</v>
      </c>
      <c r="BF108" s="172">
        <f>IF(N108="snížená",J108,0)</f>
        <v>0</v>
      </c>
      <c r="BG108" s="172">
        <f>IF(N108="zákl. přenesená",J108,0)</f>
        <v>0</v>
      </c>
      <c r="BH108" s="172">
        <f>IF(N108="sníž. přenesená",J108,0)</f>
        <v>0</v>
      </c>
      <c r="BI108" s="172">
        <f>IF(N108="nulová",J108,0)</f>
        <v>0</v>
      </c>
      <c r="BJ108" s="24" t="s">
        <v>28</v>
      </c>
      <c r="BK108" s="172">
        <f>ROUND(I108*H108,2)</f>
        <v>0</v>
      </c>
      <c r="BL108" s="24" t="s">
        <v>266</v>
      </c>
      <c r="BM108" s="24" t="s">
        <v>779</v>
      </c>
    </row>
    <row r="109" spans="2:65" s="12" customFormat="1">
      <c r="B109" s="173"/>
      <c r="D109" s="174" t="s">
        <v>268</v>
      </c>
      <c r="E109" s="175" t="s">
        <v>5</v>
      </c>
      <c r="F109" s="176" t="s">
        <v>922</v>
      </c>
      <c r="H109" s="175" t="s">
        <v>5</v>
      </c>
      <c r="L109" s="173"/>
      <c r="M109" s="177"/>
      <c r="N109" s="178"/>
      <c r="O109" s="178"/>
      <c r="P109" s="178"/>
      <c r="Q109" s="178"/>
      <c r="R109" s="178"/>
      <c r="S109" s="178"/>
      <c r="T109" s="179"/>
      <c r="AT109" s="175" t="s">
        <v>268</v>
      </c>
      <c r="AU109" s="175" t="s">
        <v>86</v>
      </c>
      <c r="AV109" s="12" t="s">
        <v>28</v>
      </c>
      <c r="AW109" s="12" t="s">
        <v>41</v>
      </c>
      <c r="AX109" s="12" t="s">
        <v>77</v>
      </c>
      <c r="AY109" s="175" t="s">
        <v>259</v>
      </c>
    </row>
    <row r="110" spans="2:65" s="14" customFormat="1">
      <c r="B110" s="187"/>
      <c r="D110" s="174" t="s">
        <v>268</v>
      </c>
      <c r="E110" s="188" t="s">
        <v>5</v>
      </c>
      <c r="F110" s="189" t="s">
        <v>923</v>
      </c>
      <c r="H110" s="190">
        <v>188.86</v>
      </c>
      <c r="L110" s="187"/>
      <c r="M110" s="191"/>
      <c r="N110" s="192"/>
      <c r="O110" s="192"/>
      <c r="P110" s="192"/>
      <c r="Q110" s="192"/>
      <c r="R110" s="192"/>
      <c r="S110" s="192"/>
      <c r="T110" s="193"/>
      <c r="AT110" s="188" t="s">
        <v>268</v>
      </c>
      <c r="AU110" s="188" t="s">
        <v>86</v>
      </c>
      <c r="AV110" s="14" t="s">
        <v>86</v>
      </c>
      <c r="AW110" s="14" t="s">
        <v>41</v>
      </c>
      <c r="AX110" s="14" t="s">
        <v>77</v>
      </c>
      <c r="AY110" s="188" t="s">
        <v>259</v>
      </c>
    </row>
    <row r="111" spans="2:65" s="13" customFormat="1">
      <c r="B111" s="180"/>
      <c r="D111" s="174" t="s">
        <v>268</v>
      </c>
      <c r="E111" s="181" t="s">
        <v>905</v>
      </c>
      <c r="F111" s="182" t="s">
        <v>924</v>
      </c>
      <c r="H111" s="183">
        <v>188.86</v>
      </c>
      <c r="L111" s="180"/>
      <c r="M111" s="184"/>
      <c r="N111" s="185"/>
      <c r="O111" s="185"/>
      <c r="P111" s="185"/>
      <c r="Q111" s="185"/>
      <c r="R111" s="185"/>
      <c r="S111" s="185"/>
      <c r="T111" s="186"/>
      <c r="AT111" s="181" t="s">
        <v>268</v>
      </c>
      <c r="AU111" s="181" t="s">
        <v>86</v>
      </c>
      <c r="AV111" s="13" t="s">
        <v>152</v>
      </c>
      <c r="AW111" s="13" t="s">
        <v>41</v>
      </c>
      <c r="AX111" s="13" t="s">
        <v>77</v>
      </c>
      <c r="AY111" s="181" t="s">
        <v>259</v>
      </c>
    </row>
    <row r="112" spans="2:65" s="12" customFormat="1">
      <c r="B112" s="173"/>
      <c r="D112" s="174" t="s">
        <v>268</v>
      </c>
      <c r="E112" s="175" t="s">
        <v>5</v>
      </c>
      <c r="F112" s="176" t="s">
        <v>783</v>
      </c>
      <c r="H112" s="175" t="s">
        <v>5</v>
      </c>
      <c r="L112" s="173"/>
      <c r="M112" s="177"/>
      <c r="N112" s="178"/>
      <c r="O112" s="178"/>
      <c r="P112" s="178"/>
      <c r="Q112" s="178"/>
      <c r="R112" s="178"/>
      <c r="S112" s="178"/>
      <c r="T112" s="179"/>
      <c r="AT112" s="175" t="s">
        <v>268</v>
      </c>
      <c r="AU112" s="175" t="s">
        <v>86</v>
      </c>
      <c r="AV112" s="12" t="s">
        <v>28</v>
      </c>
      <c r="AW112" s="12" t="s">
        <v>41</v>
      </c>
      <c r="AX112" s="12" t="s">
        <v>77</v>
      </c>
      <c r="AY112" s="175" t="s">
        <v>259</v>
      </c>
    </row>
    <row r="113" spans="2:65" s="14" customFormat="1">
      <c r="B113" s="187"/>
      <c r="D113" s="174" t="s">
        <v>268</v>
      </c>
      <c r="E113" s="188" t="s">
        <v>5</v>
      </c>
      <c r="F113" s="189" t="s">
        <v>925</v>
      </c>
      <c r="H113" s="190">
        <v>-11.332000000000001</v>
      </c>
      <c r="L113" s="187"/>
      <c r="M113" s="191"/>
      <c r="N113" s="192"/>
      <c r="O113" s="192"/>
      <c r="P113" s="192"/>
      <c r="Q113" s="192"/>
      <c r="R113" s="192"/>
      <c r="S113" s="192"/>
      <c r="T113" s="193"/>
      <c r="AT113" s="188" t="s">
        <v>268</v>
      </c>
      <c r="AU113" s="188" t="s">
        <v>86</v>
      </c>
      <c r="AV113" s="14" t="s">
        <v>86</v>
      </c>
      <c r="AW113" s="14" t="s">
        <v>41</v>
      </c>
      <c r="AX113" s="14" t="s">
        <v>77</v>
      </c>
      <c r="AY113" s="188" t="s">
        <v>259</v>
      </c>
    </row>
    <row r="114" spans="2:65" s="15" customFormat="1">
      <c r="B114" s="194"/>
      <c r="D114" s="174" t="s">
        <v>268</v>
      </c>
      <c r="E114" s="195" t="s">
        <v>912</v>
      </c>
      <c r="F114" s="196" t="s">
        <v>282</v>
      </c>
      <c r="H114" s="197">
        <v>177.52799999999999</v>
      </c>
      <c r="L114" s="194"/>
      <c r="M114" s="198"/>
      <c r="N114" s="199"/>
      <c r="O114" s="199"/>
      <c r="P114" s="199"/>
      <c r="Q114" s="199"/>
      <c r="R114" s="199"/>
      <c r="S114" s="199"/>
      <c r="T114" s="200"/>
      <c r="AT114" s="195" t="s">
        <v>268</v>
      </c>
      <c r="AU114" s="195" t="s">
        <v>86</v>
      </c>
      <c r="AV114" s="15" t="s">
        <v>266</v>
      </c>
      <c r="AW114" s="15" t="s">
        <v>41</v>
      </c>
      <c r="AX114" s="15" t="s">
        <v>28</v>
      </c>
      <c r="AY114" s="195" t="s">
        <v>259</v>
      </c>
    </row>
    <row r="115" spans="2:65" s="1" customFormat="1" ht="16.5" customHeight="1">
      <c r="B115" s="161"/>
      <c r="C115" s="162" t="s">
        <v>266</v>
      </c>
      <c r="D115" s="162" t="s">
        <v>261</v>
      </c>
      <c r="E115" s="163" t="s">
        <v>313</v>
      </c>
      <c r="F115" s="164" t="s">
        <v>314</v>
      </c>
      <c r="G115" s="165" t="s">
        <v>297</v>
      </c>
      <c r="H115" s="166">
        <v>188.86</v>
      </c>
      <c r="I115" s="167"/>
      <c r="J115" s="167">
        <f>ROUND(I115*H115,2)</f>
        <v>0</v>
      </c>
      <c r="K115" s="164" t="s">
        <v>265</v>
      </c>
      <c r="L115" s="39"/>
      <c r="M115" s="168" t="s">
        <v>5</v>
      </c>
      <c r="N115" s="169" t="s">
        <v>48</v>
      </c>
      <c r="O115" s="170">
        <v>8.3000000000000004E-2</v>
      </c>
      <c r="P115" s="170">
        <f>O115*H115</f>
        <v>15.675380000000002</v>
      </c>
      <c r="Q115" s="170">
        <v>0</v>
      </c>
      <c r="R115" s="170">
        <f>Q115*H115</f>
        <v>0</v>
      </c>
      <c r="S115" s="170">
        <v>0</v>
      </c>
      <c r="T115" s="171">
        <f>S115*H115</f>
        <v>0</v>
      </c>
      <c r="AR115" s="24" t="s">
        <v>266</v>
      </c>
      <c r="AT115" s="24" t="s">
        <v>261</v>
      </c>
      <c r="AU115" s="24" t="s">
        <v>86</v>
      </c>
      <c r="AY115" s="24" t="s">
        <v>259</v>
      </c>
      <c r="BE115" s="172">
        <f>IF(N115="základní",J115,0)</f>
        <v>0</v>
      </c>
      <c r="BF115" s="172">
        <f>IF(N115="snížená",J115,0)</f>
        <v>0</v>
      </c>
      <c r="BG115" s="172">
        <f>IF(N115="zákl. přenesená",J115,0)</f>
        <v>0</v>
      </c>
      <c r="BH115" s="172">
        <f>IF(N115="sníž. přenesená",J115,0)</f>
        <v>0</v>
      </c>
      <c r="BI115" s="172">
        <f>IF(N115="nulová",J115,0)</f>
        <v>0</v>
      </c>
      <c r="BJ115" s="24" t="s">
        <v>28</v>
      </c>
      <c r="BK115" s="172">
        <f>ROUND(I115*H115,2)</f>
        <v>0</v>
      </c>
      <c r="BL115" s="24" t="s">
        <v>266</v>
      </c>
      <c r="BM115" s="24" t="s">
        <v>785</v>
      </c>
    </row>
    <row r="116" spans="2:65" s="12" customFormat="1">
      <c r="B116" s="173"/>
      <c r="D116" s="174" t="s">
        <v>268</v>
      </c>
      <c r="E116" s="175" t="s">
        <v>5</v>
      </c>
      <c r="F116" s="176" t="s">
        <v>316</v>
      </c>
      <c r="H116" s="175" t="s">
        <v>5</v>
      </c>
      <c r="L116" s="173"/>
      <c r="M116" s="177"/>
      <c r="N116" s="178"/>
      <c r="O116" s="178"/>
      <c r="P116" s="178"/>
      <c r="Q116" s="178"/>
      <c r="R116" s="178"/>
      <c r="S116" s="178"/>
      <c r="T116" s="179"/>
      <c r="AT116" s="175" t="s">
        <v>268</v>
      </c>
      <c r="AU116" s="175" t="s">
        <v>86</v>
      </c>
      <c r="AV116" s="12" t="s">
        <v>28</v>
      </c>
      <c r="AW116" s="12" t="s">
        <v>41</v>
      </c>
      <c r="AX116" s="12" t="s">
        <v>77</v>
      </c>
      <c r="AY116" s="175" t="s">
        <v>259</v>
      </c>
    </row>
    <row r="117" spans="2:65" s="14" customFormat="1">
      <c r="B117" s="187"/>
      <c r="D117" s="174" t="s">
        <v>268</v>
      </c>
      <c r="E117" s="188" t="s">
        <v>5</v>
      </c>
      <c r="F117" s="189" t="s">
        <v>910</v>
      </c>
      <c r="H117" s="190">
        <v>11.332000000000001</v>
      </c>
      <c r="L117" s="187"/>
      <c r="M117" s="191"/>
      <c r="N117" s="192"/>
      <c r="O117" s="192"/>
      <c r="P117" s="192"/>
      <c r="Q117" s="192"/>
      <c r="R117" s="192"/>
      <c r="S117" s="192"/>
      <c r="T117" s="193"/>
      <c r="AT117" s="188" t="s">
        <v>268</v>
      </c>
      <c r="AU117" s="188" t="s">
        <v>86</v>
      </c>
      <c r="AV117" s="14" t="s">
        <v>86</v>
      </c>
      <c r="AW117" s="14" t="s">
        <v>41</v>
      </c>
      <c r="AX117" s="14" t="s">
        <v>77</v>
      </c>
      <c r="AY117" s="188" t="s">
        <v>259</v>
      </c>
    </row>
    <row r="118" spans="2:65" s="14" customFormat="1">
      <c r="B118" s="187"/>
      <c r="D118" s="174" t="s">
        <v>268</v>
      </c>
      <c r="E118" s="188" t="s">
        <v>5</v>
      </c>
      <c r="F118" s="189" t="s">
        <v>912</v>
      </c>
      <c r="H118" s="190">
        <v>177.52799999999999</v>
      </c>
      <c r="L118" s="187"/>
      <c r="M118" s="191"/>
      <c r="N118" s="192"/>
      <c r="O118" s="192"/>
      <c r="P118" s="192"/>
      <c r="Q118" s="192"/>
      <c r="R118" s="192"/>
      <c r="S118" s="192"/>
      <c r="T118" s="193"/>
      <c r="AT118" s="188" t="s">
        <v>268</v>
      </c>
      <c r="AU118" s="188" t="s">
        <v>86</v>
      </c>
      <c r="AV118" s="14" t="s">
        <v>86</v>
      </c>
      <c r="AW118" s="14" t="s">
        <v>41</v>
      </c>
      <c r="AX118" s="14" t="s">
        <v>77</v>
      </c>
      <c r="AY118" s="188" t="s">
        <v>259</v>
      </c>
    </row>
    <row r="119" spans="2:65" s="15" customFormat="1">
      <c r="B119" s="194"/>
      <c r="D119" s="174" t="s">
        <v>268</v>
      </c>
      <c r="E119" s="195" t="s">
        <v>909</v>
      </c>
      <c r="F119" s="196" t="s">
        <v>282</v>
      </c>
      <c r="H119" s="197">
        <v>188.86</v>
      </c>
      <c r="L119" s="194"/>
      <c r="M119" s="198"/>
      <c r="N119" s="199"/>
      <c r="O119" s="199"/>
      <c r="P119" s="199"/>
      <c r="Q119" s="199"/>
      <c r="R119" s="199"/>
      <c r="S119" s="199"/>
      <c r="T119" s="200"/>
      <c r="AT119" s="195" t="s">
        <v>268</v>
      </c>
      <c r="AU119" s="195" t="s">
        <v>86</v>
      </c>
      <c r="AV119" s="15" t="s">
        <v>266</v>
      </c>
      <c r="AW119" s="15" t="s">
        <v>41</v>
      </c>
      <c r="AX119" s="15" t="s">
        <v>28</v>
      </c>
      <c r="AY119" s="195" t="s">
        <v>259</v>
      </c>
    </row>
    <row r="120" spans="2:65" s="1" customFormat="1" ht="16.5" customHeight="1">
      <c r="B120" s="161"/>
      <c r="C120" s="162" t="s">
        <v>304</v>
      </c>
      <c r="D120" s="162" t="s">
        <v>261</v>
      </c>
      <c r="E120" s="163" t="s">
        <v>318</v>
      </c>
      <c r="F120" s="164" t="s">
        <v>319</v>
      </c>
      <c r="G120" s="165" t="s">
        <v>297</v>
      </c>
      <c r="H120" s="166">
        <v>188.86</v>
      </c>
      <c r="I120" s="167"/>
      <c r="J120" s="167">
        <f>ROUND(I120*H120,2)</f>
        <v>0</v>
      </c>
      <c r="K120" s="164" t="s">
        <v>265</v>
      </c>
      <c r="L120" s="39"/>
      <c r="M120" s="168" t="s">
        <v>5</v>
      </c>
      <c r="N120" s="169" t="s">
        <v>48</v>
      </c>
      <c r="O120" s="170">
        <v>8.9999999999999993E-3</v>
      </c>
      <c r="P120" s="170">
        <f>O120*H120</f>
        <v>1.69974</v>
      </c>
      <c r="Q120" s="170">
        <v>0</v>
      </c>
      <c r="R120" s="170">
        <f>Q120*H120</f>
        <v>0</v>
      </c>
      <c r="S120" s="170">
        <v>0</v>
      </c>
      <c r="T120" s="171">
        <f>S120*H120</f>
        <v>0</v>
      </c>
      <c r="AR120" s="24" t="s">
        <v>266</v>
      </c>
      <c r="AT120" s="24" t="s">
        <v>261</v>
      </c>
      <c r="AU120" s="24" t="s">
        <v>86</v>
      </c>
      <c r="AY120" s="24" t="s">
        <v>259</v>
      </c>
      <c r="BE120" s="172">
        <f>IF(N120="základní",J120,0)</f>
        <v>0</v>
      </c>
      <c r="BF120" s="172">
        <f>IF(N120="snížená",J120,0)</f>
        <v>0</v>
      </c>
      <c r="BG120" s="172">
        <f>IF(N120="zákl. přenesená",J120,0)</f>
        <v>0</v>
      </c>
      <c r="BH120" s="172">
        <f>IF(N120="sníž. přenesená",J120,0)</f>
        <v>0</v>
      </c>
      <c r="BI120" s="172">
        <f>IF(N120="nulová",J120,0)</f>
        <v>0</v>
      </c>
      <c r="BJ120" s="24" t="s">
        <v>28</v>
      </c>
      <c r="BK120" s="172">
        <f>ROUND(I120*H120,2)</f>
        <v>0</v>
      </c>
      <c r="BL120" s="24" t="s">
        <v>266</v>
      </c>
      <c r="BM120" s="24" t="s">
        <v>786</v>
      </c>
    </row>
    <row r="121" spans="2:65" s="14" customFormat="1">
      <c r="B121" s="187"/>
      <c r="D121" s="174" t="s">
        <v>268</v>
      </c>
      <c r="E121" s="188" t="s">
        <v>5</v>
      </c>
      <c r="F121" s="189" t="s">
        <v>909</v>
      </c>
      <c r="H121" s="190">
        <v>188.86</v>
      </c>
      <c r="L121" s="187"/>
      <c r="M121" s="191"/>
      <c r="N121" s="192"/>
      <c r="O121" s="192"/>
      <c r="P121" s="192"/>
      <c r="Q121" s="192"/>
      <c r="R121" s="192"/>
      <c r="S121" s="192"/>
      <c r="T121" s="193"/>
      <c r="AT121" s="188" t="s">
        <v>268</v>
      </c>
      <c r="AU121" s="188" t="s">
        <v>86</v>
      </c>
      <c r="AV121" s="14" t="s">
        <v>86</v>
      </c>
      <c r="AW121" s="14" t="s">
        <v>41</v>
      </c>
      <c r="AX121" s="14" t="s">
        <v>28</v>
      </c>
      <c r="AY121" s="188" t="s">
        <v>259</v>
      </c>
    </row>
    <row r="122" spans="2:65" s="1" customFormat="1" ht="16.5" customHeight="1">
      <c r="B122" s="161"/>
      <c r="C122" s="162" t="s">
        <v>312</v>
      </c>
      <c r="D122" s="162" t="s">
        <v>261</v>
      </c>
      <c r="E122" s="163" t="s">
        <v>322</v>
      </c>
      <c r="F122" s="164" t="s">
        <v>323</v>
      </c>
      <c r="G122" s="165" t="s">
        <v>324</v>
      </c>
      <c r="H122" s="166">
        <v>339.94799999999998</v>
      </c>
      <c r="I122" s="167"/>
      <c r="J122" s="167">
        <f>ROUND(I122*H122,2)</f>
        <v>0</v>
      </c>
      <c r="K122" s="164" t="s">
        <v>265</v>
      </c>
      <c r="L122" s="39"/>
      <c r="M122" s="168" t="s">
        <v>5</v>
      </c>
      <c r="N122" s="169" t="s">
        <v>48</v>
      </c>
      <c r="O122" s="170">
        <v>0</v>
      </c>
      <c r="P122" s="170">
        <f>O122*H122</f>
        <v>0</v>
      </c>
      <c r="Q122" s="170">
        <v>0</v>
      </c>
      <c r="R122" s="170">
        <f>Q122*H122</f>
        <v>0</v>
      </c>
      <c r="S122" s="170">
        <v>0</v>
      </c>
      <c r="T122" s="171">
        <f>S122*H122</f>
        <v>0</v>
      </c>
      <c r="AR122" s="24" t="s">
        <v>266</v>
      </c>
      <c r="AT122" s="24" t="s">
        <v>261</v>
      </c>
      <c r="AU122" s="24" t="s">
        <v>86</v>
      </c>
      <c r="AY122" s="24" t="s">
        <v>259</v>
      </c>
      <c r="BE122" s="172">
        <f>IF(N122="základní",J122,0)</f>
        <v>0</v>
      </c>
      <c r="BF122" s="172">
        <f>IF(N122="snížená",J122,0)</f>
        <v>0</v>
      </c>
      <c r="BG122" s="172">
        <f>IF(N122="zákl. přenesená",J122,0)</f>
        <v>0</v>
      </c>
      <c r="BH122" s="172">
        <f>IF(N122="sníž. přenesená",J122,0)</f>
        <v>0</v>
      </c>
      <c r="BI122" s="172">
        <f>IF(N122="nulová",J122,0)</f>
        <v>0</v>
      </c>
      <c r="BJ122" s="24" t="s">
        <v>28</v>
      </c>
      <c r="BK122" s="172">
        <f>ROUND(I122*H122,2)</f>
        <v>0</v>
      </c>
      <c r="BL122" s="24" t="s">
        <v>266</v>
      </c>
      <c r="BM122" s="24" t="s">
        <v>787</v>
      </c>
    </row>
    <row r="123" spans="2:65" s="14" customFormat="1">
      <c r="B123" s="187"/>
      <c r="D123" s="174" t="s">
        <v>268</v>
      </c>
      <c r="E123" s="188" t="s">
        <v>5</v>
      </c>
      <c r="F123" s="189" t="s">
        <v>926</v>
      </c>
      <c r="H123" s="190">
        <v>339.94799999999998</v>
      </c>
      <c r="L123" s="187"/>
      <c r="M123" s="191"/>
      <c r="N123" s="192"/>
      <c r="O123" s="192"/>
      <c r="P123" s="192"/>
      <c r="Q123" s="192"/>
      <c r="R123" s="192"/>
      <c r="S123" s="192"/>
      <c r="T123" s="193"/>
      <c r="AT123" s="188" t="s">
        <v>268</v>
      </c>
      <c r="AU123" s="188" t="s">
        <v>86</v>
      </c>
      <c r="AV123" s="14" t="s">
        <v>86</v>
      </c>
      <c r="AW123" s="14" t="s">
        <v>41</v>
      </c>
      <c r="AX123" s="14" t="s">
        <v>28</v>
      </c>
      <c r="AY123" s="188" t="s">
        <v>259</v>
      </c>
    </row>
    <row r="124" spans="2:65" s="1" customFormat="1" ht="16.5" customHeight="1">
      <c r="B124" s="161"/>
      <c r="C124" s="162" t="s">
        <v>317</v>
      </c>
      <c r="D124" s="162" t="s">
        <v>261</v>
      </c>
      <c r="E124" s="163" t="s">
        <v>789</v>
      </c>
      <c r="F124" s="164" t="s">
        <v>790</v>
      </c>
      <c r="G124" s="165" t="s">
        <v>264</v>
      </c>
      <c r="H124" s="166">
        <v>539.6</v>
      </c>
      <c r="I124" s="167"/>
      <c r="J124" s="167">
        <f>ROUND(I124*H124,2)</f>
        <v>0</v>
      </c>
      <c r="K124" s="164" t="s">
        <v>265</v>
      </c>
      <c r="L124" s="39"/>
      <c r="M124" s="168" t="s">
        <v>5</v>
      </c>
      <c r="N124" s="169" t="s">
        <v>48</v>
      </c>
      <c r="O124" s="170">
        <v>1.7999999999999999E-2</v>
      </c>
      <c r="P124" s="170">
        <f>O124*H124</f>
        <v>9.7127999999999997</v>
      </c>
      <c r="Q124" s="170">
        <v>0</v>
      </c>
      <c r="R124" s="170">
        <f>Q124*H124</f>
        <v>0</v>
      </c>
      <c r="S124" s="170">
        <v>0</v>
      </c>
      <c r="T124" s="171">
        <f>S124*H124</f>
        <v>0</v>
      </c>
      <c r="AR124" s="24" t="s">
        <v>266</v>
      </c>
      <c r="AT124" s="24" t="s">
        <v>261</v>
      </c>
      <c r="AU124" s="24" t="s">
        <v>86</v>
      </c>
      <c r="AY124" s="24" t="s">
        <v>259</v>
      </c>
      <c r="BE124" s="172">
        <f>IF(N124="základní",J124,0)</f>
        <v>0</v>
      </c>
      <c r="BF124" s="172">
        <f>IF(N124="snížená",J124,0)</f>
        <v>0</v>
      </c>
      <c r="BG124" s="172">
        <f>IF(N124="zákl. přenesená",J124,0)</f>
        <v>0</v>
      </c>
      <c r="BH124" s="172">
        <f>IF(N124="sníž. přenesená",J124,0)</f>
        <v>0</v>
      </c>
      <c r="BI124" s="172">
        <f>IF(N124="nulová",J124,0)</f>
        <v>0</v>
      </c>
      <c r="BJ124" s="24" t="s">
        <v>28</v>
      </c>
      <c r="BK124" s="172">
        <f>ROUND(I124*H124,2)</f>
        <v>0</v>
      </c>
      <c r="BL124" s="24" t="s">
        <v>266</v>
      </c>
      <c r="BM124" s="24" t="s">
        <v>927</v>
      </c>
    </row>
    <row r="125" spans="2:65" s="12" customFormat="1">
      <c r="B125" s="173"/>
      <c r="D125" s="174" t="s">
        <v>268</v>
      </c>
      <c r="E125" s="175" t="s">
        <v>5</v>
      </c>
      <c r="F125" s="176" t="s">
        <v>928</v>
      </c>
      <c r="H125" s="175" t="s">
        <v>5</v>
      </c>
      <c r="L125" s="173"/>
      <c r="M125" s="177"/>
      <c r="N125" s="178"/>
      <c r="O125" s="178"/>
      <c r="P125" s="178"/>
      <c r="Q125" s="178"/>
      <c r="R125" s="178"/>
      <c r="S125" s="178"/>
      <c r="T125" s="179"/>
      <c r="AT125" s="175" t="s">
        <v>268</v>
      </c>
      <c r="AU125" s="175" t="s">
        <v>86</v>
      </c>
      <c r="AV125" s="12" t="s">
        <v>28</v>
      </c>
      <c r="AW125" s="12" t="s">
        <v>41</v>
      </c>
      <c r="AX125" s="12" t="s">
        <v>77</v>
      </c>
      <c r="AY125" s="175" t="s">
        <v>259</v>
      </c>
    </row>
    <row r="126" spans="2:65" s="14" customFormat="1">
      <c r="B126" s="187"/>
      <c r="D126" s="174" t="s">
        <v>268</v>
      </c>
      <c r="E126" s="188" t="s">
        <v>5</v>
      </c>
      <c r="F126" s="189" t="s">
        <v>929</v>
      </c>
      <c r="H126" s="190">
        <v>539.6</v>
      </c>
      <c r="L126" s="187"/>
      <c r="M126" s="191"/>
      <c r="N126" s="192"/>
      <c r="O126" s="192"/>
      <c r="P126" s="192"/>
      <c r="Q126" s="192"/>
      <c r="R126" s="192"/>
      <c r="S126" s="192"/>
      <c r="T126" s="193"/>
      <c r="AT126" s="188" t="s">
        <v>268</v>
      </c>
      <c r="AU126" s="188" t="s">
        <v>86</v>
      </c>
      <c r="AV126" s="14" t="s">
        <v>86</v>
      </c>
      <c r="AW126" s="14" t="s">
        <v>41</v>
      </c>
      <c r="AX126" s="14" t="s">
        <v>28</v>
      </c>
      <c r="AY126" s="188" t="s">
        <v>259</v>
      </c>
    </row>
    <row r="127" spans="2:65" s="11" customFormat="1" ht="29.85" customHeight="1">
      <c r="B127" s="149"/>
      <c r="D127" s="150" t="s">
        <v>76</v>
      </c>
      <c r="E127" s="159" t="s">
        <v>304</v>
      </c>
      <c r="F127" s="159" t="s">
        <v>713</v>
      </c>
      <c r="J127" s="160">
        <f>BK127</f>
        <v>0</v>
      </c>
      <c r="L127" s="149"/>
      <c r="M127" s="153"/>
      <c r="N127" s="154"/>
      <c r="O127" s="154"/>
      <c r="P127" s="155">
        <f>SUM(P128:P137)</f>
        <v>90.652800000000013</v>
      </c>
      <c r="Q127" s="154"/>
      <c r="R127" s="155">
        <f>SUM(R128:R137)</f>
        <v>310.80960000000005</v>
      </c>
      <c r="S127" s="154"/>
      <c r="T127" s="156">
        <f>SUM(T128:T137)</f>
        <v>0</v>
      </c>
      <c r="AR127" s="150" t="s">
        <v>28</v>
      </c>
      <c r="AT127" s="157" t="s">
        <v>76</v>
      </c>
      <c r="AU127" s="157" t="s">
        <v>28</v>
      </c>
      <c r="AY127" s="150" t="s">
        <v>259</v>
      </c>
      <c r="BK127" s="158">
        <f>SUM(BK128:BK137)</f>
        <v>0</v>
      </c>
    </row>
    <row r="128" spans="2:65" s="1" customFormat="1" ht="25.5" customHeight="1">
      <c r="B128" s="161"/>
      <c r="C128" s="162" t="s">
        <v>321</v>
      </c>
      <c r="D128" s="162" t="s">
        <v>261</v>
      </c>
      <c r="E128" s="163" t="s">
        <v>930</v>
      </c>
      <c r="F128" s="164" t="s">
        <v>931</v>
      </c>
      <c r="G128" s="165" t="s">
        <v>264</v>
      </c>
      <c r="H128" s="166">
        <v>539.6</v>
      </c>
      <c r="I128" s="167"/>
      <c r="J128" s="167">
        <f>ROUND(I128*H128,2)</f>
        <v>0</v>
      </c>
      <c r="K128" s="164" t="s">
        <v>5</v>
      </c>
      <c r="L128" s="39"/>
      <c r="M128" s="168" t="s">
        <v>5</v>
      </c>
      <c r="N128" s="169" t="s">
        <v>48</v>
      </c>
      <c r="O128" s="170">
        <v>8.6999999999999994E-2</v>
      </c>
      <c r="P128" s="170">
        <f>O128*H128</f>
        <v>46.9452</v>
      </c>
      <c r="Q128" s="170">
        <v>9.5000000000000001E-2</v>
      </c>
      <c r="R128" s="170">
        <f>Q128*H128</f>
        <v>51.262</v>
      </c>
      <c r="S128" s="170">
        <v>0</v>
      </c>
      <c r="T128" s="171">
        <f>S128*H128</f>
        <v>0</v>
      </c>
      <c r="AR128" s="24" t="s">
        <v>266</v>
      </c>
      <c r="AT128" s="24" t="s">
        <v>261</v>
      </c>
      <c r="AU128" s="24" t="s">
        <v>86</v>
      </c>
      <c r="AY128" s="24" t="s">
        <v>259</v>
      </c>
      <c r="BE128" s="172">
        <f>IF(N128="základní",J128,0)</f>
        <v>0</v>
      </c>
      <c r="BF128" s="172">
        <f>IF(N128="snížená",J128,0)</f>
        <v>0</v>
      </c>
      <c r="BG128" s="172">
        <f>IF(N128="zákl. přenesená",J128,0)</f>
        <v>0</v>
      </c>
      <c r="BH128" s="172">
        <f>IF(N128="sníž. přenesená",J128,0)</f>
        <v>0</v>
      </c>
      <c r="BI128" s="172">
        <f>IF(N128="nulová",J128,0)</f>
        <v>0</v>
      </c>
      <c r="BJ128" s="24" t="s">
        <v>28</v>
      </c>
      <c r="BK128" s="172">
        <f>ROUND(I128*H128,2)</f>
        <v>0</v>
      </c>
      <c r="BL128" s="24" t="s">
        <v>266</v>
      </c>
      <c r="BM128" s="24" t="s">
        <v>932</v>
      </c>
    </row>
    <row r="129" spans="2:65" s="12" customFormat="1">
      <c r="B129" s="173"/>
      <c r="D129" s="174" t="s">
        <v>268</v>
      </c>
      <c r="E129" s="175" t="s">
        <v>5</v>
      </c>
      <c r="F129" s="176" t="s">
        <v>933</v>
      </c>
      <c r="H129" s="175" t="s">
        <v>5</v>
      </c>
      <c r="L129" s="173"/>
      <c r="M129" s="177"/>
      <c r="N129" s="178"/>
      <c r="O129" s="178"/>
      <c r="P129" s="178"/>
      <c r="Q129" s="178"/>
      <c r="R129" s="178"/>
      <c r="S129" s="178"/>
      <c r="T129" s="179"/>
      <c r="AT129" s="175" t="s">
        <v>268</v>
      </c>
      <c r="AU129" s="175" t="s">
        <v>86</v>
      </c>
      <c r="AV129" s="12" t="s">
        <v>28</v>
      </c>
      <c r="AW129" s="12" t="s">
        <v>41</v>
      </c>
      <c r="AX129" s="12" t="s">
        <v>77</v>
      </c>
      <c r="AY129" s="175" t="s">
        <v>259</v>
      </c>
    </row>
    <row r="130" spans="2:65" s="12" customFormat="1">
      <c r="B130" s="173"/>
      <c r="D130" s="174" t="s">
        <v>268</v>
      </c>
      <c r="E130" s="175" t="s">
        <v>5</v>
      </c>
      <c r="F130" s="176" t="s">
        <v>934</v>
      </c>
      <c r="H130" s="175" t="s">
        <v>5</v>
      </c>
      <c r="L130" s="173"/>
      <c r="M130" s="177"/>
      <c r="N130" s="178"/>
      <c r="O130" s="178"/>
      <c r="P130" s="178"/>
      <c r="Q130" s="178"/>
      <c r="R130" s="178"/>
      <c r="S130" s="178"/>
      <c r="T130" s="179"/>
      <c r="AT130" s="175" t="s">
        <v>268</v>
      </c>
      <c r="AU130" s="175" t="s">
        <v>86</v>
      </c>
      <c r="AV130" s="12" t="s">
        <v>28</v>
      </c>
      <c r="AW130" s="12" t="s">
        <v>41</v>
      </c>
      <c r="AX130" s="12" t="s">
        <v>77</v>
      </c>
      <c r="AY130" s="175" t="s">
        <v>259</v>
      </c>
    </row>
    <row r="131" spans="2:65" s="14" customFormat="1">
      <c r="B131" s="187"/>
      <c r="D131" s="174" t="s">
        <v>268</v>
      </c>
      <c r="E131" s="188" t="s">
        <v>5</v>
      </c>
      <c r="F131" s="189" t="s">
        <v>929</v>
      </c>
      <c r="H131" s="190">
        <v>539.6</v>
      </c>
      <c r="L131" s="187"/>
      <c r="M131" s="191"/>
      <c r="N131" s="192"/>
      <c r="O131" s="192"/>
      <c r="P131" s="192"/>
      <c r="Q131" s="192"/>
      <c r="R131" s="192"/>
      <c r="S131" s="192"/>
      <c r="T131" s="193"/>
      <c r="AT131" s="188" t="s">
        <v>268</v>
      </c>
      <c r="AU131" s="188" t="s">
        <v>86</v>
      </c>
      <c r="AV131" s="14" t="s">
        <v>86</v>
      </c>
      <c r="AW131" s="14" t="s">
        <v>41</v>
      </c>
      <c r="AX131" s="14" t="s">
        <v>28</v>
      </c>
      <c r="AY131" s="188" t="s">
        <v>259</v>
      </c>
    </row>
    <row r="132" spans="2:65" s="1" customFormat="1" ht="25.5" customHeight="1">
      <c r="B132" s="161"/>
      <c r="C132" s="162" t="s">
        <v>327</v>
      </c>
      <c r="D132" s="162" t="s">
        <v>261</v>
      </c>
      <c r="E132" s="163" t="s">
        <v>935</v>
      </c>
      <c r="F132" s="164" t="s">
        <v>936</v>
      </c>
      <c r="G132" s="165" t="s">
        <v>264</v>
      </c>
      <c r="H132" s="166">
        <v>539.6</v>
      </c>
      <c r="I132" s="167"/>
      <c r="J132" s="167">
        <f>ROUND(I132*H132,2)</f>
        <v>0</v>
      </c>
      <c r="K132" s="164" t="s">
        <v>5</v>
      </c>
      <c r="L132" s="39"/>
      <c r="M132" s="168" t="s">
        <v>5</v>
      </c>
      <c r="N132" s="169" t="s">
        <v>48</v>
      </c>
      <c r="O132" s="170">
        <v>0.06</v>
      </c>
      <c r="P132" s="170">
        <f>O132*H132</f>
        <v>32.375999999999998</v>
      </c>
      <c r="Q132" s="170">
        <v>0.38300000000000001</v>
      </c>
      <c r="R132" s="170">
        <f>Q132*H132</f>
        <v>206.66680000000002</v>
      </c>
      <c r="S132" s="170">
        <v>0</v>
      </c>
      <c r="T132" s="171">
        <f>S132*H132</f>
        <v>0</v>
      </c>
      <c r="AR132" s="24" t="s">
        <v>266</v>
      </c>
      <c r="AT132" s="24" t="s">
        <v>261</v>
      </c>
      <c r="AU132" s="24" t="s">
        <v>86</v>
      </c>
      <c r="AY132" s="24" t="s">
        <v>259</v>
      </c>
      <c r="BE132" s="172">
        <f>IF(N132="základní",J132,0)</f>
        <v>0</v>
      </c>
      <c r="BF132" s="172">
        <f>IF(N132="snížená",J132,0)</f>
        <v>0</v>
      </c>
      <c r="BG132" s="172">
        <f>IF(N132="zákl. přenesená",J132,0)</f>
        <v>0</v>
      </c>
      <c r="BH132" s="172">
        <f>IF(N132="sníž. přenesená",J132,0)</f>
        <v>0</v>
      </c>
      <c r="BI132" s="172">
        <f>IF(N132="nulová",J132,0)</f>
        <v>0</v>
      </c>
      <c r="BJ132" s="24" t="s">
        <v>28</v>
      </c>
      <c r="BK132" s="172">
        <f>ROUND(I132*H132,2)</f>
        <v>0</v>
      </c>
      <c r="BL132" s="24" t="s">
        <v>266</v>
      </c>
      <c r="BM132" s="24" t="s">
        <v>937</v>
      </c>
    </row>
    <row r="133" spans="2:65" s="12" customFormat="1">
      <c r="B133" s="173"/>
      <c r="D133" s="174" t="s">
        <v>268</v>
      </c>
      <c r="E133" s="175" t="s">
        <v>5</v>
      </c>
      <c r="F133" s="176" t="s">
        <v>938</v>
      </c>
      <c r="H133" s="175" t="s">
        <v>5</v>
      </c>
      <c r="L133" s="173"/>
      <c r="M133" s="177"/>
      <c r="N133" s="178"/>
      <c r="O133" s="178"/>
      <c r="P133" s="178"/>
      <c r="Q133" s="178"/>
      <c r="R133" s="178"/>
      <c r="S133" s="178"/>
      <c r="T133" s="179"/>
      <c r="AT133" s="175" t="s">
        <v>268</v>
      </c>
      <c r="AU133" s="175" t="s">
        <v>86</v>
      </c>
      <c r="AV133" s="12" t="s">
        <v>28</v>
      </c>
      <c r="AW133" s="12" t="s">
        <v>41</v>
      </c>
      <c r="AX133" s="12" t="s">
        <v>77</v>
      </c>
      <c r="AY133" s="175" t="s">
        <v>259</v>
      </c>
    </row>
    <row r="134" spans="2:65" s="14" customFormat="1">
      <c r="B134" s="187"/>
      <c r="D134" s="174" t="s">
        <v>268</v>
      </c>
      <c r="E134" s="188" t="s">
        <v>5</v>
      </c>
      <c r="F134" s="189" t="s">
        <v>929</v>
      </c>
      <c r="H134" s="190">
        <v>539.6</v>
      </c>
      <c r="L134" s="187"/>
      <c r="M134" s="191"/>
      <c r="N134" s="192"/>
      <c r="O134" s="192"/>
      <c r="P134" s="192"/>
      <c r="Q134" s="192"/>
      <c r="R134" s="192"/>
      <c r="S134" s="192"/>
      <c r="T134" s="193"/>
      <c r="AT134" s="188" t="s">
        <v>268</v>
      </c>
      <c r="AU134" s="188" t="s">
        <v>86</v>
      </c>
      <c r="AV134" s="14" t="s">
        <v>86</v>
      </c>
      <c r="AW134" s="14" t="s">
        <v>41</v>
      </c>
      <c r="AX134" s="14" t="s">
        <v>28</v>
      </c>
      <c r="AY134" s="188" t="s">
        <v>259</v>
      </c>
    </row>
    <row r="135" spans="2:65" s="1" customFormat="1" ht="25.5" customHeight="1">
      <c r="B135" s="161"/>
      <c r="C135" s="162" t="s">
        <v>335</v>
      </c>
      <c r="D135" s="162" t="s">
        <v>261</v>
      </c>
      <c r="E135" s="163" t="s">
        <v>939</v>
      </c>
      <c r="F135" s="164" t="s">
        <v>940</v>
      </c>
      <c r="G135" s="165" t="s">
        <v>264</v>
      </c>
      <c r="H135" s="166">
        <v>539.6</v>
      </c>
      <c r="I135" s="167"/>
      <c r="J135" s="167">
        <f>ROUND(I135*H135,2)</f>
        <v>0</v>
      </c>
      <c r="K135" s="164" t="s">
        <v>5</v>
      </c>
      <c r="L135" s="39"/>
      <c r="M135" s="168" t="s">
        <v>5</v>
      </c>
      <c r="N135" s="169" t="s">
        <v>48</v>
      </c>
      <c r="O135" s="170">
        <v>2.1000000000000001E-2</v>
      </c>
      <c r="P135" s="170">
        <f>O135*H135</f>
        <v>11.331600000000002</v>
      </c>
      <c r="Q135" s="170">
        <v>9.8000000000000004E-2</v>
      </c>
      <c r="R135" s="170">
        <f>Q135*H135</f>
        <v>52.880800000000008</v>
      </c>
      <c r="S135" s="170">
        <v>0</v>
      </c>
      <c r="T135" s="171">
        <f>S135*H135</f>
        <v>0</v>
      </c>
      <c r="AR135" s="24" t="s">
        <v>266</v>
      </c>
      <c r="AT135" s="24" t="s">
        <v>261</v>
      </c>
      <c r="AU135" s="24" t="s">
        <v>86</v>
      </c>
      <c r="AY135" s="24" t="s">
        <v>259</v>
      </c>
      <c r="BE135" s="172">
        <f>IF(N135="základní",J135,0)</f>
        <v>0</v>
      </c>
      <c r="BF135" s="172">
        <f>IF(N135="snížená",J135,0)</f>
        <v>0</v>
      </c>
      <c r="BG135" s="172">
        <f>IF(N135="zákl. přenesená",J135,0)</f>
        <v>0</v>
      </c>
      <c r="BH135" s="172">
        <f>IF(N135="sníž. přenesená",J135,0)</f>
        <v>0</v>
      </c>
      <c r="BI135" s="172">
        <f>IF(N135="nulová",J135,0)</f>
        <v>0</v>
      </c>
      <c r="BJ135" s="24" t="s">
        <v>28</v>
      </c>
      <c r="BK135" s="172">
        <f>ROUND(I135*H135,2)</f>
        <v>0</v>
      </c>
      <c r="BL135" s="24" t="s">
        <v>266</v>
      </c>
      <c r="BM135" s="24" t="s">
        <v>941</v>
      </c>
    </row>
    <row r="136" spans="2:65" s="12" customFormat="1">
      <c r="B136" s="173"/>
      <c r="D136" s="174" t="s">
        <v>268</v>
      </c>
      <c r="E136" s="175" t="s">
        <v>5</v>
      </c>
      <c r="F136" s="176" t="s">
        <v>942</v>
      </c>
      <c r="H136" s="175" t="s">
        <v>5</v>
      </c>
      <c r="L136" s="173"/>
      <c r="M136" s="177"/>
      <c r="N136" s="178"/>
      <c r="O136" s="178"/>
      <c r="P136" s="178"/>
      <c r="Q136" s="178"/>
      <c r="R136" s="178"/>
      <c r="S136" s="178"/>
      <c r="T136" s="179"/>
      <c r="AT136" s="175" t="s">
        <v>268</v>
      </c>
      <c r="AU136" s="175" t="s">
        <v>86</v>
      </c>
      <c r="AV136" s="12" t="s">
        <v>28</v>
      </c>
      <c r="AW136" s="12" t="s">
        <v>41</v>
      </c>
      <c r="AX136" s="12" t="s">
        <v>77</v>
      </c>
      <c r="AY136" s="175" t="s">
        <v>259</v>
      </c>
    </row>
    <row r="137" spans="2:65" s="14" customFormat="1">
      <c r="B137" s="187"/>
      <c r="D137" s="174" t="s">
        <v>268</v>
      </c>
      <c r="E137" s="188" t="s">
        <v>5</v>
      </c>
      <c r="F137" s="189" t="s">
        <v>929</v>
      </c>
      <c r="H137" s="190">
        <v>539.6</v>
      </c>
      <c r="L137" s="187"/>
      <c r="M137" s="191"/>
      <c r="N137" s="192"/>
      <c r="O137" s="192"/>
      <c r="P137" s="192"/>
      <c r="Q137" s="192"/>
      <c r="R137" s="192"/>
      <c r="S137" s="192"/>
      <c r="T137" s="193"/>
      <c r="AT137" s="188" t="s">
        <v>268</v>
      </c>
      <c r="AU137" s="188" t="s">
        <v>86</v>
      </c>
      <c r="AV137" s="14" t="s">
        <v>86</v>
      </c>
      <c r="AW137" s="14" t="s">
        <v>41</v>
      </c>
      <c r="AX137" s="14" t="s">
        <v>28</v>
      </c>
      <c r="AY137" s="188" t="s">
        <v>259</v>
      </c>
    </row>
    <row r="138" spans="2:65" s="11" customFormat="1" ht="29.85" customHeight="1">
      <c r="B138" s="149"/>
      <c r="D138" s="150" t="s">
        <v>76</v>
      </c>
      <c r="E138" s="159" t="s">
        <v>627</v>
      </c>
      <c r="F138" s="159" t="s">
        <v>628</v>
      </c>
      <c r="J138" s="160">
        <f>BK138</f>
        <v>0</v>
      </c>
      <c r="L138" s="149"/>
      <c r="M138" s="153"/>
      <c r="N138" s="154"/>
      <c r="O138" s="154"/>
      <c r="P138" s="155">
        <f>P139</f>
        <v>20.513460000000002</v>
      </c>
      <c r="Q138" s="154"/>
      <c r="R138" s="155">
        <f>R139</f>
        <v>0</v>
      </c>
      <c r="S138" s="154"/>
      <c r="T138" s="156">
        <f>T139</f>
        <v>0</v>
      </c>
      <c r="AR138" s="150" t="s">
        <v>28</v>
      </c>
      <c r="AT138" s="157" t="s">
        <v>76</v>
      </c>
      <c r="AU138" s="157" t="s">
        <v>28</v>
      </c>
      <c r="AY138" s="150" t="s">
        <v>259</v>
      </c>
      <c r="BK138" s="158">
        <f>BK139</f>
        <v>0</v>
      </c>
    </row>
    <row r="139" spans="2:65" s="1" customFormat="1" ht="25.5" customHeight="1">
      <c r="B139" s="161"/>
      <c r="C139" s="162" t="s">
        <v>342</v>
      </c>
      <c r="D139" s="162" t="s">
        <v>261</v>
      </c>
      <c r="E139" s="163" t="s">
        <v>630</v>
      </c>
      <c r="F139" s="164" t="s">
        <v>631</v>
      </c>
      <c r="G139" s="165" t="s">
        <v>324</v>
      </c>
      <c r="H139" s="166">
        <v>310.81</v>
      </c>
      <c r="I139" s="167"/>
      <c r="J139" s="167">
        <f>ROUND(I139*H139,2)</f>
        <v>0</v>
      </c>
      <c r="K139" s="164" t="s">
        <v>265</v>
      </c>
      <c r="L139" s="39"/>
      <c r="M139" s="168" t="s">
        <v>5</v>
      </c>
      <c r="N139" s="213" t="s">
        <v>48</v>
      </c>
      <c r="O139" s="214">
        <v>6.6000000000000003E-2</v>
      </c>
      <c r="P139" s="214">
        <f>O139*H139</f>
        <v>20.513460000000002</v>
      </c>
      <c r="Q139" s="214">
        <v>0</v>
      </c>
      <c r="R139" s="214">
        <f>Q139*H139</f>
        <v>0</v>
      </c>
      <c r="S139" s="214">
        <v>0</v>
      </c>
      <c r="T139" s="215">
        <f>S139*H139</f>
        <v>0</v>
      </c>
      <c r="AR139" s="24" t="s">
        <v>266</v>
      </c>
      <c r="AT139" s="24" t="s">
        <v>261</v>
      </c>
      <c r="AU139" s="24" t="s">
        <v>86</v>
      </c>
      <c r="AY139" s="24" t="s">
        <v>259</v>
      </c>
      <c r="BE139" s="172">
        <f>IF(N139="základní",J139,0)</f>
        <v>0</v>
      </c>
      <c r="BF139" s="172">
        <f>IF(N139="snížená",J139,0)</f>
        <v>0</v>
      </c>
      <c r="BG139" s="172">
        <f>IF(N139="zákl. přenesená",J139,0)</f>
        <v>0</v>
      </c>
      <c r="BH139" s="172">
        <f>IF(N139="sníž. přenesená",J139,0)</f>
        <v>0</v>
      </c>
      <c r="BI139" s="172">
        <f>IF(N139="nulová",J139,0)</f>
        <v>0</v>
      </c>
      <c r="BJ139" s="24" t="s">
        <v>28</v>
      </c>
      <c r="BK139" s="172">
        <f>ROUND(I139*H139,2)</f>
        <v>0</v>
      </c>
      <c r="BL139" s="24" t="s">
        <v>266</v>
      </c>
      <c r="BM139" s="24" t="s">
        <v>943</v>
      </c>
    </row>
    <row r="140" spans="2:65" s="1" customFormat="1" ht="6.95" customHeight="1">
      <c r="B140" s="54"/>
      <c r="C140" s="55"/>
      <c r="D140" s="55"/>
      <c r="E140" s="55"/>
      <c r="F140" s="55"/>
      <c r="G140" s="55"/>
      <c r="H140" s="55"/>
      <c r="I140" s="55"/>
      <c r="J140" s="55"/>
      <c r="K140" s="55"/>
      <c r="L140" s="39"/>
    </row>
  </sheetData>
  <autoFilter ref="C85:K139" xr:uid="{00000000-0009-0000-0000-000007000000}"/>
  <mergeCells count="13">
    <mergeCell ref="E78:H78"/>
    <mergeCell ref="G1:H1"/>
    <mergeCell ref="L2:V2"/>
    <mergeCell ref="E49:H49"/>
    <mergeCell ref="E51:H51"/>
    <mergeCell ref="J55:J56"/>
    <mergeCell ref="E74:H74"/>
    <mergeCell ref="E76:H76"/>
    <mergeCell ref="E7:H7"/>
    <mergeCell ref="E9:H9"/>
    <mergeCell ref="E11:H11"/>
    <mergeCell ref="E26:H26"/>
    <mergeCell ref="E47:H47"/>
  </mergeCells>
  <hyperlinks>
    <hyperlink ref="F1:G1" location="C2" display="1) Krycí list soupisu" xr:uid="{00000000-0004-0000-0700-000000000000}"/>
    <hyperlink ref="G1:H1" location="C58" display="2) Rekapitulace" xr:uid="{00000000-0004-0000-0700-000001000000}"/>
    <hyperlink ref="J1" location="C85" display="3) Soupis prací" xr:uid="{00000000-0004-0000-0700-000002000000}"/>
    <hyperlink ref="L1:V1" location="'Rekapitulace stavby'!C2" display="Rekapitulace stavby" xr:uid="{00000000-0004-0000-0700-000003000000}"/>
  </hyperlinks>
  <pageMargins left="0.59055118110236227" right="0.59055118110236227" top="0.59055118110236227" bottom="0.59055118110236227" header="0" footer="0"/>
  <pageSetup paperSize="9" fitToHeight="100" orientation="landscape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BR158"/>
  <sheetViews>
    <sheetView showGridLines="0" workbookViewId="0">
      <pane ySplit="1" topLeftCell="A131" activePane="bottomLeft" state="frozen"/>
      <selection activeCell="A2" sqref="A2"/>
      <selection pane="bottomLeft" activeCell="I90" sqref="I90:I157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9" max="19" width="8.1640625" customWidth="1"/>
    <col min="20" max="20" width="29.6640625" customWidth="1"/>
    <col min="21" max="21" width="16.33203125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04"/>
      <c r="B1" s="17"/>
      <c r="C1" s="17"/>
      <c r="D1" s="18" t="s">
        <v>1</v>
      </c>
      <c r="E1" s="17"/>
      <c r="F1" s="105" t="s">
        <v>189</v>
      </c>
      <c r="G1" s="262" t="s">
        <v>190</v>
      </c>
      <c r="H1" s="262"/>
      <c r="I1" s="17"/>
      <c r="J1" s="105" t="s">
        <v>191</v>
      </c>
      <c r="K1" s="18" t="s">
        <v>192</v>
      </c>
      <c r="L1" s="105" t="s">
        <v>193</v>
      </c>
      <c r="M1" s="105"/>
      <c r="N1" s="105"/>
      <c r="O1" s="105"/>
      <c r="P1" s="105"/>
      <c r="Q1" s="105"/>
      <c r="R1" s="105"/>
      <c r="S1" s="105"/>
      <c r="T1" s="105"/>
      <c r="U1" s="106"/>
      <c r="V1" s="106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24" t="s">
        <v>113</v>
      </c>
      <c r="AZ2" s="107" t="s">
        <v>944</v>
      </c>
      <c r="BA2" s="107" t="s">
        <v>5</v>
      </c>
      <c r="BB2" s="107" t="s">
        <v>5</v>
      </c>
      <c r="BC2" s="107" t="s">
        <v>945</v>
      </c>
      <c r="BD2" s="107" t="s">
        <v>86</v>
      </c>
    </row>
    <row r="3" spans="1:70" ht="6.95" customHeight="1">
      <c r="B3" s="25"/>
      <c r="C3" s="26"/>
      <c r="D3" s="26"/>
      <c r="E3" s="26"/>
      <c r="F3" s="26"/>
      <c r="G3" s="26"/>
      <c r="H3" s="26"/>
      <c r="I3" s="26"/>
      <c r="J3" s="26"/>
      <c r="K3" s="27"/>
      <c r="AT3" s="24" t="s">
        <v>86</v>
      </c>
      <c r="AZ3" s="107" t="s">
        <v>946</v>
      </c>
      <c r="BA3" s="107" t="s">
        <v>5</v>
      </c>
      <c r="BB3" s="107" t="s">
        <v>5</v>
      </c>
      <c r="BC3" s="107" t="s">
        <v>947</v>
      </c>
      <c r="BD3" s="107" t="s">
        <v>86</v>
      </c>
    </row>
    <row r="4" spans="1:70" ht="36.950000000000003" customHeight="1">
      <c r="B4" s="28"/>
      <c r="C4" s="29"/>
      <c r="D4" s="30" t="s">
        <v>198</v>
      </c>
      <c r="E4" s="29"/>
      <c r="F4" s="29"/>
      <c r="G4" s="29"/>
      <c r="H4" s="29"/>
      <c r="I4" s="29"/>
      <c r="J4" s="29"/>
      <c r="K4" s="31"/>
      <c r="M4" s="32" t="s">
        <v>13</v>
      </c>
      <c r="AT4" s="24" t="s">
        <v>6</v>
      </c>
      <c r="AZ4" s="107" t="s">
        <v>948</v>
      </c>
      <c r="BA4" s="107" t="s">
        <v>5</v>
      </c>
      <c r="BB4" s="107" t="s">
        <v>5</v>
      </c>
      <c r="BC4" s="107" t="s">
        <v>949</v>
      </c>
      <c r="BD4" s="107" t="s">
        <v>86</v>
      </c>
    </row>
    <row r="5" spans="1:70" ht="6.95" customHeight="1">
      <c r="B5" s="28"/>
      <c r="C5" s="29"/>
      <c r="D5" s="29"/>
      <c r="E5" s="29"/>
      <c r="F5" s="29"/>
      <c r="G5" s="29"/>
      <c r="H5" s="29"/>
      <c r="I5" s="29"/>
      <c r="J5" s="29"/>
      <c r="K5" s="31"/>
    </row>
    <row r="6" spans="1:70" ht="15">
      <c r="B6" s="28"/>
      <c r="C6" s="29"/>
      <c r="D6" s="36" t="s">
        <v>17</v>
      </c>
      <c r="E6" s="29"/>
      <c r="F6" s="29"/>
      <c r="G6" s="29"/>
      <c r="H6" s="29"/>
      <c r="I6" s="29"/>
      <c r="J6" s="29"/>
      <c r="K6" s="31"/>
    </row>
    <row r="7" spans="1:70" ht="16.5" customHeight="1">
      <c r="B7" s="28"/>
      <c r="C7" s="29"/>
      <c r="D7" s="29"/>
      <c r="E7" s="263" t="str">
        <f>'Rekapitulace stavby'!K6</f>
        <v>ÚPRAVA VEŘEJNÉHO PROSTORU MEZI UL. VÝSTAVNÍ-VELETRŽNÍ PŘI MENDLOVĚ NÁM.ČÁST 2 - VNITROBLOK</v>
      </c>
      <c r="F7" s="269"/>
      <c r="G7" s="269"/>
      <c r="H7" s="269"/>
      <c r="I7" s="29"/>
      <c r="J7" s="29"/>
      <c r="K7" s="31"/>
    </row>
    <row r="8" spans="1:70" ht="15">
      <c r="B8" s="28"/>
      <c r="C8" s="29"/>
      <c r="D8" s="36" t="s">
        <v>206</v>
      </c>
      <c r="E8" s="29"/>
      <c r="F8" s="29"/>
      <c r="G8" s="29"/>
      <c r="H8" s="29"/>
      <c r="I8" s="29"/>
      <c r="J8" s="29"/>
      <c r="K8" s="31"/>
    </row>
    <row r="9" spans="1:70" s="1" customFormat="1" ht="16.5" customHeight="1">
      <c r="B9" s="39"/>
      <c r="C9" s="40"/>
      <c r="D9" s="40"/>
      <c r="E9" s="263" t="s">
        <v>709</v>
      </c>
      <c r="F9" s="264"/>
      <c r="G9" s="264"/>
      <c r="H9" s="264"/>
      <c r="I9" s="40"/>
      <c r="J9" s="40"/>
      <c r="K9" s="43"/>
    </row>
    <row r="10" spans="1:70" s="1" customFormat="1" ht="15">
      <c r="B10" s="39"/>
      <c r="C10" s="40"/>
      <c r="D10" s="36" t="s">
        <v>212</v>
      </c>
      <c r="E10" s="40"/>
      <c r="F10" s="40"/>
      <c r="G10" s="40"/>
      <c r="H10" s="40"/>
      <c r="I10" s="40"/>
      <c r="J10" s="40"/>
      <c r="K10" s="43"/>
    </row>
    <row r="11" spans="1:70" s="1" customFormat="1" ht="36.950000000000003" customHeight="1">
      <c r="B11" s="39"/>
      <c r="C11" s="40"/>
      <c r="D11" s="40"/>
      <c r="E11" s="265" t="s">
        <v>950</v>
      </c>
      <c r="F11" s="264"/>
      <c r="G11" s="264"/>
      <c r="H11" s="264"/>
      <c r="I11" s="40"/>
      <c r="J11" s="40"/>
      <c r="K11" s="43"/>
    </row>
    <row r="12" spans="1:70" s="1" customFormat="1">
      <c r="B12" s="39"/>
      <c r="C12" s="40"/>
      <c r="D12" s="40"/>
      <c r="E12" s="40"/>
      <c r="F12" s="40"/>
      <c r="G12" s="40"/>
      <c r="H12" s="40"/>
      <c r="I12" s="40"/>
      <c r="J12" s="40"/>
      <c r="K12" s="43"/>
    </row>
    <row r="13" spans="1:70" s="1" customFormat="1" ht="14.45" customHeight="1">
      <c r="B13" s="39"/>
      <c r="C13" s="40"/>
      <c r="D13" s="36" t="s">
        <v>20</v>
      </c>
      <c r="E13" s="40"/>
      <c r="F13" s="34" t="s">
        <v>98</v>
      </c>
      <c r="G13" s="40"/>
      <c r="H13" s="40"/>
      <c r="I13" s="36" t="s">
        <v>22</v>
      </c>
      <c r="J13" s="34" t="s">
        <v>5</v>
      </c>
      <c r="K13" s="43"/>
    </row>
    <row r="14" spans="1:70" s="1" customFormat="1" ht="14.45" customHeight="1">
      <c r="B14" s="39"/>
      <c r="C14" s="40"/>
      <c r="D14" s="36" t="s">
        <v>24</v>
      </c>
      <c r="E14" s="40"/>
      <c r="F14" s="34" t="s">
        <v>25</v>
      </c>
      <c r="G14" s="40"/>
      <c r="H14" s="40"/>
      <c r="I14" s="36" t="s">
        <v>26</v>
      </c>
      <c r="J14" s="108" t="str">
        <f>'Rekapitulace stavby'!AN8</f>
        <v>18.09.2017</v>
      </c>
      <c r="K14" s="43"/>
    </row>
    <row r="15" spans="1:70" s="1" customFormat="1" ht="10.9" customHeight="1">
      <c r="B15" s="39"/>
      <c r="C15" s="40"/>
      <c r="D15" s="40"/>
      <c r="E15" s="40"/>
      <c r="F15" s="40"/>
      <c r="G15" s="40"/>
      <c r="H15" s="40"/>
      <c r="I15" s="40"/>
      <c r="J15" s="40"/>
      <c r="K15" s="43"/>
    </row>
    <row r="16" spans="1:70" s="1" customFormat="1" ht="14.45" customHeight="1">
      <c r="B16" s="39"/>
      <c r="C16" s="40"/>
      <c r="D16" s="36" t="s">
        <v>33</v>
      </c>
      <c r="E16" s="40"/>
      <c r="F16" s="40"/>
      <c r="G16" s="40"/>
      <c r="H16" s="40"/>
      <c r="I16" s="36" t="s">
        <v>34</v>
      </c>
      <c r="J16" s="34" t="s">
        <v>5</v>
      </c>
      <c r="K16" s="43"/>
    </row>
    <row r="17" spans="2:11" s="1" customFormat="1" ht="18" customHeight="1">
      <c r="B17" s="39"/>
      <c r="C17" s="40"/>
      <c r="D17" s="40"/>
      <c r="E17" s="34" t="s">
        <v>35</v>
      </c>
      <c r="F17" s="40"/>
      <c r="G17" s="40"/>
      <c r="H17" s="40"/>
      <c r="I17" s="36" t="s">
        <v>36</v>
      </c>
      <c r="J17" s="34" t="s">
        <v>5</v>
      </c>
      <c r="K17" s="43"/>
    </row>
    <row r="18" spans="2:11" s="1" customFormat="1" ht="6.95" customHeight="1">
      <c r="B18" s="39"/>
      <c r="C18" s="40"/>
      <c r="D18" s="40"/>
      <c r="E18" s="40"/>
      <c r="F18" s="40"/>
      <c r="G18" s="40"/>
      <c r="H18" s="40"/>
      <c r="I18" s="40"/>
      <c r="J18" s="40"/>
      <c r="K18" s="43"/>
    </row>
    <row r="19" spans="2:11" s="1" customFormat="1" ht="14.45" customHeight="1">
      <c r="B19" s="39"/>
      <c r="C19" s="40"/>
      <c r="D19" s="36" t="s">
        <v>37</v>
      </c>
      <c r="E19" s="40"/>
      <c r="F19" s="40"/>
      <c r="G19" s="40"/>
      <c r="H19" s="40"/>
      <c r="I19" s="36" t="s">
        <v>34</v>
      </c>
      <c r="J19" s="34" t="str">
        <f>IF('Rekapitulace stavby'!AN13="Vyplň údaj","",IF('Rekapitulace stavby'!AN13="","",'Rekapitulace stavby'!AN13))</f>
        <v/>
      </c>
      <c r="K19" s="43"/>
    </row>
    <row r="20" spans="2:11" s="1" customFormat="1" ht="18" customHeight="1">
      <c r="B20" s="39"/>
      <c r="C20" s="40"/>
      <c r="D20" s="40"/>
      <c r="E20" s="34" t="str">
        <f>IF('Rekapitulace stavby'!E14="Vyplň údaj","",IF('Rekapitulace stavby'!E14="","",'Rekapitulace stavby'!E14))</f>
        <v xml:space="preserve"> </v>
      </c>
      <c r="F20" s="40"/>
      <c r="G20" s="40"/>
      <c r="H20" s="40"/>
      <c r="I20" s="36" t="s">
        <v>36</v>
      </c>
      <c r="J20" s="34" t="str">
        <f>IF('Rekapitulace stavby'!AN14="Vyplň údaj","",IF('Rekapitulace stavby'!AN14="","",'Rekapitulace stavby'!AN14))</f>
        <v/>
      </c>
      <c r="K20" s="43"/>
    </row>
    <row r="21" spans="2:11" s="1" customFormat="1" ht="6.95" customHeight="1">
      <c r="B21" s="39"/>
      <c r="C21" s="40"/>
      <c r="D21" s="40"/>
      <c r="E21" s="40"/>
      <c r="F21" s="40"/>
      <c r="G21" s="40"/>
      <c r="H21" s="40"/>
      <c r="I21" s="40"/>
      <c r="J21" s="40"/>
      <c r="K21" s="43"/>
    </row>
    <row r="22" spans="2:11" s="1" customFormat="1" ht="14.45" customHeight="1">
      <c r="B22" s="39"/>
      <c r="C22" s="40"/>
      <c r="D22" s="36" t="s">
        <v>39</v>
      </c>
      <c r="E22" s="40"/>
      <c r="F22" s="40"/>
      <c r="G22" s="40"/>
      <c r="H22" s="40"/>
      <c r="I22" s="36" t="s">
        <v>34</v>
      </c>
      <c r="J22" s="34" t="s">
        <v>5</v>
      </c>
      <c r="K22" s="43"/>
    </row>
    <row r="23" spans="2:11" s="1" customFormat="1" ht="18" customHeight="1">
      <c r="B23" s="39"/>
      <c r="C23" s="40"/>
      <c r="D23" s="40"/>
      <c r="E23" s="34" t="s">
        <v>40</v>
      </c>
      <c r="F23" s="40"/>
      <c r="G23" s="40"/>
      <c r="H23" s="40"/>
      <c r="I23" s="36" t="s">
        <v>36</v>
      </c>
      <c r="J23" s="34" t="s">
        <v>5</v>
      </c>
      <c r="K23" s="43"/>
    </row>
    <row r="24" spans="2:11" s="1" customFormat="1" ht="6.95" customHeight="1">
      <c r="B24" s="39"/>
      <c r="C24" s="40"/>
      <c r="D24" s="40"/>
      <c r="E24" s="40"/>
      <c r="F24" s="40"/>
      <c r="G24" s="40"/>
      <c r="H24" s="40"/>
      <c r="I24" s="40"/>
      <c r="J24" s="40"/>
      <c r="K24" s="43"/>
    </row>
    <row r="25" spans="2:11" s="1" customFormat="1" ht="14.45" customHeight="1">
      <c r="B25" s="39"/>
      <c r="C25" s="40"/>
      <c r="D25" s="36" t="s">
        <v>42</v>
      </c>
      <c r="E25" s="40"/>
      <c r="F25" s="40"/>
      <c r="G25" s="40"/>
      <c r="H25" s="40"/>
      <c r="I25" s="40"/>
      <c r="J25" s="40"/>
      <c r="K25" s="43"/>
    </row>
    <row r="26" spans="2:11" s="7" customFormat="1" ht="16.5" customHeight="1">
      <c r="B26" s="109"/>
      <c r="C26" s="110"/>
      <c r="D26" s="110"/>
      <c r="E26" s="257" t="s">
        <v>5</v>
      </c>
      <c r="F26" s="257"/>
      <c r="G26" s="257"/>
      <c r="H26" s="257"/>
      <c r="I26" s="110"/>
      <c r="J26" s="110"/>
      <c r="K26" s="111"/>
    </row>
    <row r="27" spans="2:11" s="1" customFormat="1" ht="6.95" customHeight="1">
      <c r="B27" s="39"/>
      <c r="C27" s="40"/>
      <c r="D27" s="40"/>
      <c r="E27" s="40"/>
      <c r="F27" s="40"/>
      <c r="G27" s="40"/>
      <c r="H27" s="40"/>
      <c r="I27" s="40"/>
      <c r="J27" s="40"/>
      <c r="K27" s="43"/>
    </row>
    <row r="28" spans="2:11" s="1" customFormat="1" ht="6.95" customHeight="1">
      <c r="B28" s="39"/>
      <c r="C28" s="40"/>
      <c r="D28" s="66"/>
      <c r="E28" s="66"/>
      <c r="F28" s="66"/>
      <c r="G28" s="66"/>
      <c r="H28" s="66"/>
      <c r="I28" s="66"/>
      <c r="J28" s="66"/>
      <c r="K28" s="112"/>
    </row>
    <row r="29" spans="2:11" s="1" customFormat="1" ht="25.35" customHeight="1">
      <c r="B29" s="39"/>
      <c r="C29" s="40"/>
      <c r="D29" s="113" t="s">
        <v>43</v>
      </c>
      <c r="E29" s="40"/>
      <c r="F29" s="40"/>
      <c r="G29" s="40"/>
      <c r="H29" s="40"/>
      <c r="I29" s="40"/>
      <c r="J29" s="114">
        <f>ROUND(J87,0)</f>
        <v>0</v>
      </c>
      <c r="K29" s="43"/>
    </row>
    <row r="30" spans="2:11" s="1" customFormat="1" ht="6.95" customHeight="1">
      <c r="B30" s="39"/>
      <c r="C30" s="40"/>
      <c r="D30" s="66"/>
      <c r="E30" s="66"/>
      <c r="F30" s="66"/>
      <c r="G30" s="66"/>
      <c r="H30" s="66"/>
      <c r="I30" s="66"/>
      <c r="J30" s="66"/>
      <c r="K30" s="112"/>
    </row>
    <row r="31" spans="2:11" s="1" customFormat="1" ht="14.45" customHeight="1">
      <c r="B31" s="39"/>
      <c r="C31" s="40"/>
      <c r="D31" s="40"/>
      <c r="E31" s="40"/>
      <c r="F31" s="44" t="s">
        <v>45</v>
      </c>
      <c r="G31" s="40"/>
      <c r="H31" s="40"/>
      <c r="I31" s="44" t="s">
        <v>44</v>
      </c>
      <c r="J31" s="44" t="s">
        <v>46</v>
      </c>
      <c r="K31" s="43"/>
    </row>
    <row r="32" spans="2:11" s="1" customFormat="1" ht="14.45" customHeight="1">
      <c r="B32" s="39"/>
      <c r="C32" s="40"/>
      <c r="D32" s="47" t="s">
        <v>47</v>
      </c>
      <c r="E32" s="47" t="s">
        <v>48</v>
      </c>
      <c r="F32" s="115">
        <f>ROUND(SUM(BE87:BE157), 0)</f>
        <v>0</v>
      </c>
      <c r="G32" s="40"/>
      <c r="H32" s="40"/>
      <c r="I32" s="116">
        <v>0.21</v>
      </c>
      <c r="J32" s="115">
        <f>ROUND(ROUND((SUM(BE87:BE157)), 0)*I32, 0)</f>
        <v>0</v>
      </c>
      <c r="K32" s="43"/>
    </row>
    <row r="33" spans="2:11" s="1" customFormat="1" ht="14.45" customHeight="1">
      <c r="B33" s="39"/>
      <c r="C33" s="40"/>
      <c r="D33" s="40"/>
      <c r="E33" s="47" t="s">
        <v>49</v>
      </c>
      <c r="F33" s="115">
        <f>ROUND(SUM(BF87:BF157), 0)</f>
        <v>0</v>
      </c>
      <c r="G33" s="40"/>
      <c r="H33" s="40"/>
      <c r="I33" s="116">
        <v>0.15</v>
      </c>
      <c r="J33" s="115">
        <f>ROUND(ROUND((SUM(BF87:BF157)), 0)*I33, 0)</f>
        <v>0</v>
      </c>
      <c r="K33" s="43"/>
    </row>
    <row r="34" spans="2:11" s="1" customFormat="1" ht="14.45" hidden="1" customHeight="1">
      <c r="B34" s="39"/>
      <c r="C34" s="40"/>
      <c r="D34" s="40"/>
      <c r="E34" s="47" t="s">
        <v>50</v>
      </c>
      <c r="F34" s="115">
        <f>ROUND(SUM(BG87:BG157), 0)</f>
        <v>0</v>
      </c>
      <c r="G34" s="40"/>
      <c r="H34" s="40"/>
      <c r="I34" s="116">
        <v>0.21</v>
      </c>
      <c r="J34" s="115">
        <v>0</v>
      </c>
      <c r="K34" s="43"/>
    </row>
    <row r="35" spans="2:11" s="1" customFormat="1" ht="14.45" hidden="1" customHeight="1">
      <c r="B35" s="39"/>
      <c r="C35" s="40"/>
      <c r="D35" s="40"/>
      <c r="E35" s="47" t="s">
        <v>51</v>
      </c>
      <c r="F35" s="115">
        <f>ROUND(SUM(BH87:BH157), 0)</f>
        <v>0</v>
      </c>
      <c r="G35" s="40"/>
      <c r="H35" s="40"/>
      <c r="I35" s="116">
        <v>0.15</v>
      </c>
      <c r="J35" s="115">
        <v>0</v>
      </c>
      <c r="K35" s="43"/>
    </row>
    <row r="36" spans="2:11" s="1" customFormat="1" ht="14.45" hidden="1" customHeight="1">
      <c r="B36" s="39"/>
      <c r="C36" s="40"/>
      <c r="D36" s="40"/>
      <c r="E36" s="47" t="s">
        <v>52</v>
      </c>
      <c r="F36" s="115">
        <f>ROUND(SUM(BI87:BI157), 0)</f>
        <v>0</v>
      </c>
      <c r="G36" s="40"/>
      <c r="H36" s="40"/>
      <c r="I36" s="116">
        <v>0</v>
      </c>
      <c r="J36" s="115">
        <v>0</v>
      </c>
      <c r="K36" s="43"/>
    </row>
    <row r="37" spans="2:11" s="1" customFormat="1" ht="6.95" customHeight="1">
      <c r="B37" s="39"/>
      <c r="C37" s="40"/>
      <c r="D37" s="40"/>
      <c r="E37" s="40"/>
      <c r="F37" s="40"/>
      <c r="G37" s="40"/>
      <c r="H37" s="40"/>
      <c r="I37" s="40"/>
      <c r="J37" s="40"/>
      <c r="K37" s="43"/>
    </row>
    <row r="38" spans="2:11" s="1" customFormat="1" ht="25.35" customHeight="1">
      <c r="B38" s="39"/>
      <c r="C38" s="117"/>
      <c r="D38" s="118" t="s">
        <v>53</v>
      </c>
      <c r="E38" s="69"/>
      <c r="F38" s="69"/>
      <c r="G38" s="119" t="s">
        <v>54</v>
      </c>
      <c r="H38" s="120" t="s">
        <v>55</v>
      </c>
      <c r="I38" s="69"/>
      <c r="J38" s="121">
        <f>SUM(J29:J36)</f>
        <v>0</v>
      </c>
      <c r="K38" s="122"/>
    </row>
    <row r="39" spans="2:11" s="1" customFormat="1" ht="14.45" customHeight="1">
      <c r="B39" s="54"/>
      <c r="C39" s="55"/>
      <c r="D39" s="55"/>
      <c r="E39" s="55"/>
      <c r="F39" s="55"/>
      <c r="G39" s="55"/>
      <c r="H39" s="55"/>
      <c r="I39" s="55"/>
      <c r="J39" s="55"/>
      <c r="K39" s="56"/>
    </row>
    <row r="43" spans="2:11" s="1" customFormat="1" ht="6.95" customHeight="1">
      <c r="B43" s="57"/>
      <c r="C43" s="58"/>
      <c r="D43" s="58"/>
      <c r="E43" s="58"/>
      <c r="F43" s="58"/>
      <c r="G43" s="58"/>
      <c r="H43" s="58"/>
      <c r="I43" s="58"/>
      <c r="J43" s="58"/>
      <c r="K43" s="123"/>
    </row>
    <row r="44" spans="2:11" s="1" customFormat="1" ht="36.950000000000003" customHeight="1">
      <c r="B44" s="39"/>
      <c r="C44" s="30" t="s">
        <v>228</v>
      </c>
      <c r="D44" s="40"/>
      <c r="E44" s="40"/>
      <c r="F44" s="40"/>
      <c r="G44" s="40"/>
      <c r="H44" s="40"/>
      <c r="I44" s="40"/>
      <c r="J44" s="40"/>
      <c r="K44" s="43"/>
    </row>
    <row r="45" spans="2:11" s="1" customFormat="1" ht="6.95" customHeight="1">
      <c r="B45" s="39"/>
      <c r="C45" s="40"/>
      <c r="D45" s="40"/>
      <c r="E45" s="40"/>
      <c r="F45" s="40"/>
      <c r="G45" s="40"/>
      <c r="H45" s="40"/>
      <c r="I45" s="40"/>
      <c r="J45" s="40"/>
      <c r="K45" s="43"/>
    </row>
    <row r="46" spans="2:11" s="1" customFormat="1" ht="14.45" customHeight="1">
      <c r="B46" s="39"/>
      <c r="C46" s="36" t="s">
        <v>17</v>
      </c>
      <c r="D46" s="40"/>
      <c r="E46" s="40"/>
      <c r="F46" s="40"/>
      <c r="G46" s="40"/>
      <c r="H46" s="40"/>
      <c r="I46" s="40"/>
      <c r="J46" s="40"/>
      <c r="K46" s="43"/>
    </row>
    <row r="47" spans="2:11" s="1" customFormat="1" ht="16.5" customHeight="1">
      <c r="B47" s="39"/>
      <c r="C47" s="40"/>
      <c r="D47" s="40"/>
      <c r="E47" s="263" t="str">
        <f>E7</f>
        <v>ÚPRAVA VEŘEJNÉHO PROSTORU MEZI UL. VÝSTAVNÍ-VELETRŽNÍ PŘI MENDLOVĚ NÁM.ČÁST 2 - VNITROBLOK</v>
      </c>
      <c r="F47" s="269"/>
      <c r="G47" s="269"/>
      <c r="H47" s="269"/>
      <c r="I47" s="40"/>
      <c r="J47" s="40"/>
      <c r="K47" s="43"/>
    </row>
    <row r="48" spans="2:11" ht="15">
      <c r="B48" s="28"/>
      <c r="C48" s="36" t="s">
        <v>206</v>
      </c>
      <c r="D48" s="29"/>
      <c r="E48" s="29"/>
      <c r="F48" s="29"/>
      <c r="G48" s="29"/>
      <c r="H48" s="29"/>
      <c r="I48" s="29"/>
      <c r="J48" s="29"/>
      <c r="K48" s="31"/>
    </row>
    <row r="49" spans="2:47" s="1" customFormat="1" ht="16.5" customHeight="1">
      <c r="B49" s="39"/>
      <c r="C49" s="40"/>
      <c r="D49" s="40"/>
      <c r="E49" s="263" t="s">
        <v>709</v>
      </c>
      <c r="F49" s="264"/>
      <c r="G49" s="264"/>
      <c r="H49" s="264"/>
      <c r="I49" s="40"/>
      <c r="J49" s="40"/>
      <c r="K49" s="43"/>
    </row>
    <row r="50" spans="2:47" s="1" customFormat="1" ht="14.45" customHeight="1">
      <c r="B50" s="39"/>
      <c r="C50" s="36" t="s">
        <v>212</v>
      </c>
      <c r="D50" s="40"/>
      <c r="E50" s="40"/>
      <c r="F50" s="40"/>
      <c r="G50" s="40"/>
      <c r="H50" s="40"/>
      <c r="I50" s="40"/>
      <c r="J50" s="40"/>
      <c r="K50" s="43"/>
    </row>
    <row r="51" spans="2:47" s="1" customFormat="1" ht="17.25" customHeight="1">
      <c r="B51" s="39"/>
      <c r="C51" s="40"/>
      <c r="D51" s="40"/>
      <c r="E51" s="265" t="str">
        <f>E11</f>
        <v>SO 16.5 - MZK pod pergolou na hřišti - MZK</v>
      </c>
      <c r="F51" s="264"/>
      <c r="G51" s="264"/>
      <c r="H51" s="264"/>
      <c r="I51" s="40"/>
      <c r="J51" s="40"/>
      <c r="K51" s="43"/>
    </row>
    <row r="52" spans="2:47" s="1" customFormat="1" ht="6.95" customHeight="1">
      <c r="B52" s="39"/>
      <c r="C52" s="40"/>
      <c r="D52" s="40"/>
      <c r="E52" s="40"/>
      <c r="F52" s="40"/>
      <c r="G52" s="40"/>
      <c r="H52" s="40"/>
      <c r="I52" s="40"/>
      <c r="J52" s="40"/>
      <c r="K52" s="43"/>
    </row>
    <row r="53" spans="2:47" s="1" customFormat="1" ht="18" customHeight="1">
      <c r="B53" s="39"/>
      <c r="C53" s="36" t="s">
        <v>24</v>
      </c>
      <c r="D53" s="40"/>
      <c r="E53" s="40"/>
      <c r="F53" s="34" t="str">
        <f>F14</f>
        <v>BRNO</v>
      </c>
      <c r="G53" s="40"/>
      <c r="H53" s="40"/>
      <c r="I53" s="36" t="s">
        <v>26</v>
      </c>
      <c r="J53" s="108" t="str">
        <f>IF(J14="","",J14)</f>
        <v>18.09.2017</v>
      </c>
      <c r="K53" s="43"/>
    </row>
    <row r="54" spans="2:47" s="1" customFormat="1" ht="6.95" customHeight="1">
      <c r="B54" s="39"/>
      <c r="C54" s="40"/>
      <c r="D54" s="40"/>
      <c r="E54" s="40"/>
      <c r="F54" s="40"/>
      <c r="G54" s="40"/>
      <c r="H54" s="40"/>
      <c r="I54" s="40"/>
      <c r="J54" s="40"/>
      <c r="K54" s="43"/>
    </row>
    <row r="55" spans="2:47" s="1" customFormat="1" ht="15">
      <c r="B55" s="39"/>
      <c r="C55" s="36" t="s">
        <v>33</v>
      </c>
      <c r="D55" s="40"/>
      <c r="E55" s="40"/>
      <c r="F55" s="34" t="str">
        <f>E17</f>
        <v>Statutární město Brno</v>
      </c>
      <c r="G55" s="40"/>
      <c r="H55" s="40"/>
      <c r="I55" s="36" t="s">
        <v>39</v>
      </c>
      <c r="J55" s="257" t="str">
        <f>E23</f>
        <v>ATELIÉR ZAHRADNÍ A KRAJIN. ARCHITEKTURY  Z.SENDLER</v>
      </c>
      <c r="K55" s="43"/>
    </row>
    <row r="56" spans="2:47" s="1" customFormat="1" ht="14.45" customHeight="1">
      <c r="B56" s="39"/>
      <c r="C56" s="36" t="s">
        <v>37</v>
      </c>
      <c r="D56" s="40"/>
      <c r="E56" s="40"/>
      <c r="F56" s="34" t="str">
        <f>IF(E20="","",E20)</f>
        <v xml:space="preserve"> </v>
      </c>
      <c r="G56" s="40"/>
      <c r="H56" s="40"/>
      <c r="I56" s="40"/>
      <c r="J56" s="266"/>
      <c r="K56" s="43"/>
    </row>
    <row r="57" spans="2:47" s="1" customFormat="1" ht="10.35" customHeight="1">
      <c r="B57" s="39"/>
      <c r="C57" s="40"/>
      <c r="D57" s="40"/>
      <c r="E57" s="40"/>
      <c r="F57" s="40"/>
      <c r="G57" s="40"/>
      <c r="H57" s="40"/>
      <c r="I57" s="40"/>
      <c r="J57" s="40"/>
      <c r="K57" s="43"/>
    </row>
    <row r="58" spans="2:47" s="1" customFormat="1" ht="29.25" customHeight="1">
      <c r="B58" s="39"/>
      <c r="C58" s="124" t="s">
        <v>229</v>
      </c>
      <c r="D58" s="117"/>
      <c r="E58" s="117"/>
      <c r="F58" s="117"/>
      <c r="G58" s="117"/>
      <c r="H58" s="117"/>
      <c r="I58" s="117"/>
      <c r="J58" s="125" t="s">
        <v>230</v>
      </c>
      <c r="K58" s="126"/>
    </row>
    <row r="59" spans="2:47" s="1" customFormat="1" ht="10.35" customHeight="1">
      <c r="B59" s="39"/>
      <c r="C59" s="40"/>
      <c r="D59" s="40"/>
      <c r="E59" s="40"/>
      <c r="F59" s="40"/>
      <c r="G59" s="40"/>
      <c r="H59" s="40"/>
      <c r="I59" s="40"/>
      <c r="J59" s="40"/>
      <c r="K59" s="43"/>
    </row>
    <row r="60" spans="2:47" s="1" customFormat="1" ht="29.25" customHeight="1">
      <c r="B60" s="39"/>
      <c r="C60" s="127" t="s">
        <v>231</v>
      </c>
      <c r="D60" s="40"/>
      <c r="E60" s="40"/>
      <c r="F60" s="40"/>
      <c r="G60" s="40"/>
      <c r="H60" s="40"/>
      <c r="I60" s="40"/>
      <c r="J60" s="114">
        <f>J87</f>
        <v>0</v>
      </c>
      <c r="K60" s="43"/>
      <c r="AU60" s="24" t="s">
        <v>232</v>
      </c>
    </row>
    <row r="61" spans="2:47" s="8" customFormat="1" ht="24.95" customHeight="1">
      <c r="B61" s="128"/>
      <c r="C61" s="129"/>
      <c r="D61" s="130" t="s">
        <v>233</v>
      </c>
      <c r="E61" s="131"/>
      <c r="F61" s="131"/>
      <c r="G61" s="131"/>
      <c r="H61" s="131"/>
      <c r="I61" s="131"/>
      <c r="J61" s="132">
        <f>J88</f>
        <v>0</v>
      </c>
      <c r="K61" s="133"/>
    </row>
    <row r="62" spans="2:47" s="9" customFormat="1" ht="19.899999999999999" customHeight="1">
      <c r="B62" s="134"/>
      <c r="C62" s="135"/>
      <c r="D62" s="136" t="s">
        <v>234</v>
      </c>
      <c r="E62" s="137"/>
      <c r="F62" s="137"/>
      <c r="G62" s="137"/>
      <c r="H62" s="137"/>
      <c r="I62" s="137"/>
      <c r="J62" s="138">
        <f>J89</f>
        <v>0</v>
      </c>
      <c r="K62" s="139"/>
    </row>
    <row r="63" spans="2:47" s="9" customFormat="1" ht="19.899999999999999" customHeight="1">
      <c r="B63" s="134"/>
      <c r="C63" s="135"/>
      <c r="D63" s="136" t="s">
        <v>711</v>
      </c>
      <c r="E63" s="137"/>
      <c r="F63" s="137"/>
      <c r="G63" s="137"/>
      <c r="H63" s="137"/>
      <c r="I63" s="137"/>
      <c r="J63" s="138">
        <f>J125</f>
        <v>0</v>
      </c>
      <c r="K63" s="139"/>
    </row>
    <row r="64" spans="2:47" s="9" customFormat="1" ht="19.899999999999999" customHeight="1">
      <c r="B64" s="134"/>
      <c r="C64" s="135"/>
      <c r="D64" s="136" t="s">
        <v>712</v>
      </c>
      <c r="E64" s="137"/>
      <c r="F64" s="137"/>
      <c r="G64" s="137"/>
      <c r="H64" s="137"/>
      <c r="I64" s="137"/>
      <c r="J64" s="138">
        <f>J134</f>
        <v>0</v>
      </c>
      <c r="K64" s="139"/>
    </row>
    <row r="65" spans="2:12" s="9" customFormat="1" ht="19.899999999999999" customHeight="1">
      <c r="B65" s="134"/>
      <c r="C65" s="135"/>
      <c r="D65" s="136" t="s">
        <v>239</v>
      </c>
      <c r="E65" s="137"/>
      <c r="F65" s="137"/>
      <c r="G65" s="137"/>
      <c r="H65" s="137"/>
      <c r="I65" s="137"/>
      <c r="J65" s="138">
        <f>J156</f>
        <v>0</v>
      </c>
      <c r="K65" s="139"/>
    </row>
    <row r="66" spans="2:12" s="1" customFormat="1" ht="21.75" customHeight="1">
      <c r="B66" s="39"/>
      <c r="C66" s="40"/>
      <c r="D66" s="40"/>
      <c r="E66" s="40"/>
      <c r="F66" s="40"/>
      <c r="G66" s="40"/>
      <c r="H66" s="40"/>
      <c r="I66" s="40"/>
      <c r="J66" s="40"/>
      <c r="K66" s="43"/>
    </row>
    <row r="67" spans="2:12" s="1" customFormat="1" ht="6.95" customHeight="1">
      <c r="B67" s="54"/>
      <c r="C67" s="55"/>
      <c r="D67" s="55"/>
      <c r="E67" s="55"/>
      <c r="F67" s="55"/>
      <c r="G67" s="55"/>
      <c r="H67" s="55"/>
      <c r="I67" s="55"/>
      <c r="J67" s="55"/>
      <c r="K67" s="56"/>
    </row>
    <row r="71" spans="2:12" s="1" customFormat="1" ht="6.95" customHeight="1">
      <c r="B71" s="57"/>
      <c r="C71" s="58"/>
      <c r="D71" s="58"/>
      <c r="E71" s="58"/>
      <c r="F71" s="58"/>
      <c r="G71" s="58"/>
      <c r="H71" s="58"/>
      <c r="I71" s="58"/>
      <c r="J71" s="58"/>
      <c r="K71" s="58"/>
      <c r="L71" s="39"/>
    </row>
    <row r="72" spans="2:12" s="1" customFormat="1" ht="36.950000000000003" customHeight="1">
      <c r="B72" s="39"/>
      <c r="C72" s="59" t="s">
        <v>243</v>
      </c>
      <c r="L72" s="39"/>
    </row>
    <row r="73" spans="2:12" s="1" customFormat="1" ht="6.95" customHeight="1">
      <c r="B73" s="39"/>
      <c r="L73" s="39"/>
    </row>
    <row r="74" spans="2:12" s="1" customFormat="1" ht="14.45" customHeight="1">
      <c r="B74" s="39"/>
      <c r="C74" s="61" t="s">
        <v>17</v>
      </c>
      <c r="L74" s="39"/>
    </row>
    <row r="75" spans="2:12" s="1" customFormat="1" ht="16.5" customHeight="1">
      <c r="B75" s="39"/>
      <c r="E75" s="267" t="str">
        <f>E7</f>
        <v>ÚPRAVA VEŘEJNÉHO PROSTORU MEZI UL. VÝSTAVNÍ-VELETRŽNÍ PŘI MENDLOVĚ NÁM.ČÁST 2 - VNITROBLOK</v>
      </c>
      <c r="F75" s="268"/>
      <c r="G75" s="268"/>
      <c r="H75" s="268"/>
      <c r="L75" s="39"/>
    </row>
    <row r="76" spans="2:12" ht="15">
      <c r="B76" s="28"/>
      <c r="C76" s="61" t="s">
        <v>206</v>
      </c>
      <c r="L76" s="28"/>
    </row>
    <row r="77" spans="2:12" s="1" customFormat="1" ht="16.5" customHeight="1">
      <c r="B77" s="39"/>
      <c r="E77" s="267" t="s">
        <v>709</v>
      </c>
      <c r="F77" s="261"/>
      <c r="G77" s="261"/>
      <c r="H77" s="261"/>
      <c r="L77" s="39"/>
    </row>
    <row r="78" spans="2:12" s="1" customFormat="1" ht="14.45" customHeight="1">
      <c r="B78" s="39"/>
      <c r="C78" s="61" t="s">
        <v>212</v>
      </c>
      <c r="L78" s="39"/>
    </row>
    <row r="79" spans="2:12" s="1" customFormat="1" ht="17.25" customHeight="1">
      <c r="B79" s="39"/>
      <c r="E79" s="245" t="str">
        <f>E11</f>
        <v>SO 16.5 - MZK pod pergolou na hřišti - MZK</v>
      </c>
      <c r="F79" s="261"/>
      <c r="G79" s="261"/>
      <c r="H79" s="261"/>
      <c r="L79" s="39"/>
    </row>
    <row r="80" spans="2:12" s="1" customFormat="1" ht="6.95" customHeight="1">
      <c r="B80" s="39"/>
      <c r="L80" s="39"/>
    </row>
    <row r="81" spans="2:65" s="1" customFormat="1" ht="18" customHeight="1">
      <c r="B81" s="39"/>
      <c r="C81" s="61" t="s">
        <v>24</v>
      </c>
      <c r="F81" s="140" t="str">
        <f>F14</f>
        <v>BRNO</v>
      </c>
      <c r="I81" s="61" t="s">
        <v>26</v>
      </c>
      <c r="J81" s="65" t="str">
        <f>IF(J14="","",J14)</f>
        <v>18.09.2017</v>
      </c>
      <c r="L81" s="39"/>
    </row>
    <row r="82" spans="2:65" s="1" customFormat="1" ht="6.95" customHeight="1">
      <c r="B82" s="39"/>
      <c r="L82" s="39"/>
    </row>
    <row r="83" spans="2:65" s="1" customFormat="1" ht="15">
      <c r="B83" s="39"/>
      <c r="C83" s="61" t="s">
        <v>33</v>
      </c>
      <c r="F83" s="140" t="str">
        <f>E17</f>
        <v>Statutární město Brno</v>
      </c>
      <c r="I83" s="61" t="s">
        <v>39</v>
      </c>
      <c r="J83" s="140" t="str">
        <f>E23</f>
        <v>ATELIÉR ZAHRADNÍ A KRAJIN. ARCHITEKTURY  Z.SENDLER</v>
      </c>
      <c r="L83" s="39"/>
    </row>
    <row r="84" spans="2:65" s="1" customFormat="1" ht="14.45" customHeight="1">
      <c r="B84" s="39"/>
      <c r="C84" s="61" t="s">
        <v>37</v>
      </c>
      <c r="F84" s="140" t="str">
        <f>IF(E20="","",E20)</f>
        <v xml:space="preserve"> </v>
      </c>
      <c r="L84" s="39"/>
    </row>
    <row r="85" spans="2:65" s="1" customFormat="1" ht="10.35" customHeight="1">
      <c r="B85" s="39"/>
      <c r="L85" s="39"/>
    </row>
    <row r="86" spans="2:65" s="10" customFormat="1" ht="29.25" customHeight="1">
      <c r="B86" s="141"/>
      <c r="C86" s="142" t="s">
        <v>244</v>
      </c>
      <c r="D86" s="143" t="s">
        <v>62</v>
      </c>
      <c r="E86" s="143" t="s">
        <v>58</v>
      </c>
      <c r="F86" s="143" t="s">
        <v>245</v>
      </c>
      <c r="G86" s="143" t="s">
        <v>246</v>
      </c>
      <c r="H86" s="143" t="s">
        <v>247</v>
      </c>
      <c r="I86" s="143" t="s">
        <v>248</v>
      </c>
      <c r="J86" s="143" t="s">
        <v>230</v>
      </c>
      <c r="K86" s="144" t="s">
        <v>249</v>
      </c>
      <c r="L86" s="141"/>
      <c r="M86" s="71" t="s">
        <v>250</v>
      </c>
      <c r="N86" s="72" t="s">
        <v>47</v>
      </c>
      <c r="O86" s="72" t="s">
        <v>251</v>
      </c>
      <c r="P86" s="72" t="s">
        <v>252</v>
      </c>
      <c r="Q86" s="72" t="s">
        <v>253</v>
      </c>
      <c r="R86" s="72" t="s">
        <v>254</v>
      </c>
      <c r="S86" s="72" t="s">
        <v>255</v>
      </c>
      <c r="T86" s="73" t="s">
        <v>256</v>
      </c>
    </row>
    <row r="87" spans="2:65" s="1" customFormat="1" ht="29.25" customHeight="1">
      <c r="B87" s="39"/>
      <c r="C87" s="75" t="s">
        <v>231</v>
      </c>
      <c r="J87" s="145">
        <f>BK87</f>
        <v>0</v>
      </c>
      <c r="L87" s="39"/>
      <c r="M87" s="74"/>
      <c r="N87" s="66"/>
      <c r="O87" s="66"/>
      <c r="P87" s="146">
        <f>P88</f>
        <v>111.47926399999999</v>
      </c>
      <c r="Q87" s="66"/>
      <c r="R87" s="146">
        <f>R88</f>
        <v>4.6525999999999996</v>
      </c>
      <c r="S87" s="66"/>
      <c r="T87" s="147">
        <f>T88</f>
        <v>0</v>
      </c>
      <c r="AT87" s="24" t="s">
        <v>76</v>
      </c>
      <c r="AU87" s="24" t="s">
        <v>232</v>
      </c>
      <c r="BK87" s="148">
        <f>BK88</f>
        <v>0</v>
      </c>
    </row>
    <row r="88" spans="2:65" s="11" customFormat="1" ht="37.35" customHeight="1">
      <c r="B88" s="149"/>
      <c r="D88" s="150" t="s">
        <v>76</v>
      </c>
      <c r="E88" s="151" t="s">
        <v>257</v>
      </c>
      <c r="F88" s="151" t="s">
        <v>258</v>
      </c>
      <c r="J88" s="152">
        <f>BK88</f>
        <v>0</v>
      </c>
      <c r="L88" s="149"/>
      <c r="M88" s="153"/>
      <c r="N88" s="154"/>
      <c r="O88" s="154"/>
      <c r="P88" s="155">
        <f>P89+P125+P134+P156</f>
        <v>111.47926399999999</v>
      </c>
      <c r="Q88" s="154"/>
      <c r="R88" s="155">
        <f>R89+R125+R134+R156</f>
        <v>4.6525999999999996</v>
      </c>
      <c r="S88" s="154"/>
      <c r="T88" s="156">
        <f>T89+T125+T134+T156</f>
        <v>0</v>
      </c>
      <c r="AR88" s="150" t="s">
        <v>28</v>
      </c>
      <c r="AT88" s="157" t="s">
        <v>76</v>
      </c>
      <c r="AU88" s="157" t="s">
        <v>77</v>
      </c>
      <c r="AY88" s="150" t="s">
        <v>259</v>
      </c>
      <c r="BK88" s="158">
        <f>BK89+BK125+BK134+BK156</f>
        <v>0</v>
      </c>
    </row>
    <row r="89" spans="2:65" s="11" customFormat="1" ht="19.899999999999999" customHeight="1">
      <c r="B89" s="149"/>
      <c r="D89" s="150" t="s">
        <v>76</v>
      </c>
      <c r="E89" s="159" t="s">
        <v>28</v>
      </c>
      <c r="F89" s="159" t="s">
        <v>260</v>
      </c>
      <c r="J89" s="160">
        <f>BK89</f>
        <v>0</v>
      </c>
      <c r="L89" s="149"/>
      <c r="M89" s="153"/>
      <c r="N89" s="154"/>
      <c r="O89" s="154"/>
      <c r="P89" s="155">
        <f>SUM(P90:P124)</f>
        <v>17.287623</v>
      </c>
      <c r="Q89" s="154"/>
      <c r="R89" s="155">
        <f>SUM(R90:R124)</f>
        <v>0</v>
      </c>
      <c r="S89" s="154"/>
      <c r="T89" s="156">
        <f>SUM(T90:T124)</f>
        <v>0</v>
      </c>
      <c r="AR89" s="150" t="s">
        <v>28</v>
      </c>
      <c r="AT89" s="157" t="s">
        <v>76</v>
      </c>
      <c r="AU89" s="157" t="s">
        <v>28</v>
      </c>
      <c r="AY89" s="150" t="s">
        <v>259</v>
      </c>
      <c r="BK89" s="158">
        <f>SUM(BK90:BK124)</f>
        <v>0</v>
      </c>
    </row>
    <row r="90" spans="2:65" s="1" customFormat="1" ht="25.5" customHeight="1">
      <c r="B90" s="161"/>
      <c r="C90" s="162" t="s">
        <v>28</v>
      </c>
      <c r="D90" s="162" t="s">
        <v>261</v>
      </c>
      <c r="E90" s="163" t="s">
        <v>772</v>
      </c>
      <c r="F90" s="164" t="s">
        <v>773</v>
      </c>
      <c r="G90" s="165" t="s">
        <v>297</v>
      </c>
      <c r="H90" s="166">
        <v>1.161</v>
      </c>
      <c r="I90" s="167"/>
      <c r="J90" s="167">
        <f>ROUND(I90*H90,2)</f>
        <v>0</v>
      </c>
      <c r="K90" s="164" t="s">
        <v>5</v>
      </c>
      <c r="L90" s="39"/>
      <c r="M90" s="168" t="s">
        <v>5</v>
      </c>
      <c r="N90" s="169" t="s">
        <v>48</v>
      </c>
      <c r="O90" s="170">
        <v>1.8</v>
      </c>
      <c r="P90" s="170">
        <f>O90*H90</f>
        <v>2.0898000000000003</v>
      </c>
      <c r="Q90" s="170">
        <v>0</v>
      </c>
      <c r="R90" s="170">
        <f>Q90*H90</f>
        <v>0</v>
      </c>
      <c r="S90" s="170">
        <v>0</v>
      </c>
      <c r="T90" s="171">
        <f>S90*H90</f>
        <v>0</v>
      </c>
      <c r="AR90" s="24" t="s">
        <v>266</v>
      </c>
      <c r="AT90" s="24" t="s">
        <v>261</v>
      </c>
      <c r="AU90" s="24" t="s">
        <v>86</v>
      </c>
      <c r="AY90" s="24" t="s">
        <v>259</v>
      </c>
      <c r="BE90" s="172">
        <f>IF(N90="základní",J90,0)</f>
        <v>0</v>
      </c>
      <c r="BF90" s="172">
        <f>IF(N90="snížená",J90,0)</f>
        <v>0</v>
      </c>
      <c r="BG90" s="172">
        <f>IF(N90="zákl. přenesená",J90,0)</f>
        <v>0</v>
      </c>
      <c r="BH90" s="172">
        <f>IF(N90="sníž. přenesená",J90,0)</f>
        <v>0</v>
      </c>
      <c r="BI90" s="172">
        <f>IF(N90="nulová",J90,0)</f>
        <v>0</v>
      </c>
      <c r="BJ90" s="24" t="s">
        <v>28</v>
      </c>
      <c r="BK90" s="172">
        <f>ROUND(I90*H90,2)</f>
        <v>0</v>
      </c>
      <c r="BL90" s="24" t="s">
        <v>266</v>
      </c>
      <c r="BM90" s="24" t="s">
        <v>774</v>
      </c>
    </row>
    <row r="91" spans="2:65" s="12" customFormat="1">
      <c r="B91" s="173"/>
      <c r="D91" s="174" t="s">
        <v>268</v>
      </c>
      <c r="E91" s="175" t="s">
        <v>5</v>
      </c>
      <c r="F91" s="176" t="s">
        <v>269</v>
      </c>
      <c r="H91" s="175" t="s">
        <v>5</v>
      </c>
      <c r="L91" s="173"/>
      <c r="M91" s="177"/>
      <c r="N91" s="178"/>
      <c r="O91" s="178"/>
      <c r="P91" s="178"/>
      <c r="Q91" s="178"/>
      <c r="R91" s="178"/>
      <c r="S91" s="178"/>
      <c r="T91" s="179"/>
      <c r="AT91" s="175" t="s">
        <v>268</v>
      </c>
      <c r="AU91" s="175" t="s">
        <v>86</v>
      </c>
      <c r="AV91" s="12" t="s">
        <v>28</v>
      </c>
      <c r="AW91" s="12" t="s">
        <v>41</v>
      </c>
      <c r="AX91" s="12" t="s">
        <v>77</v>
      </c>
      <c r="AY91" s="175" t="s">
        <v>259</v>
      </c>
    </row>
    <row r="92" spans="2:65" s="12" customFormat="1">
      <c r="B92" s="173"/>
      <c r="D92" s="174" t="s">
        <v>268</v>
      </c>
      <c r="E92" s="175" t="s">
        <v>5</v>
      </c>
      <c r="F92" s="176" t="s">
        <v>270</v>
      </c>
      <c r="H92" s="175" t="s">
        <v>5</v>
      </c>
      <c r="L92" s="173"/>
      <c r="M92" s="177"/>
      <c r="N92" s="178"/>
      <c r="O92" s="178"/>
      <c r="P92" s="178"/>
      <c r="Q92" s="178"/>
      <c r="R92" s="178"/>
      <c r="S92" s="178"/>
      <c r="T92" s="179"/>
      <c r="AT92" s="175" t="s">
        <v>268</v>
      </c>
      <c r="AU92" s="175" t="s">
        <v>86</v>
      </c>
      <c r="AV92" s="12" t="s">
        <v>28</v>
      </c>
      <c r="AW92" s="12" t="s">
        <v>41</v>
      </c>
      <c r="AX92" s="12" t="s">
        <v>77</v>
      </c>
      <c r="AY92" s="175" t="s">
        <v>259</v>
      </c>
    </row>
    <row r="93" spans="2:65" s="12" customFormat="1">
      <c r="B93" s="173"/>
      <c r="D93" s="174" t="s">
        <v>268</v>
      </c>
      <c r="E93" s="175" t="s">
        <v>5</v>
      </c>
      <c r="F93" s="176" t="s">
        <v>951</v>
      </c>
      <c r="H93" s="175" t="s">
        <v>5</v>
      </c>
      <c r="L93" s="173"/>
      <c r="M93" s="177"/>
      <c r="N93" s="178"/>
      <c r="O93" s="178"/>
      <c r="P93" s="178"/>
      <c r="Q93" s="178"/>
      <c r="R93" s="178"/>
      <c r="S93" s="178"/>
      <c r="T93" s="179"/>
      <c r="AT93" s="175" t="s">
        <v>268</v>
      </c>
      <c r="AU93" s="175" t="s">
        <v>86</v>
      </c>
      <c r="AV93" s="12" t="s">
        <v>28</v>
      </c>
      <c r="AW93" s="12" t="s">
        <v>41</v>
      </c>
      <c r="AX93" s="12" t="s">
        <v>77</v>
      </c>
      <c r="AY93" s="175" t="s">
        <v>259</v>
      </c>
    </row>
    <row r="94" spans="2:65" s="12" customFormat="1">
      <c r="B94" s="173"/>
      <c r="D94" s="174" t="s">
        <v>268</v>
      </c>
      <c r="E94" s="175" t="s">
        <v>5</v>
      </c>
      <c r="F94" s="176" t="s">
        <v>765</v>
      </c>
      <c r="H94" s="175" t="s">
        <v>5</v>
      </c>
      <c r="L94" s="173"/>
      <c r="M94" s="177"/>
      <c r="N94" s="178"/>
      <c r="O94" s="178"/>
      <c r="P94" s="178"/>
      <c r="Q94" s="178"/>
      <c r="R94" s="178"/>
      <c r="S94" s="178"/>
      <c r="T94" s="179"/>
      <c r="AT94" s="175" t="s">
        <v>268</v>
      </c>
      <c r="AU94" s="175" t="s">
        <v>86</v>
      </c>
      <c r="AV94" s="12" t="s">
        <v>28</v>
      </c>
      <c r="AW94" s="12" t="s">
        <v>41</v>
      </c>
      <c r="AX94" s="12" t="s">
        <v>77</v>
      </c>
      <c r="AY94" s="175" t="s">
        <v>259</v>
      </c>
    </row>
    <row r="95" spans="2:65" s="12" customFormat="1">
      <c r="B95" s="173"/>
      <c r="D95" s="174" t="s">
        <v>268</v>
      </c>
      <c r="E95" s="175" t="s">
        <v>5</v>
      </c>
      <c r="F95" s="176" t="s">
        <v>766</v>
      </c>
      <c r="H95" s="175" t="s">
        <v>5</v>
      </c>
      <c r="L95" s="173"/>
      <c r="M95" s="177"/>
      <c r="N95" s="178"/>
      <c r="O95" s="178"/>
      <c r="P95" s="178"/>
      <c r="Q95" s="178"/>
      <c r="R95" s="178"/>
      <c r="S95" s="178"/>
      <c r="T95" s="179"/>
      <c r="AT95" s="175" t="s">
        <v>268</v>
      </c>
      <c r="AU95" s="175" t="s">
        <v>86</v>
      </c>
      <c r="AV95" s="12" t="s">
        <v>28</v>
      </c>
      <c r="AW95" s="12" t="s">
        <v>41</v>
      </c>
      <c r="AX95" s="12" t="s">
        <v>77</v>
      </c>
      <c r="AY95" s="175" t="s">
        <v>259</v>
      </c>
    </row>
    <row r="96" spans="2:65" s="12" customFormat="1">
      <c r="B96" s="173"/>
      <c r="D96" s="174" t="s">
        <v>268</v>
      </c>
      <c r="E96" s="175" t="s">
        <v>5</v>
      </c>
      <c r="F96" s="176" t="s">
        <v>274</v>
      </c>
      <c r="H96" s="175" t="s">
        <v>5</v>
      </c>
      <c r="L96" s="173"/>
      <c r="M96" s="177"/>
      <c r="N96" s="178"/>
      <c r="O96" s="178"/>
      <c r="P96" s="178"/>
      <c r="Q96" s="178"/>
      <c r="R96" s="178"/>
      <c r="S96" s="178"/>
      <c r="T96" s="179"/>
      <c r="AT96" s="175" t="s">
        <v>268</v>
      </c>
      <c r="AU96" s="175" t="s">
        <v>86</v>
      </c>
      <c r="AV96" s="12" t="s">
        <v>28</v>
      </c>
      <c r="AW96" s="12" t="s">
        <v>41</v>
      </c>
      <c r="AX96" s="12" t="s">
        <v>77</v>
      </c>
      <c r="AY96" s="175" t="s">
        <v>259</v>
      </c>
    </row>
    <row r="97" spans="2:65" s="13" customFormat="1">
      <c r="B97" s="180"/>
      <c r="D97" s="174" t="s">
        <v>268</v>
      </c>
      <c r="E97" s="181" t="s">
        <v>5</v>
      </c>
      <c r="F97" s="182" t="s">
        <v>275</v>
      </c>
      <c r="H97" s="183">
        <v>0</v>
      </c>
      <c r="L97" s="180"/>
      <c r="M97" s="184"/>
      <c r="N97" s="185"/>
      <c r="O97" s="185"/>
      <c r="P97" s="185"/>
      <c r="Q97" s="185"/>
      <c r="R97" s="185"/>
      <c r="S97" s="185"/>
      <c r="T97" s="186"/>
      <c r="AT97" s="181" t="s">
        <v>268</v>
      </c>
      <c r="AU97" s="181" t="s">
        <v>86</v>
      </c>
      <c r="AV97" s="13" t="s">
        <v>152</v>
      </c>
      <c r="AW97" s="13" t="s">
        <v>41</v>
      </c>
      <c r="AX97" s="13" t="s">
        <v>77</v>
      </c>
      <c r="AY97" s="181" t="s">
        <v>259</v>
      </c>
    </row>
    <row r="98" spans="2:65" s="12" customFormat="1">
      <c r="B98" s="173"/>
      <c r="D98" s="174" t="s">
        <v>268</v>
      </c>
      <c r="E98" s="175" t="s">
        <v>5</v>
      </c>
      <c r="F98" s="176" t="s">
        <v>952</v>
      </c>
      <c r="H98" s="175" t="s">
        <v>5</v>
      </c>
      <c r="L98" s="173"/>
      <c r="M98" s="177"/>
      <c r="N98" s="178"/>
      <c r="O98" s="178"/>
      <c r="P98" s="178"/>
      <c r="Q98" s="178"/>
      <c r="R98" s="178"/>
      <c r="S98" s="178"/>
      <c r="T98" s="179"/>
      <c r="AT98" s="175" t="s">
        <v>268</v>
      </c>
      <c r="AU98" s="175" t="s">
        <v>86</v>
      </c>
      <c r="AV98" s="12" t="s">
        <v>28</v>
      </c>
      <c r="AW98" s="12" t="s">
        <v>41</v>
      </c>
      <c r="AX98" s="12" t="s">
        <v>77</v>
      </c>
      <c r="AY98" s="175" t="s">
        <v>259</v>
      </c>
    </row>
    <row r="99" spans="2:65" s="14" customFormat="1">
      <c r="B99" s="187"/>
      <c r="D99" s="174" t="s">
        <v>268</v>
      </c>
      <c r="E99" s="188" t="s">
        <v>5</v>
      </c>
      <c r="F99" s="189" t="s">
        <v>953</v>
      </c>
      <c r="H99" s="190">
        <v>1.161</v>
      </c>
      <c r="L99" s="187"/>
      <c r="M99" s="191"/>
      <c r="N99" s="192"/>
      <c r="O99" s="192"/>
      <c r="P99" s="192"/>
      <c r="Q99" s="192"/>
      <c r="R99" s="192"/>
      <c r="S99" s="192"/>
      <c r="T99" s="193"/>
      <c r="AT99" s="188" t="s">
        <v>268</v>
      </c>
      <c r="AU99" s="188" t="s">
        <v>86</v>
      </c>
      <c r="AV99" s="14" t="s">
        <v>86</v>
      </c>
      <c r="AW99" s="14" t="s">
        <v>41</v>
      </c>
      <c r="AX99" s="14" t="s">
        <v>77</v>
      </c>
      <c r="AY99" s="188" t="s">
        <v>259</v>
      </c>
    </row>
    <row r="100" spans="2:65" s="15" customFormat="1">
      <c r="B100" s="194"/>
      <c r="D100" s="174" t="s">
        <v>268</v>
      </c>
      <c r="E100" s="195" t="s">
        <v>946</v>
      </c>
      <c r="F100" s="196" t="s">
        <v>282</v>
      </c>
      <c r="H100" s="197">
        <v>1.161</v>
      </c>
      <c r="L100" s="194"/>
      <c r="M100" s="198"/>
      <c r="N100" s="199"/>
      <c r="O100" s="199"/>
      <c r="P100" s="199"/>
      <c r="Q100" s="199"/>
      <c r="R100" s="199"/>
      <c r="S100" s="199"/>
      <c r="T100" s="200"/>
      <c r="AT100" s="195" t="s">
        <v>268</v>
      </c>
      <c r="AU100" s="195" t="s">
        <v>86</v>
      </c>
      <c r="AV100" s="15" t="s">
        <v>266</v>
      </c>
      <c r="AW100" s="15" t="s">
        <v>41</v>
      </c>
      <c r="AX100" s="15" t="s">
        <v>28</v>
      </c>
      <c r="AY100" s="195" t="s">
        <v>259</v>
      </c>
    </row>
    <row r="101" spans="2:65" s="1" customFormat="1" ht="25.5" customHeight="1">
      <c r="B101" s="161"/>
      <c r="C101" s="162" t="s">
        <v>86</v>
      </c>
      <c r="D101" s="162" t="s">
        <v>261</v>
      </c>
      <c r="E101" s="163" t="s">
        <v>777</v>
      </c>
      <c r="F101" s="164" t="s">
        <v>778</v>
      </c>
      <c r="G101" s="165" t="s">
        <v>297</v>
      </c>
      <c r="H101" s="166">
        <v>25.257000000000001</v>
      </c>
      <c r="I101" s="167"/>
      <c r="J101" s="167">
        <f>ROUND(I101*H101,2)</f>
        <v>0</v>
      </c>
      <c r="K101" s="164" t="s">
        <v>265</v>
      </c>
      <c r="L101" s="39"/>
      <c r="M101" s="168" t="s">
        <v>5</v>
      </c>
      <c r="N101" s="169" t="s">
        <v>48</v>
      </c>
      <c r="O101" s="170">
        <v>0.43099999999999999</v>
      </c>
      <c r="P101" s="170">
        <f>O101*H101</f>
        <v>10.885767000000001</v>
      </c>
      <c r="Q101" s="170">
        <v>0</v>
      </c>
      <c r="R101" s="170">
        <f>Q101*H101</f>
        <v>0</v>
      </c>
      <c r="S101" s="170">
        <v>0</v>
      </c>
      <c r="T101" s="171">
        <f>S101*H101</f>
        <v>0</v>
      </c>
      <c r="AR101" s="24" t="s">
        <v>266</v>
      </c>
      <c r="AT101" s="24" t="s">
        <v>261</v>
      </c>
      <c r="AU101" s="24" t="s">
        <v>86</v>
      </c>
      <c r="AY101" s="24" t="s">
        <v>259</v>
      </c>
      <c r="BE101" s="172">
        <f>IF(N101="základní",J101,0)</f>
        <v>0</v>
      </c>
      <c r="BF101" s="172">
        <f>IF(N101="snížená",J101,0)</f>
        <v>0</v>
      </c>
      <c r="BG101" s="172">
        <f>IF(N101="zákl. přenesená",J101,0)</f>
        <v>0</v>
      </c>
      <c r="BH101" s="172">
        <f>IF(N101="sníž. přenesená",J101,0)</f>
        <v>0</v>
      </c>
      <c r="BI101" s="172">
        <f>IF(N101="nulová",J101,0)</f>
        <v>0</v>
      </c>
      <c r="BJ101" s="24" t="s">
        <v>28</v>
      </c>
      <c r="BK101" s="172">
        <f>ROUND(I101*H101,2)</f>
        <v>0</v>
      </c>
      <c r="BL101" s="24" t="s">
        <v>266</v>
      </c>
      <c r="BM101" s="24" t="s">
        <v>779</v>
      </c>
    </row>
    <row r="102" spans="2:65" s="12" customFormat="1">
      <c r="B102" s="173"/>
      <c r="D102" s="174" t="s">
        <v>268</v>
      </c>
      <c r="E102" s="175" t="s">
        <v>5</v>
      </c>
      <c r="F102" s="176" t="s">
        <v>954</v>
      </c>
      <c r="H102" s="175" t="s">
        <v>5</v>
      </c>
      <c r="L102" s="173"/>
      <c r="M102" s="177"/>
      <c r="N102" s="178"/>
      <c r="O102" s="178"/>
      <c r="P102" s="178"/>
      <c r="Q102" s="178"/>
      <c r="R102" s="178"/>
      <c r="S102" s="178"/>
      <c r="T102" s="179"/>
      <c r="AT102" s="175" t="s">
        <v>268</v>
      </c>
      <c r="AU102" s="175" t="s">
        <v>86</v>
      </c>
      <c r="AV102" s="12" t="s">
        <v>28</v>
      </c>
      <c r="AW102" s="12" t="s">
        <v>41</v>
      </c>
      <c r="AX102" s="12" t="s">
        <v>77</v>
      </c>
      <c r="AY102" s="175" t="s">
        <v>259</v>
      </c>
    </row>
    <row r="103" spans="2:65" s="14" customFormat="1">
      <c r="B103" s="187"/>
      <c r="D103" s="174" t="s">
        <v>268</v>
      </c>
      <c r="E103" s="188" t="s">
        <v>5</v>
      </c>
      <c r="F103" s="189" t="s">
        <v>955</v>
      </c>
      <c r="H103" s="190">
        <v>26.417999999999999</v>
      </c>
      <c r="L103" s="187"/>
      <c r="M103" s="191"/>
      <c r="N103" s="192"/>
      <c r="O103" s="192"/>
      <c r="P103" s="192"/>
      <c r="Q103" s="192"/>
      <c r="R103" s="192"/>
      <c r="S103" s="192"/>
      <c r="T103" s="193"/>
      <c r="AT103" s="188" t="s">
        <v>268</v>
      </c>
      <c r="AU103" s="188" t="s">
        <v>86</v>
      </c>
      <c r="AV103" s="14" t="s">
        <v>86</v>
      </c>
      <c r="AW103" s="14" t="s">
        <v>41</v>
      </c>
      <c r="AX103" s="14" t="s">
        <v>77</v>
      </c>
      <c r="AY103" s="188" t="s">
        <v>259</v>
      </c>
    </row>
    <row r="104" spans="2:65" s="13" customFormat="1">
      <c r="B104" s="180"/>
      <c r="D104" s="174" t="s">
        <v>268</v>
      </c>
      <c r="E104" s="181" t="s">
        <v>956</v>
      </c>
      <c r="F104" s="182" t="s">
        <v>957</v>
      </c>
      <c r="H104" s="183">
        <v>26.417999999999999</v>
      </c>
      <c r="L104" s="180"/>
      <c r="M104" s="184"/>
      <c r="N104" s="185"/>
      <c r="O104" s="185"/>
      <c r="P104" s="185"/>
      <c r="Q104" s="185"/>
      <c r="R104" s="185"/>
      <c r="S104" s="185"/>
      <c r="T104" s="186"/>
      <c r="AT104" s="181" t="s">
        <v>268</v>
      </c>
      <c r="AU104" s="181" t="s">
        <v>86</v>
      </c>
      <c r="AV104" s="13" t="s">
        <v>152</v>
      </c>
      <c r="AW104" s="13" t="s">
        <v>41</v>
      </c>
      <c r="AX104" s="13" t="s">
        <v>77</v>
      </c>
      <c r="AY104" s="181" t="s">
        <v>259</v>
      </c>
    </row>
    <row r="105" spans="2:65" s="12" customFormat="1">
      <c r="B105" s="173"/>
      <c r="D105" s="174" t="s">
        <v>268</v>
      </c>
      <c r="E105" s="175" t="s">
        <v>5</v>
      </c>
      <c r="F105" s="176" t="s">
        <v>783</v>
      </c>
      <c r="H105" s="175" t="s">
        <v>5</v>
      </c>
      <c r="L105" s="173"/>
      <c r="M105" s="177"/>
      <c r="N105" s="178"/>
      <c r="O105" s="178"/>
      <c r="P105" s="178"/>
      <c r="Q105" s="178"/>
      <c r="R105" s="178"/>
      <c r="S105" s="178"/>
      <c r="T105" s="179"/>
      <c r="AT105" s="175" t="s">
        <v>268</v>
      </c>
      <c r="AU105" s="175" t="s">
        <v>86</v>
      </c>
      <c r="AV105" s="12" t="s">
        <v>28</v>
      </c>
      <c r="AW105" s="12" t="s">
        <v>41</v>
      </c>
      <c r="AX105" s="12" t="s">
        <v>77</v>
      </c>
      <c r="AY105" s="175" t="s">
        <v>259</v>
      </c>
    </row>
    <row r="106" spans="2:65" s="14" customFormat="1">
      <c r="B106" s="187"/>
      <c r="D106" s="174" t="s">
        <v>268</v>
      </c>
      <c r="E106" s="188" t="s">
        <v>5</v>
      </c>
      <c r="F106" s="189" t="s">
        <v>958</v>
      </c>
      <c r="H106" s="190">
        <v>-1.161</v>
      </c>
      <c r="L106" s="187"/>
      <c r="M106" s="191"/>
      <c r="N106" s="192"/>
      <c r="O106" s="192"/>
      <c r="P106" s="192"/>
      <c r="Q106" s="192"/>
      <c r="R106" s="192"/>
      <c r="S106" s="192"/>
      <c r="T106" s="193"/>
      <c r="AT106" s="188" t="s">
        <v>268</v>
      </c>
      <c r="AU106" s="188" t="s">
        <v>86</v>
      </c>
      <c r="AV106" s="14" t="s">
        <v>86</v>
      </c>
      <c r="AW106" s="14" t="s">
        <v>41</v>
      </c>
      <c r="AX106" s="14" t="s">
        <v>77</v>
      </c>
      <c r="AY106" s="188" t="s">
        <v>259</v>
      </c>
    </row>
    <row r="107" spans="2:65" s="15" customFormat="1">
      <c r="B107" s="194"/>
      <c r="D107" s="174" t="s">
        <v>268</v>
      </c>
      <c r="E107" s="195" t="s">
        <v>948</v>
      </c>
      <c r="F107" s="196" t="s">
        <v>282</v>
      </c>
      <c r="H107" s="197">
        <v>25.257000000000001</v>
      </c>
      <c r="L107" s="194"/>
      <c r="M107" s="198"/>
      <c r="N107" s="199"/>
      <c r="O107" s="199"/>
      <c r="P107" s="199"/>
      <c r="Q107" s="199"/>
      <c r="R107" s="199"/>
      <c r="S107" s="199"/>
      <c r="T107" s="200"/>
      <c r="AT107" s="195" t="s">
        <v>268</v>
      </c>
      <c r="AU107" s="195" t="s">
        <v>86</v>
      </c>
      <c r="AV107" s="15" t="s">
        <v>266</v>
      </c>
      <c r="AW107" s="15" t="s">
        <v>41</v>
      </c>
      <c r="AX107" s="15" t="s">
        <v>28</v>
      </c>
      <c r="AY107" s="195" t="s">
        <v>259</v>
      </c>
    </row>
    <row r="108" spans="2:65" s="1" customFormat="1" ht="16.5" customHeight="1">
      <c r="B108" s="161"/>
      <c r="C108" s="162" t="s">
        <v>152</v>
      </c>
      <c r="D108" s="162" t="s">
        <v>261</v>
      </c>
      <c r="E108" s="163" t="s">
        <v>313</v>
      </c>
      <c r="F108" s="164" t="s">
        <v>314</v>
      </c>
      <c r="G108" s="165" t="s">
        <v>297</v>
      </c>
      <c r="H108" s="166">
        <v>26.417999999999999</v>
      </c>
      <c r="I108" s="167"/>
      <c r="J108" s="167">
        <f>ROUND(I108*H108,2)</f>
        <v>0</v>
      </c>
      <c r="K108" s="164" t="s">
        <v>265</v>
      </c>
      <c r="L108" s="39"/>
      <c r="M108" s="168" t="s">
        <v>5</v>
      </c>
      <c r="N108" s="169" t="s">
        <v>48</v>
      </c>
      <c r="O108" s="170">
        <v>8.3000000000000004E-2</v>
      </c>
      <c r="P108" s="170">
        <f>O108*H108</f>
        <v>2.1926939999999999</v>
      </c>
      <c r="Q108" s="170">
        <v>0</v>
      </c>
      <c r="R108" s="170">
        <f>Q108*H108</f>
        <v>0</v>
      </c>
      <c r="S108" s="170">
        <v>0</v>
      </c>
      <c r="T108" s="171">
        <f>S108*H108</f>
        <v>0</v>
      </c>
      <c r="AR108" s="24" t="s">
        <v>266</v>
      </c>
      <c r="AT108" s="24" t="s">
        <v>261</v>
      </c>
      <c r="AU108" s="24" t="s">
        <v>86</v>
      </c>
      <c r="AY108" s="24" t="s">
        <v>259</v>
      </c>
      <c r="BE108" s="172">
        <f>IF(N108="základní",J108,0)</f>
        <v>0</v>
      </c>
      <c r="BF108" s="172">
        <f>IF(N108="snížená",J108,0)</f>
        <v>0</v>
      </c>
      <c r="BG108" s="172">
        <f>IF(N108="zákl. přenesená",J108,0)</f>
        <v>0</v>
      </c>
      <c r="BH108" s="172">
        <f>IF(N108="sníž. přenesená",J108,0)</f>
        <v>0</v>
      </c>
      <c r="BI108" s="172">
        <f>IF(N108="nulová",J108,0)</f>
        <v>0</v>
      </c>
      <c r="BJ108" s="24" t="s">
        <v>28</v>
      </c>
      <c r="BK108" s="172">
        <f>ROUND(I108*H108,2)</f>
        <v>0</v>
      </c>
      <c r="BL108" s="24" t="s">
        <v>266</v>
      </c>
      <c r="BM108" s="24" t="s">
        <v>785</v>
      </c>
    </row>
    <row r="109" spans="2:65" s="12" customFormat="1">
      <c r="B109" s="173"/>
      <c r="D109" s="174" t="s">
        <v>268</v>
      </c>
      <c r="E109" s="175" t="s">
        <v>5</v>
      </c>
      <c r="F109" s="176" t="s">
        <v>316</v>
      </c>
      <c r="H109" s="175" t="s">
        <v>5</v>
      </c>
      <c r="L109" s="173"/>
      <c r="M109" s="177"/>
      <c r="N109" s="178"/>
      <c r="O109" s="178"/>
      <c r="P109" s="178"/>
      <c r="Q109" s="178"/>
      <c r="R109" s="178"/>
      <c r="S109" s="178"/>
      <c r="T109" s="179"/>
      <c r="AT109" s="175" t="s">
        <v>268</v>
      </c>
      <c r="AU109" s="175" t="s">
        <v>86</v>
      </c>
      <c r="AV109" s="12" t="s">
        <v>28</v>
      </c>
      <c r="AW109" s="12" t="s">
        <v>41</v>
      </c>
      <c r="AX109" s="12" t="s">
        <v>77</v>
      </c>
      <c r="AY109" s="175" t="s">
        <v>259</v>
      </c>
    </row>
    <row r="110" spans="2:65" s="14" customFormat="1">
      <c r="B110" s="187"/>
      <c r="D110" s="174" t="s">
        <v>268</v>
      </c>
      <c r="E110" s="188" t="s">
        <v>5</v>
      </c>
      <c r="F110" s="189" t="s">
        <v>946</v>
      </c>
      <c r="H110" s="190">
        <v>1.161</v>
      </c>
      <c r="L110" s="187"/>
      <c r="M110" s="191"/>
      <c r="N110" s="192"/>
      <c r="O110" s="192"/>
      <c r="P110" s="192"/>
      <c r="Q110" s="192"/>
      <c r="R110" s="192"/>
      <c r="S110" s="192"/>
      <c r="T110" s="193"/>
      <c r="AT110" s="188" t="s">
        <v>268</v>
      </c>
      <c r="AU110" s="188" t="s">
        <v>86</v>
      </c>
      <c r="AV110" s="14" t="s">
        <v>86</v>
      </c>
      <c r="AW110" s="14" t="s">
        <v>41</v>
      </c>
      <c r="AX110" s="14" t="s">
        <v>77</v>
      </c>
      <c r="AY110" s="188" t="s">
        <v>259</v>
      </c>
    </row>
    <row r="111" spans="2:65" s="14" customFormat="1">
      <c r="B111" s="187"/>
      <c r="D111" s="174" t="s">
        <v>268</v>
      </c>
      <c r="E111" s="188" t="s">
        <v>5</v>
      </c>
      <c r="F111" s="189" t="s">
        <v>948</v>
      </c>
      <c r="H111" s="190">
        <v>25.257000000000001</v>
      </c>
      <c r="L111" s="187"/>
      <c r="M111" s="191"/>
      <c r="N111" s="192"/>
      <c r="O111" s="192"/>
      <c r="P111" s="192"/>
      <c r="Q111" s="192"/>
      <c r="R111" s="192"/>
      <c r="S111" s="192"/>
      <c r="T111" s="193"/>
      <c r="AT111" s="188" t="s">
        <v>268</v>
      </c>
      <c r="AU111" s="188" t="s">
        <v>86</v>
      </c>
      <c r="AV111" s="14" t="s">
        <v>86</v>
      </c>
      <c r="AW111" s="14" t="s">
        <v>41</v>
      </c>
      <c r="AX111" s="14" t="s">
        <v>77</v>
      </c>
      <c r="AY111" s="188" t="s">
        <v>259</v>
      </c>
    </row>
    <row r="112" spans="2:65" s="15" customFormat="1">
      <c r="B112" s="194"/>
      <c r="D112" s="174" t="s">
        <v>268</v>
      </c>
      <c r="E112" s="195" t="s">
        <v>944</v>
      </c>
      <c r="F112" s="196" t="s">
        <v>282</v>
      </c>
      <c r="H112" s="197">
        <v>26.417999999999999</v>
      </c>
      <c r="L112" s="194"/>
      <c r="M112" s="198"/>
      <c r="N112" s="199"/>
      <c r="O112" s="199"/>
      <c r="P112" s="199"/>
      <c r="Q112" s="199"/>
      <c r="R112" s="199"/>
      <c r="S112" s="199"/>
      <c r="T112" s="200"/>
      <c r="AT112" s="195" t="s">
        <v>268</v>
      </c>
      <c r="AU112" s="195" t="s">
        <v>86</v>
      </c>
      <c r="AV112" s="15" t="s">
        <v>266</v>
      </c>
      <c r="AW112" s="15" t="s">
        <v>41</v>
      </c>
      <c r="AX112" s="15" t="s">
        <v>28</v>
      </c>
      <c r="AY112" s="195" t="s">
        <v>259</v>
      </c>
    </row>
    <row r="113" spans="2:65" s="1" customFormat="1" ht="16.5" customHeight="1">
      <c r="B113" s="161"/>
      <c r="C113" s="162" t="s">
        <v>266</v>
      </c>
      <c r="D113" s="162" t="s">
        <v>261</v>
      </c>
      <c r="E113" s="163" t="s">
        <v>318</v>
      </c>
      <c r="F113" s="164" t="s">
        <v>319</v>
      </c>
      <c r="G113" s="165" t="s">
        <v>297</v>
      </c>
      <c r="H113" s="166">
        <v>26.417999999999999</v>
      </c>
      <c r="I113" s="167"/>
      <c r="J113" s="167">
        <f>ROUND(I113*H113,2)</f>
        <v>0</v>
      </c>
      <c r="K113" s="164" t="s">
        <v>265</v>
      </c>
      <c r="L113" s="39"/>
      <c r="M113" s="168" t="s">
        <v>5</v>
      </c>
      <c r="N113" s="169" t="s">
        <v>48</v>
      </c>
      <c r="O113" s="170">
        <v>8.9999999999999993E-3</v>
      </c>
      <c r="P113" s="170">
        <f>O113*H113</f>
        <v>0.23776199999999997</v>
      </c>
      <c r="Q113" s="170">
        <v>0</v>
      </c>
      <c r="R113" s="170">
        <f>Q113*H113</f>
        <v>0</v>
      </c>
      <c r="S113" s="170">
        <v>0</v>
      </c>
      <c r="T113" s="171">
        <f>S113*H113</f>
        <v>0</v>
      </c>
      <c r="AR113" s="24" t="s">
        <v>266</v>
      </c>
      <c r="AT113" s="24" t="s">
        <v>261</v>
      </c>
      <c r="AU113" s="24" t="s">
        <v>86</v>
      </c>
      <c r="AY113" s="24" t="s">
        <v>259</v>
      </c>
      <c r="BE113" s="172">
        <f>IF(N113="základní",J113,0)</f>
        <v>0</v>
      </c>
      <c r="BF113" s="172">
        <f>IF(N113="snížená",J113,0)</f>
        <v>0</v>
      </c>
      <c r="BG113" s="172">
        <f>IF(N113="zákl. přenesená",J113,0)</f>
        <v>0</v>
      </c>
      <c r="BH113" s="172">
        <f>IF(N113="sníž. přenesená",J113,0)</f>
        <v>0</v>
      </c>
      <c r="BI113" s="172">
        <f>IF(N113="nulová",J113,0)</f>
        <v>0</v>
      </c>
      <c r="BJ113" s="24" t="s">
        <v>28</v>
      </c>
      <c r="BK113" s="172">
        <f>ROUND(I113*H113,2)</f>
        <v>0</v>
      </c>
      <c r="BL113" s="24" t="s">
        <v>266</v>
      </c>
      <c r="BM113" s="24" t="s">
        <v>786</v>
      </c>
    </row>
    <row r="114" spans="2:65" s="14" customFormat="1">
      <c r="B114" s="187"/>
      <c r="D114" s="174" t="s">
        <v>268</v>
      </c>
      <c r="E114" s="188" t="s">
        <v>5</v>
      </c>
      <c r="F114" s="189" t="s">
        <v>944</v>
      </c>
      <c r="H114" s="190">
        <v>26.417999999999999</v>
      </c>
      <c r="L114" s="187"/>
      <c r="M114" s="191"/>
      <c r="N114" s="192"/>
      <c r="O114" s="192"/>
      <c r="P114" s="192"/>
      <c r="Q114" s="192"/>
      <c r="R114" s="192"/>
      <c r="S114" s="192"/>
      <c r="T114" s="193"/>
      <c r="AT114" s="188" t="s">
        <v>268</v>
      </c>
      <c r="AU114" s="188" t="s">
        <v>86</v>
      </c>
      <c r="AV114" s="14" t="s">
        <v>86</v>
      </c>
      <c r="AW114" s="14" t="s">
        <v>41</v>
      </c>
      <c r="AX114" s="14" t="s">
        <v>28</v>
      </c>
      <c r="AY114" s="188" t="s">
        <v>259</v>
      </c>
    </row>
    <row r="115" spans="2:65" s="1" customFormat="1" ht="16.5" customHeight="1">
      <c r="B115" s="161"/>
      <c r="C115" s="162" t="s">
        <v>304</v>
      </c>
      <c r="D115" s="162" t="s">
        <v>261</v>
      </c>
      <c r="E115" s="163" t="s">
        <v>322</v>
      </c>
      <c r="F115" s="164" t="s">
        <v>323</v>
      </c>
      <c r="G115" s="165" t="s">
        <v>324</v>
      </c>
      <c r="H115" s="166">
        <v>47.552</v>
      </c>
      <c r="I115" s="167"/>
      <c r="J115" s="167">
        <f>ROUND(I115*H115,2)</f>
        <v>0</v>
      </c>
      <c r="K115" s="164" t="s">
        <v>265</v>
      </c>
      <c r="L115" s="39"/>
      <c r="M115" s="168" t="s">
        <v>5</v>
      </c>
      <c r="N115" s="169" t="s">
        <v>48</v>
      </c>
      <c r="O115" s="170">
        <v>0</v>
      </c>
      <c r="P115" s="170">
        <f>O115*H115</f>
        <v>0</v>
      </c>
      <c r="Q115" s="170">
        <v>0</v>
      </c>
      <c r="R115" s="170">
        <f>Q115*H115</f>
        <v>0</v>
      </c>
      <c r="S115" s="170">
        <v>0</v>
      </c>
      <c r="T115" s="171">
        <f>S115*H115</f>
        <v>0</v>
      </c>
      <c r="AR115" s="24" t="s">
        <v>266</v>
      </c>
      <c r="AT115" s="24" t="s">
        <v>261</v>
      </c>
      <c r="AU115" s="24" t="s">
        <v>86</v>
      </c>
      <c r="AY115" s="24" t="s">
        <v>259</v>
      </c>
      <c r="BE115" s="172">
        <f>IF(N115="základní",J115,0)</f>
        <v>0</v>
      </c>
      <c r="BF115" s="172">
        <f>IF(N115="snížená",J115,0)</f>
        <v>0</v>
      </c>
      <c r="BG115" s="172">
        <f>IF(N115="zákl. přenesená",J115,0)</f>
        <v>0</v>
      </c>
      <c r="BH115" s="172">
        <f>IF(N115="sníž. přenesená",J115,0)</f>
        <v>0</v>
      </c>
      <c r="BI115" s="172">
        <f>IF(N115="nulová",J115,0)</f>
        <v>0</v>
      </c>
      <c r="BJ115" s="24" t="s">
        <v>28</v>
      </c>
      <c r="BK115" s="172">
        <f>ROUND(I115*H115,2)</f>
        <v>0</v>
      </c>
      <c r="BL115" s="24" t="s">
        <v>266</v>
      </c>
      <c r="BM115" s="24" t="s">
        <v>787</v>
      </c>
    </row>
    <row r="116" spans="2:65" s="14" customFormat="1">
      <c r="B116" s="187"/>
      <c r="D116" s="174" t="s">
        <v>268</v>
      </c>
      <c r="E116" s="188" t="s">
        <v>5</v>
      </c>
      <c r="F116" s="189" t="s">
        <v>959</v>
      </c>
      <c r="H116" s="190">
        <v>47.552</v>
      </c>
      <c r="L116" s="187"/>
      <c r="M116" s="191"/>
      <c r="N116" s="192"/>
      <c r="O116" s="192"/>
      <c r="P116" s="192"/>
      <c r="Q116" s="192"/>
      <c r="R116" s="192"/>
      <c r="S116" s="192"/>
      <c r="T116" s="193"/>
      <c r="AT116" s="188" t="s">
        <v>268</v>
      </c>
      <c r="AU116" s="188" t="s">
        <v>86</v>
      </c>
      <c r="AV116" s="14" t="s">
        <v>86</v>
      </c>
      <c r="AW116" s="14" t="s">
        <v>41</v>
      </c>
      <c r="AX116" s="14" t="s">
        <v>28</v>
      </c>
      <c r="AY116" s="188" t="s">
        <v>259</v>
      </c>
    </row>
    <row r="117" spans="2:65" s="1" customFormat="1" ht="16.5" customHeight="1">
      <c r="B117" s="161"/>
      <c r="C117" s="162" t="s">
        <v>312</v>
      </c>
      <c r="D117" s="162" t="s">
        <v>261</v>
      </c>
      <c r="E117" s="163" t="s">
        <v>789</v>
      </c>
      <c r="F117" s="164" t="s">
        <v>790</v>
      </c>
      <c r="G117" s="165" t="s">
        <v>264</v>
      </c>
      <c r="H117" s="166">
        <v>77.7</v>
      </c>
      <c r="I117" s="167"/>
      <c r="J117" s="167">
        <f>ROUND(I117*H117,2)</f>
        <v>0</v>
      </c>
      <c r="K117" s="164" t="s">
        <v>265</v>
      </c>
      <c r="L117" s="39"/>
      <c r="M117" s="168" t="s">
        <v>5</v>
      </c>
      <c r="N117" s="169" t="s">
        <v>48</v>
      </c>
      <c r="O117" s="170">
        <v>1.7999999999999999E-2</v>
      </c>
      <c r="P117" s="170">
        <f>O117*H117</f>
        <v>1.3985999999999998</v>
      </c>
      <c r="Q117" s="170">
        <v>0</v>
      </c>
      <c r="R117" s="170">
        <f>Q117*H117</f>
        <v>0</v>
      </c>
      <c r="S117" s="170">
        <v>0</v>
      </c>
      <c r="T117" s="171">
        <f>S117*H117</f>
        <v>0</v>
      </c>
      <c r="AR117" s="24" t="s">
        <v>266</v>
      </c>
      <c r="AT117" s="24" t="s">
        <v>261</v>
      </c>
      <c r="AU117" s="24" t="s">
        <v>86</v>
      </c>
      <c r="AY117" s="24" t="s">
        <v>259</v>
      </c>
      <c r="BE117" s="172">
        <f>IF(N117="základní",J117,0)</f>
        <v>0</v>
      </c>
      <c r="BF117" s="172">
        <f>IF(N117="snížená",J117,0)</f>
        <v>0</v>
      </c>
      <c r="BG117" s="172">
        <f>IF(N117="zákl. přenesená",J117,0)</f>
        <v>0</v>
      </c>
      <c r="BH117" s="172">
        <f>IF(N117="sníž. přenesená",J117,0)</f>
        <v>0</v>
      </c>
      <c r="BI117" s="172">
        <f>IF(N117="nulová",J117,0)</f>
        <v>0</v>
      </c>
      <c r="BJ117" s="24" t="s">
        <v>28</v>
      </c>
      <c r="BK117" s="172">
        <f>ROUND(I117*H117,2)</f>
        <v>0</v>
      </c>
      <c r="BL117" s="24" t="s">
        <v>266</v>
      </c>
      <c r="BM117" s="24" t="s">
        <v>927</v>
      </c>
    </row>
    <row r="118" spans="2:65" s="12" customFormat="1">
      <c r="B118" s="173"/>
      <c r="D118" s="174" t="s">
        <v>268</v>
      </c>
      <c r="E118" s="175" t="s">
        <v>5</v>
      </c>
      <c r="F118" s="176" t="s">
        <v>960</v>
      </c>
      <c r="H118" s="175" t="s">
        <v>5</v>
      </c>
      <c r="L118" s="173"/>
      <c r="M118" s="177"/>
      <c r="N118" s="178"/>
      <c r="O118" s="178"/>
      <c r="P118" s="178"/>
      <c r="Q118" s="178"/>
      <c r="R118" s="178"/>
      <c r="S118" s="178"/>
      <c r="T118" s="179"/>
      <c r="AT118" s="175" t="s">
        <v>268</v>
      </c>
      <c r="AU118" s="175" t="s">
        <v>86</v>
      </c>
      <c r="AV118" s="12" t="s">
        <v>28</v>
      </c>
      <c r="AW118" s="12" t="s">
        <v>41</v>
      </c>
      <c r="AX118" s="12" t="s">
        <v>77</v>
      </c>
      <c r="AY118" s="175" t="s">
        <v>259</v>
      </c>
    </row>
    <row r="119" spans="2:65" s="14" customFormat="1">
      <c r="B119" s="187"/>
      <c r="D119" s="174" t="s">
        <v>268</v>
      </c>
      <c r="E119" s="188" t="s">
        <v>5</v>
      </c>
      <c r="F119" s="189" t="s">
        <v>961</v>
      </c>
      <c r="H119" s="190">
        <v>77.7</v>
      </c>
      <c r="L119" s="187"/>
      <c r="M119" s="191"/>
      <c r="N119" s="192"/>
      <c r="O119" s="192"/>
      <c r="P119" s="192"/>
      <c r="Q119" s="192"/>
      <c r="R119" s="192"/>
      <c r="S119" s="192"/>
      <c r="T119" s="193"/>
      <c r="AT119" s="188" t="s">
        <v>268</v>
      </c>
      <c r="AU119" s="188" t="s">
        <v>86</v>
      </c>
      <c r="AV119" s="14" t="s">
        <v>86</v>
      </c>
      <c r="AW119" s="14" t="s">
        <v>41</v>
      </c>
      <c r="AX119" s="14" t="s">
        <v>28</v>
      </c>
      <c r="AY119" s="188" t="s">
        <v>259</v>
      </c>
    </row>
    <row r="120" spans="2:65" s="1" customFormat="1" ht="25.5" customHeight="1">
      <c r="B120" s="161"/>
      <c r="C120" s="162" t="s">
        <v>317</v>
      </c>
      <c r="D120" s="162" t="s">
        <v>261</v>
      </c>
      <c r="E120" s="163" t="s">
        <v>962</v>
      </c>
      <c r="F120" s="164" t="s">
        <v>963</v>
      </c>
      <c r="G120" s="165" t="s">
        <v>352</v>
      </c>
      <c r="H120" s="166">
        <v>7</v>
      </c>
      <c r="I120" s="167"/>
      <c r="J120" s="167">
        <f>ROUND(I120*H120,2)</f>
        <v>0</v>
      </c>
      <c r="K120" s="164" t="s">
        <v>265</v>
      </c>
      <c r="L120" s="39"/>
      <c r="M120" s="168" t="s">
        <v>5</v>
      </c>
      <c r="N120" s="169" t="s">
        <v>48</v>
      </c>
      <c r="O120" s="170">
        <v>6.9000000000000006E-2</v>
      </c>
      <c r="P120" s="170">
        <f>O120*H120</f>
        <v>0.48300000000000004</v>
      </c>
      <c r="Q120" s="170">
        <v>0</v>
      </c>
      <c r="R120" s="170">
        <f>Q120*H120</f>
        <v>0</v>
      </c>
      <c r="S120" s="170">
        <v>0</v>
      </c>
      <c r="T120" s="171">
        <f>S120*H120</f>
        <v>0</v>
      </c>
      <c r="AR120" s="24" t="s">
        <v>266</v>
      </c>
      <c r="AT120" s="24" t="s">
        <v>261</v>
      </c>
      <c r="AU120" s="24" t="s">
        <v>86</v>
      </c>
      <c r="AY120" s="24" t="s">
        <v>259</v>
      </c>
      <c r="BE120" s="172">
        <f>IF(N120="základní",J120,0)</f>
        <v>0</v>
      </c>
      <c r="BF120" s="172">
        <f>IF(N120="snížená",J120,0)</f>
        <v>0</v>
      </c>
      <c r="BG120" s="172">
        <f>IF(N120="zákl. přenesená",J120,0)</f>
        <v>0</v>
      </c>
      <c r="BH120" s="172">
        <f>IF(N120="sníž. přenesená",J120,0)</f>
        <v>0</v>
      </c>
      <c r="BI120" s="172">
        <f>IF(N120="nulová",J120,0)</f>
        <v>0</v>
      </c>
      <c r="BJ120" s="24" t="s">
        <v>28</v>
      </c>
      <c r="BK120" s="172">
        <f>ROUND(I120*H120,2)</f>
        <v>0</v>
      </c>
      <c r="BL120" s="24" t="s">
        <v>266</v>
      </c>
      <c r="BM120" s="24" t="s">
        <v>964</v>
      </c>
    </row>
    <row r="121" spans="2:65" s="12" customFormat="1">
      <c r="B121" s="173"/>
      <c r="D121" s="174" t="s">
        <v>268</v>
      </c>
      <c r="E121" s="175" t="s">
        <v>5</v>
      </c>
      <c r="F121" s="176" t="s">
        <v>308</v>
      </c>
      <c r="H121" s="175" t="s">
        <v>5</v>
      </c>
      <c r="L121" s="173"/>
      <c r="M121" s="177"/>
      <c r="N121" s="178"/>
      <c r="O121" s="178"/>
      <c r="P121" s="178"/>
      <c r="Q121" s="178"/>
      <c r="R121" s="178"/>
      <c r="S121" s="178"/>
      <c r="T121" s="179"/>
      <c r="AT121" s="175" t="s">
        <v>268</v>
      </c>
      <c r="AU121" s="175" t="s">
        <v>86</v>
      </c>
      <c r="AV121" s="12" t="s">
        <v>28</v>
      </c>
      <c r="AW121" s="12" t="s">
        <v>41</v>
      </c>
      <c r="AX121" s="12" t="s">
        <v>77</v>
      </c>
      <c r="AY121" s="175" t="s">
        <v>259</v>
      </c>
    </row>
    <row r="122" spans="2:65" s="12" customFormat="1">
      <c r="B122" s="173"/>
      <c r="D122" s="174" t="s">
        <v>268</v>
      </c>
      <c r="E122" s="175" t="s">
        <v>5</v>
      </c>
      <c r="F122" s="176" t="s">
        <v>965</v>
      </c>
      <c r="H122" s="175" t="s">
        <v>5</v>
      </c>
      <c r="L122" s="173"/>
      <c r="M122" s="177"/>
      <c r="N122" s="178"/>
      <c r="O122" s="178"/>
      <c r="P122" s="178"/>
      <c r="Q122" s="178"/>
      <c r="R122" s="178"/>
      <c r="S122" s="178"/>
      <c r="T122" s="179"/>
      <c r="AT122" s="175" t="s">
        <v>268</v>
      </c>
      <c r="AU122" s="175" t="s">
        <v>86</v>
      </c>
      <c r="AV122" s="12" t="s">
        <v>28</v>
      </c>
      <c r="AW122" s="12" t="s">
        <v>41</v>
      </c>
      <c r="AX122" s="12" t="s">
        <v>77</v>
      </c>
      <c r="AY122" s="175" t="s">
        <v>259</v>
      </c>
    </row>
    <row r="123" spans="2:65" s="12" customFormat="1">
      <c r="B123" s="173"/>
      <c r="D123" s="174" t="s">
        <v>268</v>
      </c>
      <c r="E123" s="175" t="s">
        <v>5</v>
      </c>
      <c r="F123" s="176" t="s">
        <v>966</v>
      </c>
      <c r="H123" s="175" t="s">
        <v>5</v>
      </c>
      <c r="L123" s="173"/>
      <c r="M123" s="177"/>
      <c r="N123" s="178"/>
      <c r="O123" s="178"/>
      <c r="P123" s="178"/>
      <c r="Q123" s="178"/>
      <c r="R123" s="178"/>
      <c r="S123" s="178"/>
      <c r="T123" s="179"/>
      <c r="AT123" s="175" t="s">
        <v>268</v>
      </c>
      <c r="AU123" s="175" t="s">
        <v>86</v>
      </c>
      <c r="AV123" s="12" t="s">
        <v>28</v>
      </c>
      <c r="AW123" s="12" t="s">
        <v>41</v>
      </c>
      <c r="AX123" s="12" t="s">
        <v>77</v>
      </c>
      <c r="AY123" s="175" t="s">
        <v>259</v>
      </c>
    </row>
    <row r="124" spans="2:65" s="14" customFormat="1">
      <c r="B124" s="187"/>
      <c r="D124" s="174" t="s">
        <v>268</v>
      </c>
      <c r="E124" s="188" t="s">
        <v>5</v>
      </c>
      <c r="F124" s="189" t="s">
        <v>317</v>
      </c>
      <c r="H124" s="190">
        <v>7</v>
      </c>
      <c r="L124" s="187"/>
      <c r="M124" s="191"/>
      <c r="N124" s="192"/>
      <c r="O124" s="192"/>
      <c r="P124" s="192"/>
      <c r="Q124" s="192"/>
      <c r="R124" s="192"/>
      <c r="S124" s="192"/>
      <c r="T124" s="193"/>
      <c r="AT124" s="188" t="s">
        <v>268</v>
      </c>
      <c r="AU124" s="188" t="s">
        <v>86</v>
      </c>
      <c r="AV124" s="14" t="s">
        <v>86</v>
      </c>
      <c r="AW124" s="14" t="s">
        <v>41</v>
      </c>
      <c r="AX124" s="14" t="s">
        <v>28</v>
      </c>
      <c r="AY124" s="188" t="s">
        <v>259</v>
      </c>
    </row>
    <row r="125" spans="2:65" s="11" customFormat="1" ht="29.85" customHeight="1">
      <c r="B125" s="149"/>
      <c r="D125" s="150" t="s">
        <v>76</v>
      </c>
      <c r="E125" s="159" t="s">
        <v>304</v>
      </c>
      <c r="F125" s="159" t="s">
        <v>713</v>
      </c>
      <c r="J125" s="160">
        <f>BK125</f>
        <v>0</v>
      </c>
      <c r="L125" s="149"/>
      <c r="M125" s="153"/>
      <c r="N125" s="154"/>
      <c r="O125" s="154"/>
      <c r="P125" s="155">
        <f>SUM(P126:P133)</f>
        <v>79.215599999999995</v>
      </c>
      <c r="Q125" s="154"/>
      <c r="R125" s="155">
        <f>SUM(R126:R133)</f>
        <v>0</v>
      </c>
      <c r="S125" s="154"/>
      <c r="T125" s="156">
        <f>SUM(T126:T133)</f>
        <v>0</v>
      </c>
      <c r="AR125" s="150" t="s">
        <v>28</v>
      </c>
      <c r="AT125" s="157" t="s">
        <v>76</v>
      </c>
      <c r="AU125" s="157" t="s">
        <v>28</v>
      </c>
      <c r="AY125" s="150" t="s">
        <v>259</v>
      </c>
      <c r="BK125" s="158">
        <f>SUM(BK126:BK133)</f>
        <v>0</v>
      </c>
    </row>
    <row r="126" spans="2:65" s="1" customFormat="1" ht="16.5" customHeight="1">
      <c r="B126" s="161"/>
      <c r="C126" s="162" t="s">
        <v>321</v>
      </c>
      <c r="D126" s="162" t="s">
        <v>261</v>
      </c>
      <c r="E126" s="163" t="s">
        <v>794</v>
      </c>
      <c r="F126" s="164" t="s">
        <v>795</v>
      </c>
      <c r="G126" s="165" t="s">
        <v>264</v>
      </c>
      <c r="H126" s="166">
        <v>75.3</v>
      </c>
      <c r="I126" s="167"/>
      <c r="J126" s="167">
        <f>ROUND(I126*H126,2)</f>
        <v>0</v>
      </c>
      <c r="K126" s="164" t="s">
        <v>265</v>
      </c>
      <c r="L126" s="39"/>
      <c r="M126" s="168" t="s">
        <v>5</v>
      </c>
      <c r="N126" s="169" t="s">
        <v>48</v>
      </c>
      <c r="O126" s="170">
        <v>2.9000000000000001E-2</v>
      </c>
      <c r="P126" s="170">
        <f>O126*H126</f>
        <v>2.1837</v>
      </c>
      <c r="Q126" s="170">
        <v>0</v>
      </c>
      <c r="R126" s="170">
        <f>Q126*H126</f>
        <v>0</v>
      </c>
      <c r="S126" s="170">
        <v>0</v>
      </c>
      <c r="T126" s="171">
        <f>S126*H126</f>
        <v>0</v>
      </c>
      <c r="AR126" s="24" t="s">
        <v>266</v>
      </c>
      <c r="AT126" s="24" t="s">
        <v>261</v>
      </c>
      <c r="AU126" s="24" t="s">
        <v>86</v>
      </c>
      <c r="AY126" s="24" t="s">
        <v>259</v>
      </c>
      <c r="BE126" s="172">
        <f>IF(N126="základní",J126,0)</f>
        <v>0</v>
      </c>
      <c r="BF126" s="172">
        <f>IF(N126="snížená",J126,0)</f>
        <v>0</v>
      </c>
      <c r="BG126" s="172">
        <f>IF(N126="zákl. přenesená",J126,0)</f>
        <v>0</v>
      </c>
      <c r="BH126" s="172">
        <f>IF(N126="sníž. přenesená",J126,0)</f>
        <v>0</v>
      </c>
      <c r="BI126" s="172">
        <f>IF(N126="nulová",J126,0)</f>
        <v>0</v>
      </c>
      <c r="BJ126" s="24" t="s">
        <v>28</v>
      </c>
      <c r="BK126" s="172">
        <f>ROUND(I126*H126,2)</f>
        <v>0</v>
      </c>
      <c r="BL126" s="24" t="s">
        <v>266</v>
      </c>
      <c r="BM126" s="24" t="s">
        <v>967</v>
      </c>
    </row>
    <row r="127" spans="2:65" s="14" customFormat="1">
      <c r="B127" s="187"/>
      <c r="D127" s="174" t="s">
        <v>268</v>
      </c>
      <c r="E127" s="188" t="s">
        <v>5</v>
      </c>
      <c r="F127" s="189" t="s">
        <v>968</v>
      </c>
      <c r="H127" s="190">
        <v>75.3</v>
      </c>
      <c r="L127" s="187"/>
      <c r="M127" s="191"/>
      <c r="N127" s="192"/>
      <c r="O127" s="192"/>
      <c r="P127" s="192"/>
      <c r="Q127" s="192"/>
      <c r="R127" s="192"/>
      <c r="S127" s="192"/>
      <c r="T127" s="193"/>
      <c r="AT127" s="188" t="s">
        <v>268</v>
      </c>
      <c r="AU127" s="188" t="s">
        <v>86</v>
      </c>
      <c r="AV127" s="14" t="s">
        <v>86</v>
      </c>
      <c r="AW127" s="14" t="s">
        <v>41</v>
      </c>
      <c r="AX127" s="14" t="s">
        <v>28</v>
      </c>
      <c r="AY127" s="188" t="s">
        <v>259</v>
      </c>
    </row>
    <row r="128" spans="2:65" s="1" customFormat="1" ht="16.5" customHeight="1">
      <c r="B128" s="161"/>
      <c r="C128" s="162" t="s">
        <v>327</v>
      </c>
      <c r="D128" s="162" t="s">
        <v>261</v>
      </c>
      <c r="E128" s="163" t="s">
        <v>969</v>
      </c>
      <c r="F128" s="164" t="s">
        <v>970</v>
      </c>
      <c r="G128" s="165" t="s">
        <v>264</v>
      </c>
      <c r="H128" s="166">
        <v>75.3</v>
      </c>
      <c r="I128" s="167"/>
      <c r="J128" s="167">
        <f>ROUND(I128*H128,2)</f>
        <v>0</v>
      </c>
      <c r="K128" s="164" t="s">
        <v>5</v>
      </c>
      <c r="L128" s="39"/>
      <c r="M128" s="168" t="s">
        <v>5</v>
      </c>
      <c r="N128" s="169" t="s">
        <v>48</v>
      </c>
      <c r="O128" s="170">
        <v>0.02</v>
      </c>
      <c r="P128" s="170">
        <f>O128*H128</f>
        <v>1.506</v>
      </c>
      <c r="Q128" s="170">
        <v>0</v>
      </c>
      <c r="R128" s="170">
        <f>Q128*H128</f>
        <v>0</v>
      </c>
      <c r="S128" s="170">
        <v>0</v>
      </c>
      <c r="T128" s="171">
        <f>S128*H128</f>
        <v>0</v>
      </c>
      <c r="AR128" s="24" t="s">
        <v>266</v>
      </c>
      <c r="AT128" s="24" t="s">
        <v>261</v>
      </c>
      <c r="AU128" s="24" t="s">
        <v>86</v>
      </c>
      <c r="AY128" s="24" t="s">
        <v>259</v>
      </c>
      <c r="BE128" s="172">
        <f>IF(N128="základní",J128,0)</f>
        <v>0</v>
      </c>
      <c r="BF128" s="172">
        <f>IF(N128="snížená",J128,0)</f>
        <v>0</v>
      </c>
      <c r="BG128" s="172">
        <f>IF(N128="zákl. přenesená",J128,0)</f>
        <v>0</v>
      </c>
      <c r="BH128" s="172">
        <f>IF(N128="sníž. přenesená",J128,0)</f>
        <v>0</v>
      </c>
      <c r="BI128" s="172">
        <f>IF(N128="nulová",J128,0)</f>
        <v>0</v>
      </c>
      <c r="BJ128" s="24" t="s">
        <v>28</v>
      </c>
      <c r="BK128" s="172">
        <f>ROUND(I128*H128,2)</f>
        <v>0</v>
      </c>
      <c r="BL128" s="24" t="s">
        <v>266</v>
      </c>
      <c r="BM128" s="24" t="s">
        <v>971</v>
      </c>
    </row>
    <row r="129" spans="2:65" s="14" customFormat="1">
      <c r="B129" s="187"/>
      <c r="D129" s="174" t="s">
        <v>268</v>
      </c>
      <c r="E129" s="188" t="s">
        <v>5</v>
      </c>
      <c r="F129" s="189" t="s">
        <v>972</v>
      </c>
      <c r="H129" s="190">
        <v>75.3</v>
      </c>
      <c r="L129" s="187"/>
      <c r="M129" s="191"/>
      <c r="N129" s="192"/>
      <c r="O129" s="192"/>
      <c r="P129" s="192"/>
      <c r="Q129" s="192"/>
      <c r="R129" s="192"/>
      <c r="S129" s="192"/>
      <c r="T129" s="193"/>
      <c r="AT129" s="188" t="s">
        <v>268</v>
      </c>
      <c r="AU129" s="188" t="s">
        <v>86</v>
      </c>
      <c r="AV129" s="14" t="s">
        <v>86</v>
      </c>
      <c r="AW129" s="14" t="s">
        <v>41</v>
      </c>
      <c r="AX129" s="14" t="s">
        <v>28</v>
      </c>
      <c r="AY129" s="188" t="s">
        <v>259</v>
      </c>
    </row>
    <row r="130" spans="2:65" s="1" customFormat="1" ht="16.5" customHeight="1">
      <c r="B130" s="161"/>
      <c r="C130" s="162" t="s">
        <v>335</v>
      </c>
      <c r="D130" s="162" t="s">
        <v>261</v>
      </c>
      <c r="E130" s="163" t="s">
        <v>799</v>
      </c>
      <c r="F130" s="164" t="s">
        <v>800</v>
      </c>
      <c r="G130" s="165" t="s">
        <v>264</v>
      </c>
      <c r="H130" s="166">
        <v>75.3</v>
      </c>
      <c r="I130" s="167"/>
      <c r="J130" s="167">
        <f>ROUND(I130*H130,2)</f>
        <v>0</v>
      </c>
      <c r="K130" s="164" t="s">
        <v>265</v>
      </c>
      <c r="L130" s="39"/>
      <c r="M130" s="168" t="s">
        <v>5</v>
      </c>
      <c r="N130" s="169" t="s">
        <v>48</v>
      </c>
      <c r="O130" s="170">
        <v>2.9000000000000001E-2</v>
      </c>
      <c r="P130" s="170">
        <f>O130*H130</f>
        <v>2.1837</v>
      </c>
      <c r="Q130" s="170">
        <v>0</v>
      </c>
      <c r="R130" s="170">
        <f>Q130*H130</f>
        <v>0</v>
      </c>
      <c r="S130" s="170">
        <v>0</v>
      </c>
      <c r="T130" s="171">
        <f>S130*H130</f>
        <v>0</v>
      </c>
      <c r="AR130" s="24" t="s">
        <v>266</v>
      </c>
      <c r="AT130" s="24" t="s">
        <v>261</v>
      </c>
      <c r="AU130" s="24" t="s">
        <v>86</v>
      </c>
      <c r="AY130" s="24" t="s">
        <v>259</v>
      </c>
      <c r="BE130" s="172">
        <f>IF(N130="základní",J130,0)</f>
        <v>0</v>
      </c>
      <c r="BF130" s="172">
        <f>IF(N130="snížená",J130,0)</f>
        <v>0</v>
      </c>
      <c r="BG130" s="172">
        <f>IF(N130="zákl. přenesená",J130,0)</f>
        <v>0</v>
      </c>
      <c r="BH130" s="172">
        <f>IF(N130="sníž. přenesená",J130,0)</f>
        <v>0</v>
      </c>
      <c r="BI130" s="172">
        <f>IF(N130="nulová",J130,0)</f>
        <v>0</v>
      </c>
      <c r="BJ130" s="24" t="s">
        <v>28</v>
      </c>
      <c r="BK130" s="172">
        <f>ROUND(I130*H130,2)</f>
        <v>0</v>
      </c>
      <c r="BL130" s="24" t="s">
        <v>266</v>
      </c>
      <c r="BM130" s="24" t="s">
        <v>973</v>
      </c>
    </row>
    <row r="131" spans="2:65" s="14" customFormat="1">
      <c r="B131" s="187"/>
      <c r="D131" s="174" t="s">
        <v>268</v>
      </c>
      <c r="E131" s="188" t="s">
        <v>5</v>
      </c>
      <c r="F131" s="189" t="s">
        <v>974</v>
      </c>
      <c r="H131" s="190">
        <v>75.3</v>
      </c>
      <c r="L131" s="187"/>
      <c r="M131" s="191"/>
      <c r="N131" s="192"/>
      <c r="O131" s="192"/>
      <c r="P131" s="192"/>
      <c r="Q131" s="192"/>
      <c r="R131" s="192"/>
      <c r="S131" s="192"/>
      <c r="T131" s="193"/>
      <c r="AT131" s="188" t="s">
        <v>268</v>
      </c>
      <c r="AU131" s="188" t="s">
        <v>86</v>
      </c>
      <c r="AV131" s="14" t="s">
        <v>86</v>
      </c>
      <c r="AW131" s="14" t="s">
        <v>41</v>
      </c>
      <c r="AX131" s="14" t="s">
        <v>28</v>
      </c>
      <c r="AY131" s="188" t="s">
        <v>259</v>
      </c>
    </row>
    <row r="132" spans="2:65" s="1" customFormat="1" ht="51" customHeight="1">
      <c r="B132" s="161"/>
      <c r="C132" s="162" t="s">
        <v>342</v>
      </c>
      <c r="D132" s="162" t="s">
        <v>261</v>
      </c>
      <c r="E132" s="163" t="s">
        <v>975</v>
      </c>
      <c r="F132" s="164" t="s">
        <v>976</v>
      </c>
      <c r="G132" s="165" t="s">
        <v>264</v>
      </c>
      <c r="H132" s="166">
        <v>75.3</v>
      </c>
      <c r="I132" s="167"/>
      <c r="J132" s="167">
        <f>ROUND(I132*H132,2)</f>
        <v>0</v>
      </c>
      <c r="K132" s="164" t="s">
        <v>5</v>
      </c>
      <c r="L132" s="39"/>
      <c r="M132" s="168" t="s">
        <v>5</v>
      </c>
      <c r="N132" s="169" t="s">
        <v>48</v>
      </c>
      <c r="O132" s="170">
        <v>0.97399999999999998</v>
      </c>
      <c r="P132" s="170">
        <f>O132*H132</f>
        <v>73.342199999999991</v>
      </c>
      <c r="Q132" s="170">
        <v>0</v>
      </c>
      <c r="R132" s="170">
        <f>Q132*H132</f>
        <v>0</v>
      </c>
      <c r="S132" s="170">
        <v>0</v>
      </c>
      <c r="T132" s="171">
        <f>S132*H132</f>
        <v>0</v>
      </c>
      <c r="AR132" s="24" t="s">
        <v>266</v>
      </c>
      <c r="AT132" s="24" t="s">
        <v>261</v>
      </c>
      <c r="AU132" s="24" t="s">
        <v>86</v>
      </c>
      <c r="AY132" s="24" t="s">
        <v>259</v>
      </c>
      <c r="BE132" s="172">
        <f>IF(N132="základní",J132,0)</f>
        <v>0</v>
      </c>
      <c r="BF132" s="172">
        <f>IF(N132="snížená",J132,0)</f>
        <v>0</v>
      </c>
      <c r="BG132" s="172">
        <f>IF(N132="zákl. přenesená",J132,0)</f>
        <v>0</v>
      </c>
      <c r="BH132" s="172">
        <f>IF(N132="sníž. přenesená",J132,0)</f>
        <v>0</v>
      </c>
      <c r="BI132" s="172">
        <f>IF(N132="nulová",J132,0)</f>
        <v>0</v>
      </c>
      <c r="BJ132" s="24" t="s">
        <v>28</v>
      </c>
      <c r="BK132" s="172">
        <f>ROUND(I132*H132,2)</f>
        <v>0</v>
      </c>
      <c r="BL132" s="24" t="s">
        <v>266</v>
      </c>
      <c r="BM132" s="24" t="s">
        <v>977</v>
      </c>
    </row>
    <row r="133" spans="2:65" s="14" customFormat="1">
      <c r="B133" s="187"/>
      <c r="D133" s="174" t="s">
        <v>268</v>
      </c>
      <c r="E133" s="188" t="s">
        <v>5</v>
      </c>
      <c r="F133" s="189" t="s">
        <v>978</v>
      </c>
      <c r="H133" s="190">
        <v>75.3</v>
      </c>
      <c r="L133" s="187"/>
      <c r="M133" s="191"/>
      <c r="N133" s="192"/>
      <c r="O133" s="192"/>
      <c r="P133" s="192"/>
      <c r="Q133" s="192"/>
      <c r="R133" s="192"/>
      <c r="S133" s="192"/>
      <c r="T133" s="193"/>
      <c r="AT133" s="188" t="s">
        <v>268</v>
      </c>
      <c r="AU133" s="188" t="s">
        <v>86</v>
      </c>
      <c r="AV133" s="14" t="s">
        <v>86</v>
      </c>
      <c r="AW133" s="14" t="s">
        <v>41</v>
      </c>
      <c r="AX133" s="14" t="s">
        <v>28</v>
      </c>
      <c r="AY133" s="188" t="s">
        <v>259</v>
      </c>
    </row>
    <row r="134" spans="2:65" s="11" customFormat="1" ht="29.85" customHeight="1">
      <c r="B134" s="149"/>
      <c r="D134" s="150" t="s">
        <v>76</v>
      </c>
      <c r="E134" s="159" t="s">
        <v>327</v>
      </c>
      <c r="F134" s="159" t="s">
        <v>737</v>
      </c>
      <c r="J134" s="160">
        <f>BK134</f>
        <v>0</v>
      </c>
      <c r="L134" s="149"/>
      <c r="M134" s="153"/>
      <c r="N134" s="154"/>
      <c r="O134" s="154"/>
      <c r="P134" s="155">
        <f>SUM(P135:P155)</f>
        <v>13.128800000000002</v>
      </c>
      <c r="Q134" s="154"/>
      <c r="R134" s="155">
        <f>SUM(R135:R155)</f>
        <v>4.6525999999999996</v>
      </c>
      <c r="S134" s="154"/>
      <c r="T134" s="156">
        <f>SUM(T135:T155)</f>
        <v>0</v>
      </c>
      <c r="AR134" s="150" t="s">
        <v>28</v>
      </c>
      <c r="AT134" s="157" t="s">
        <v>76</v>
      </c>
      <c r="AU134" s="157" t="s">
        <v>28</v>
      </c>
      <c r="AY134" s="150" t="s">
        <v>259</v>
      </c>
      <c r="BK134" s="158">
        <f>SUM(BK135:BK155)</f>
        <v>0</v>
      </c>
    </row>
    <row r="135" spans="2:65" s="1" customFormat="1" ht="25.5" customHeight="1">
      <c r="B135" s="161"/>
      <c r="C135" s="162" t="s">
        <v>349</v>
      </c>
      <c r="D135" s="162" t="s">
        <v>261</v>
      </c>
      <c r="E135" s="163" t="s">
        <v>738</v>
      </c>
      <c r="F135" s="164" t="s">
        <v>739</v>
      </c>
      <c r="G135" s="165" t="s">
        <v>285</v>
      </c>
      <c r="H135" s="166">
        <v>23.2</v>
      </c>
      <c r="I135" s="167"/>
      <c r="J135" s="167">
        <f>ROUND(I135*H135,2)</f>
        <v>0</v>
      </c>
      <c r="K135" s="164" t="s">
        <v>265</v>
      </c>
      <c r="L135" s="39"/>
      <c r="M135" s="168" t="s">
        <v>5</v>
      </c>
      <c r="N135" s="169" t="s">
        <v>48</v>
      </c>
      <c r="O135" s="170">
        <v>0.23400000000000001</v>
      </c>
      <c r="P135" s="170">
        <f>O135*H135</f>
        <v>5.4287999999999998</v>
      </c>
      <c r="Q135" s="170">
        <v>0.14066999999999999</v>
      </c>
      <c r="R135" s="170">
        <f>Q135*H135</f>
        <v>3.2635439999999996</v>
      </c>
      <c r="S135" s="170">
        <v>0</v>
      </c>
      <c r="T135" s="171">
        <f>S135*H135</f>
        <v>0</v>
      </c>
      <c r="AR135" s="24" t="s">
        <v>266</v>
      </c>
      <c r="AT135" s="24" t="s">
        <v>261</v>
      </c>
      <c r="AU135" s="24" t="s">
        <v>86</v>
      </c>
      <c r="AY135" s="24" t="s">
        <v>259</v>
      </c>
      <c r="BE135" s="172">
        <f>IF(N135="základní",J135,0)</f>
        <v>0</v>
      </c>
      <c r="BF135" s="172">
        <f>IF(N135="snížená",J135,0)</f>
        <v>0</v>
      </c>
      <c r="BG135" s="172">
        <f>IF(N135="zákl. přenesená",J135,0)</f>
        <v>0</v>
      </c>
      <c r="BH135" s="172">
        <f>IF(N135="sníž. přenesená",J135,0)</f>
        <v>0</v>
      </c>
      <c r="BI135" s="172">
        <f>IF(N135="nulová",J135,0)</f>
        <v>0</v>
      </c>
      <c r="BJ135" s="24" t="s">
        <v>28</v>
      </c>
      <c r="BK135" s="172">
        <f>ROUND(I135*H135,2)</f>
        <v>0</v>
      </c>
      <c r="BL135" s="24" t="s">
        <v>266</v>
      </c>
      <c r="BM135" s="24" t="s">
        <v>979</v>
      </c>
    </row>
    <row r="136" spans="2:65" s="12" customFormat="1">
      <c r="B136" s="173"/>
      <c r="D136" s="174" t="s">
        <v>268</v>
      </c>
      <c r="E136" s="175" t="s">
        <v>5</v>
      </c>
      <c r="F136" s="176" t="s">
        <v>980</v>
      </c>
      <c r="H136" s="175" t="s">
        <v>5</v>
      </c>
      <c r="L136" s="173"/>
      <c r="M136" s="177"/>
      <c r="N136" s="178"/>
      <c r="O136" s="178"/>
      <c r="P136" s="178"/>
      <c r="Q136" s="178"/>
      <c r="R136" s="178"/>
      <c r="S136" s="178"/>
      <c r="T136" s="179"/>
      <c r="AT136" s="175" t="s">
        <v>268</v>
      </c>
      <c r="AU136" s="175" t="s">
        <v>86</v>
      </c>
      <c r="AV136" s="12" t="s">
        <v>28</v>
      </c>
      <c r="AW136" s="12" t="s">
        <v>41</v>
      </c>
      <c r="AX136" s="12" t="s">
        <v>77</v>
      </c>
      <c r="AY136" s="175" t="s">
        <v>259</v>
      </c>
    </row>
    <row r="137" spans="2:65" s="12" customFormat="1">
      <c r="B137" s="173"/>
      <c r="D137" s="174" t="s">
        <v>268</v>
      </c>
      <c r="E137" s="175" t="s">
        <v>5</v>
      </c>
      <c r="F137" s="176" t="s">
        <v>981</v>
      </c>
      <c r="H137" s="175" t="s">
        <v>5</v>
      </c>
      <c r="L137" s="173"/>
      <c r="M137" s="177"/>
      <c r="N137" s="178"/>
      <c r="O137" s="178"/>
      <c r="P137" s="178"/>
      <c r="Q137" s="178"/>
      <c r="R137" s="178"/>
      <c r="S137" s="178"/>
      <c r="T137" s="179"/>
      <c r="AT137" s="175" t="s">
        <v>268</v>
      </c>
      <c r="AU137" s="175" t="s">
        <v>86</v>
      </c>
      <c r="AV137" s="12" t="s">
        <v>28</v>
      </c>
      <c r="AW137" s="12" t="s">
        <v>41</v>
      </c>
      <c r="AX137" s="12" t="s">
        <v>77</v>
      </c>
      <c r="AY137" s="175" t="s">
        <v>259</v>
      </c>
    </row>
    <row r="138" spans="2:65" s="14" customFormat="1">
      <c r="B138" s="187"/>
      <c r="D138" s="174" t="s">
        <v>268</v>
      </c>
      <c r="E138" s="188" t="s">
        <v>5</v>
      </c>
      <c r="F138" s="189" t="s">
        <v>982</v>
      </c>
      <c r="H138" s="190">
        <v>23.2</v>
      </c>
      <c r="L138" s="187"/>
      <c r="M138" s="191"/>
      <c r="N138" s="192"/>
      <c r="O138" s="192"/>
      <c r="P138" s="192"/>
      <c r="Q138" s="192"/>
      <c r="R138" s="192"/>
      <c r="S138" s="192"/>
      <c r="T138" s="193"/>
      <c r="AT138" s="188" t="s">
        <v>268</v>
      </c>
      <c r="AU138" s="188" t="s">
        <v>86</v>
      </c>
      <c r="AV138" s="14" t="s">
        <v>86</v>
      </c>
      <c r="AW138" s="14" t="s">
        <v>41</v>
      </c>
      <c r="AX138" s="14" t="s">
        <v>28</v>
      </c>
      <c r="AY138" s="188" t="s">
        <v>259</v>
      </c>
    </row>
    <row r="139" spans="2:65" s="1" customFormat="1" ht="25.5" customHeight="1">
      <c r="B139" s="161"/>
      <c r="C139" s="201" t="s">
        <v>356</v>
      </c>
      <c r="D139" s="201" t="s">
        <v>336</v>
      </c>
      <c r="E139" s="202" t="s">
        <v>744</v>
      </c>
      <c r="F139" s="203" t="s">
        <v>745</v>
      </c>
      <c r="G139" s="204" t="s">
        <v>285</v>
      </c>
      <c r="H139" s="205">
        <v>23.664000000000001</v>
      </c>
      <c r="I139" s="206"/>
      <c r="J139" s="206">
        <f>ROUND(I139*H139,2)</f>
        <v>0</v>
      </c>
      <c r="K139" s="203" t="s">
        <v>5</v>
      </c>
      <c r="L139" s="207"/>
      <c r="M139" s="208" t="s">
        <v>5</v>
      </c>
      <c r="N139" s="209" t="s">
        <v>48</v>
      </c>
      <c r="O139" s="170">
        <v>0</v>
      </c>
      <c r="P139" s="170">
        <f>O139*H139</f>
        <v>0</v>
      </c>
      <c r="Q139" s="170">
        <v>5.2999999999999999E-2</v>
      </c>
      <c r="R139" s="170">
        <f>Q139*H139</f>
        <v>1.254192</v>
      </c>
      <c r="S139" s="170">
        <v>0</v>
      </c>
      <c r="T139" s="171">
        <f>S139*H139</f>
        <v>0</v>
      </c>
      <c r="AR139" s="24" t="s">
        <v>321</v>
      </c>
      <c r="AT139" s="24" t="s">
        <v>336</v>
      </c>
      <c r="AU139" s="24" t="s">
        <v>86</v>
      </c>
      <c r="AY139" s="24" t="s">
        <v>259</v>
      </c>
      <c r="BE139" s="172">
        <f>IF(N139="základní",J139,0)</f>
        <v>0</v>
      </c>
      <c r="BF139" s="172">
        <f>IF(N139="snížená",J139,0)</f>
        <v>0</v>
      </c>
      <c r="BG139" s="172">
        <f>IF(N139="zákl. přenesená",J139,0)</f>
        <v>0</v>
      </c>
      <c r="BH139" s="172">
        <f>IF(N139="sníž. přenesená",J139,0)</f>
        <v>0</v>
      </c>
      <c r="BI139" s="172">
        <f>IF(N139="nulová",J139,0)</f>
        <v>0</v>
      </c>
      <c r="BJ139" s="24" t="s">
        <v>28</v>
      </c>
      <c r="BK139" s="172">
        <f>ROUND(I139*H139,2)</f>
        <v>0</v>
      </c>
      <c r="BL139" s="24" t="s">
        <v>266</v>
      </c>
      <c r="BM139" s="24" t="s">
        <v>983</v>
      </c>
    </row>
    <row r="140" spans="2:65" s="12" customFormat="1">
      <c r="B140" s="173"/>
      <c r="D140" s="174" t="s">
        <v>268</v>
      </c>
      <c r="E140" s="175" t="s">
        <v>5</v>
      </c>
      <c r="F140" s="176" t="s">
        <v>984</v>
      </c>
      <c r="H140" s="175" t="s">
        <v>5</v>
      </c>
      <c r="L140" s="173"/>
      <c r="M140" s="177"/>
      <c r="N140" s="178"/>
      <c r="O140" s="178"/>
      <c r="P140" s="178"/>
      <c r="Q140" s="178"/>
      <c r="R140" s="178"/>
      <c r="S140" s="178"/>
      <c r="T140" s="179"/>
      <c r="AT140" s="175" t="s">
        <v>268</v>
      </c>
      <c r="AU140" s="175" t="s">
        <v>86</v>
      </c>
      <c r="AV140" s="12" t="s">
        <v>28</v>
      </c>
      <c r="AW140" s="12" t="s">
        <v>41</v>
      </c>
      <c r="AX140" s="12" t="s">
        <v>77</v>
      </c>
      <c r="AY140" s="175" t="s">
        <v>259</v>
      </c>
    </row>
    <row r="141" spans="2:65" s="14" customFormat="1">
      <c r="B141" s="187"/>
      <c r="D141" s="174" t="s">
        <v>268</v>
      </c>
      <c r="E141" s="188" t="s">
        <v>5</v>
      </c>
      <c r="F141" s="189" t="s">
        <v>985</v>
      </c>
      <c r="H141" s="190">
        <v>23.664000000000001</v>
      </c>
      <c r="L141" s="187"/>
      <c r="M141" s="191"/>
      <c r="N141" s="192"/>
      <c r="O141" s="192"/>
      <c r="P141" s="192"/>
      <c r="Q141" s="192"/>
      <c r="R141" s="192"/>
      <c r="S141" s="192"/>
      <c r="T141" s="193"/>
      <c r="AT141" s="188" t="s">
        <v>268</v>
      </c>
      <c r="AU141" s="188" t="s">
        <v>86</v>
      </c>
      <c r="AV141" s="14" t="s">
        <v>86</v>
      </c>
      <c r="AW141" s="14" t="s">
        <v>41</v>
      </c>
      <c r="AX141" s="14" t="s">
        <v>28</v>
      </c>
      <c r="AY141" s="188" t="s">
        <v>259</v>
      </c>
    </row>
    <row r="142" spans="2:65" s="1" customFormat="1" ht="25.5" customHeight="1">
      <c r="B142" s="161"/>
      <c r="C142" s="162" t="s">
        <v>362</v>
      </c>
      <c r="D142" s="162" t="s">
        <v>261</v>
      </c>
      <c r="E142" s="163" t="s">
        <v>986</v>
      </c>
      <c r="F142" s="164" t="s">
        <v>987</v>
      </c>
      <c r="G142" s="165" t="s">
        <v>352</v>
      </c>
      <c r="H142" s="166">
        <v>7</v>
      </c>
      <c r="I142" s="167"/>
      <c r="J142" s="167">
        <f>ROUND(I142*H142,2)</f>
        <v>0</v>
      </c>
      <c r="K142" s="164" t="s">
        <v>265</v>
      </c>
      <c r="L142" s="39"/>
      <c r="M142" s="168" t="s">
        <v>5</v>
      </c>
      <c r="N142" s="169" t="s">
        <v>48</v>
      </c>
      <c r="O142" s="170">
        <v>1.1000000000000001</v>
      </c>
      <c r="P142" s="170">
        <f>O142*H142</f>
        <v>7.7000000000000011</v>
      </c>
      <c r="Q142" s="170">
        <v>0</v>
      </c>
      <c r="R142" s="170">
        <f>Q142*H142</f>
        <v>0</v>
      </c>
      <c r="S142" s="170">
        <v>0</v>
      </c>
      <c r="T142" s="171">
        <f>S142*H142</f>
        <v>0</v>
      </c>
      <c r="AR142" s="24" t="s">
        <v>266</v>
      </c>
      <c r="AT142" s="24" t="s">
        <v>261</v>
      </c>
      <c r="AU142" s="24" t="s">
        <v>86</v>
      </c>
      <c r="AY142" s="24" t="s">
        <v>259</v>
      </c>
      <c r="BE142" s="172">
        <f>IF(N142="základní",J142,0)</f>
        <v>0</v>
      </c>
      <c r="BF142" s="172">
        <f>IF(N142="snížená",J142,0)</f>
        <v>0</v>
      </c>
      <c r="BG142" s="172">
        <f>IF(N142="zákl. přenesená",J142,0)</f>
        <v>0</v>
      </c>
      <c r="BH142" s="172">
        <f>IF(N142="sníž. přenesená",J142,0)</f>
        <v>0</v>
      </c>
      <c r="BI142" s="172">
        <f>IF(N142="nulová",J142,0)</f>
        <v>0</v>
      </c>
      <c r="BJ142" s="24" t="s">
        <v>28</v>
      </c>
      <c r="BK142" s="172">
        <f>ROUND(I142*H142,2)</f>
        <v>0</v>
      </c>
      <c r="BL142" s="24" t="s">
        <v>266</v>
      </c>
      <c r="BM142" s="24" t="s">
        <v>988</v>
      </c>
    </row>
    <row r="143" spans="2:65" s="12" customFormat="1">
      <c r="B143" s="173"/>
      <c r="D143" s="174" t="s">
        <v>268</v>
      </c>
      <c r="E143" s="175" t="s">
        <v>5</v>
      </c>
      <c r="F143" s="176" t="s">
        <v>308</v>
      </c>
      <c r="H143" s="175" t="s">
        <v>5</v>
      </c>
      <c r="L143" s="173"/>
      <c r="M143" s="177"/>
      <c r="N143" s="178"/>
      <c r="O143" s="178"/>
      <c r="P143" s="178"/>
      <c r="Q143" s="178"/>
      <c r="R143" s="178"/>
      <c r="S143" s="178"/>
      <c r="T143" s="179"/>
      <c r="AT143" s="175" t="s">
        <v>268</v>
      </c>
      <c r="AU143" s="175" t="s">
        <v>86</v>
      </c>
      <c r="AV143" s="12" t="s">
        <v>28</v>
      </c>
      <c r="AW143" s="12" t="s">
        <v>41</v>
      </c>
      <c r="AX143" s="12" t="s">
        <v>77</v>
      </c>
      <c r="AY143" s="175" t="s">
        <v>259</v>
      </c>
    </row>
    <row r="144" spans="2:65" s="12" customFormat="1">
      <c r="B144" s="173"/>
      <c r="D144" s="174" t="s">
        <v>268</v>
      </c>
      <c r="E144" s="175" t="s">
        <v>5</v>
      </c>
      <c r="F144" s="176" t="s">
        <v>989</v>
      </c>
      <c r="H144" s="175" t="s">
        <v>5</v>
      </c>
      <c r="L144" s="173"/>
      <c r="M144" s="177"/>
      <c r="N144" s="178"/>
      <c r="O144" s="178"/>
      <c r="P144" s="178"/>
      <c r="Q144" s="178"/>
      <c r="R144" s="178"/>
      <c r="S144" s="178"/>
      <c r="T144" s="179"/>
      <c r="AT144" s="175" t="s">
        <v>268</v>
      </c>
      <c r="AU144" s="175" t="s">
        <v>86</v>
      </c>
      <c r="AV144" s="12" t="s">
        <v>28</v>
      </c>
      <c r="AW144" s="12" t="s">
        <v>41</v>
      </c>
      <c r="AX144" s="12" t="s">
        <v>77</v>
      </c>
      <c r="AY144" s="175" t="s">
        <v>259</v>
      </c>
    </row>
    <row r="145" spans="2:65" s="12" customFormat="1">
      <c r="B145" s="173"/>
      <c r="D145" s="174" t="s">
        <v>268</v>
      </c>
      <c r="E145" s="175" t="s">
        <v>5</v>
      </c>
      <c r="F145" s="176" t="s">
        <v>990</v>
      </c>
      <c r="H145" s="175" t="s">
        <v>5</v>
      </c>
      <c r="L145" s="173"/>
      <c r="M145" s="177"/>
      <c r="N145" s="178"/>
      <c r="O145" s="178"/>
      <c r="P145" s="178"/>
      <c r="Q145" s="178"/>
      <c r="R145" s="178"/>
      <c r="S145" s="178"/>
      <c r="T145" s="179"/>
      <c r="AT145" s="175" t="s">
        <v>268</v>
      </c>
      <c r="AU145" s="175" t="s">
        <v>86</v>
      </c>
      <c r="AV145" s="12" t="s">
        <v>28</v>
      </c>
      <c r="AW145" s="12" t="s">
        <v>41</v>
      </c>
      <c r="AX145" s="12" t="s">
        <v>77</v>
      </c>
      <c r="AY145" s="175" t="s">
        <v>259</v>
      </c>
    </row>
    <row r="146" spans="2:65" s="12" customFormat="1" ht="27">
      <c r="B146" s="173"/>
      <c r="D146" s="174" t="s">
        <v>268</v>
      </c>
      <c r="E146" s="175" t="s">
        <v>5</v>
      </c>
      <c r="F146" s="176" t="s">
        <v>991</v>
      </c>
      <c r="H146" s="175" t="s">
        <v>5</v>
      </c>
      <c r="L146" s="173"/>
      <c r="M146" s="177"/>
      <c r="N146" s="178"/>
      <c r="O146" s="178"/>
      <c r="P146" s="178"/>
      <c r="Q146" s="178"/>
      <c r="R146" s="178"/>
      <c r="S146" s="178"/>
      <c r="T146" s="179"/>
      <c r="AT146" s="175" t="s">
        <v>268</v>
      </c>
      <c r="AU146" s="175" t="s">
        <v>86</v>
      </c>
      <c r="AV146" s="12" t="s">
        <v>28</v>
      </c>
      <c r="AW146" s="12" t="s">
        <v>41</v>
      </c>
      <c r="AX146" s="12" t="s">
        <v>77</v>
      </c>
      <c r="AY146" s="175" t="s">
        <v>259</v>
      </c>
    </row>
    <row r="147" spans="2:65" s="14" customFormat="1">
      <c r="B147" s="187"/>
      <c r="D147" s="174" t="s">
        <v>268</v>
      </c>
      <c r="E147" s="188" t="s">
        <v>5</v>
      </c>
      <c r="F147" s="189" t="s">
        <v>317</v>
      </c>
      <c r="H147" s="190">
        <v>7</v>
      </c>
      <c r="L147" s="187"/>
      <c r="M147" s="191"/>
      <c r="N147" s="192"/>
      <c r="O147" s="192"/>
      <c r="P147" s="192"/>
      <c r="Q147" s="192"/>
      <c r="R147" s="192"/>
      <c r="S147" s="192"/>
      <c r="T147" s="193"/>
      <c r="AT147" s="188" t="s">
        <v>268</v>
      </c>
      <c r="AU147" s="188" t="s">
        <v>86</v>
      </c>
      <c r="AV147" s="14" t="s">
        <v>86</v>
      </c>
      <c r="AW147" s="14" t="s">
        <v>41</v>
      </c>
      <c r="AX147" s="14" t="s">
        <v>28</v>
      </c>
      <c r="AY147" s="188" t="s">
        <v>259</v>
      </c>
    </row>
    <row r="148" spans="2:65" s="1" customFormat="1" ht="25.5" customHeight="1">
      <c r="B148" s="161"/>
      <c r="C148" s="201" t="s">
        <v>11</v>
      </c>
      <c r="D148" s="201" t="s">
        <v>336</v>
      </c>
      <c r="E148" s="202" t="s">
        <v>992</v>
      </c>
      <c r="F148" s="203" t="s">
        <v>993</v>
      </c>
      <c r="G148" s="204" t="s">
        <v>660</v>
      </c>
      <c r="H148" s="205">
        <v>3.8639999999999999</v>
      </c>
      <c r="I148" s="206"/>
      <c r="J148" s="206">
        <f>ROUND(I148*H148,2)</f>
        <v>0</v>
      </c>
      <c r="K148" s="203" t="s">
        <v>5</v>
      </c>
      <c r="L148" s="207"/>
      <c r="M148" s="208" t="s">
        <v>5</v>
      </c>
      <c r="N148" s="209" t="s">
        <v>48</v>
      </c>
      <c r="O148" s="170">
        <v>0</v>
      </c>
      <c r="P148" s="170">
        <f>O148*H148</f>
        <v>0</v>
      </c>
      <c r="Q148" s="170">
        <v>1E-3</v>
      </c>
      <c r="R148" s="170">
        <f>Q148*H148</f>
        <v>3.8639999999999998E-3</v>
      </c>
      <c r="S148" s="170">
        <v>0</v>
      </c>
      <c r="T148" s="171">
        <f>S148*H148</f>
        <v>0</v>
      </c>
      <c r="AR148" s="24" t="s">
        <v>321</v>
      </c>
      <c r="AT148" s="24" t="s">
        <v>336</v>
      </c>
      <c r="AU148" s="24" t="s">
        <v>86</v>
      </c>
      <c r="AY148" s="24" t="s">
        <v>259</v>
      </c>
      <c r="BE148" s="172">
        <f>IF(N148="základní",J148,0)</f>
        <v>0</v>
      </c>
      <c r="BF148" s="172">
        <f>IF(N148="snížená",J148,0)</f>
        <v>0</v>
      </c>
      <c r="BG148" s="172">
        <f>IF(N148="zákl. přenesená",J148,0)</f>
        <v>0</v>
      </c>
      <c r="BH148" s="172">
        <f>IF(N148="sníž. přenesená",J148,0)</f>
        <v>0</v>
      </c>
      <c r="BI148" s="172">
        <f>IF(N148="nulová",J148,0)</f>
        <v>0</v>
      </c>
      <c r="BJ148" s="24" t="s">
        <v>28</v>
      </c>
      <c r="BK148" s="172">
        <f>ROUND(I148*H148,2)</f>
        <v>0</v>
      </c>
      <c r="BL148" s="24" t="s">
        <v>266</v>
      </c>
      <c r="BM148" s="24" t="s">
        <v>994</v>
      </c>
    </row>
    <row r="149" spans="2:65" s="12" customFormat="1">
      <c r="B149" s="173"/>
      <c r="D149" s="174" t="s">
        <v>268</v>
      </c>
      <c r="E149" s="175" t="s">
        <v>5</v>
      </c>
      <c r="F149" s="176" t="s">
        <v>995</v>
      </c>
      <c r="H149" s="175" t="s">
        <v>5</v>
      </c>
      <c r="L149" s="173"/>
      <c r="M149" s="177"/>
      <c r="N149" s="178"/>
      <c r="O149" s="178"/>
      <c r="P149" s="178"/>
      <c r="Q149" s="178"/>
      <c r="R149" s="178"/>
      <c r="S149" s="178"/>
      <c r="T149" s="179"/>
      <c r="AT149" s="175" t="s">
        <v>268</v>
      </c>
      <c r="AU149" s="175" t="s">
        <v>86</v>
      </c>
      <c r="AV149" s="12" t="s">
        <v>28</v>
      </c>
      <c r="AW149" s="12" t="s">
        <v>41</v>
      </c>
      <c r="AX149" s="12" t="s">
        <v>77</v>
      </c>
      <c r="AY149" s="175" t="s">
        <v>259</v>
      </c>
    </row>
    <row r="150" spans="2:65" s="12" customFormat="1">
      <c r="B150" s="173"/>
      <c r="D150" s="174" t="s">
        <v>268</v>
      </c>
      <c r="E150" s="175" t="s">
        <v>5</v>
      </c>
      <c r="F150" s="176" t="s">
        <v>996</v>
      </c>
      <c r="H150" s="175" t="s">
        <v>5</v>
      </c>
      <c r="L150" s="173"/>
      <c r="M150" s="177"/>
      <c r="N150" s="178"/>
      <c r="O150" s="178"/>
      <c r="P150" s="178"/>
      <c r="Q150" s="178"/>
      <c r="R150" s="178"/>
      <c r="S150" s="178"/>
      <c r="T150" s="179"/>
      <c r="AT150" s="175" t="s">
        <v>268</v>
      </c>
      <c r="AU150" s="175" t="s">
        <v>86</v>
      </c>
      <c r="AV150" s="12" t="s">
        <v>28</v>
      </c>
      <c r="AW150" s="12" t="s">
        <v>41</v>
      </c>
      <c r="AX150" s="12" t="s">
        <v>77</v>
      </c>
      <c r="AY150" s="175" t="s">
        <v>259</v>
      </c>
    </row>
    <row r="151" spans="2:65" s="14" customFormat="1">
      <c r="B151" s="187"/>
      <c r="D151" s="174" t="s">
        <v>268</v>
      </c>
      <c r="E151" s="188" t="s">
        <v>5</v>
      </c>
      <c r="F151" s="189" t="s">
        <v>997</v>
      </c>
      <c r="H151" s="190">
        <v>3.8639999999999999</v>
      </c>
      <c r="L151" s="187"/>
      <c r="M151" s="191"/>
      <c r="N151" s="192"/>
      <c r="O151" s="192"/>
      <c r="P151" s="192"/>
      <c r="Q151" s="192"/>
      <c r="R151" s="192"/>
      <c r="S151" s="192"/>
      <c r="T151" s="193"/>
      <c r="AT151" s="188" t="s">
        <v>268</v>
      </c>
      <c r="AU151" s="188" t="s">
        <v>86</v>
      </c>
      <c r="AV151" s="14" t="s">
        <v>86</v>
      </c>
      <c r="AW151" s="14" t="s">
        <v>41</v>
      </c>
      <c r="AX151" s="14" t="s">
        <v>28</v>
      </c>
      <c r="AY151" s="188" t="s">
        <v>259</v>
      </c>
    </row>
    <row r="152" spans="2:65" s="1" customFormat="1" ht="16.5" customHeight="1">
      <c r="B152" s="161"/>
      <c r="C152" s="201" t="s">
        <v>378</v>
      </c>
      <c r="D152" s="201" t="s">
        <v>336</v>
      </c>
      <c r="E152" s="202" t="s">
        <v>998</v>
      </c>
      <c r="F152" s="203" t="s">
        <v>999</v>
      </c>
      <c r="G152" s="204" t="s">
        <v>324</v>
      </c>
      <c r="H152" s="205">
        <v>0.13100000000000001</v>
      </c>
      <c r="I152" s="206"/>
      <c r="J152" s="206">
        <f>ROUND(I152*H152,2)</f>
        <v>0</v>
      </c>
      <c r="K152" s="203" t="s">
        <v>265</v>
      </c>
      <c r="L152" s="207"/>
      <c r="M152" s="208" t="s">
        <v>5</v>
      </c>
      <c r="N152" s="209" t="s">
        <v>48</v>
      </c>
      <c r="O152" s="170">
        <v>0</v>
      </c>
      <c r="P152" s="170">
        <f>O152*H152</f>
        <v>0</v>
      </c>
      <c r="Q152" s="170">
        <v>1</v>
      </c>
      <c r="R152" s="170">
        <f>Q152*H152</f>
        <v>0.13100000000000001</v>
      </c>
      <c r="S152" s="170">
        <v>0</v>
      </c>
      <c r="T152" s="171">
        <f>S152*H152</f>
        <v>0</v>
      </c>
      <c r="AR152" s="24" t="s">
        <v>321</v>
      </c>
      <c r="AT152" s="24" t="s">
        <v>336</v>
      </c>
      <c r="AU152" s="24" t="s">
        <v>86</v>
      </c>
      <c r="AY152" s="24" t="s">
        <v>259</v>
      </c>
      <c r="BE152" s="172">
        <f>IF(N152="základní",J152,0)</f>
        <v>0</v>
      </c>
      <c r="BF152" s="172">
        <f>IF(N152="snížená",J152,0)</f>
        <v>0</v>
      </c>
      <c r="BG152" s="172">
        <f>IF(N152="zákl. přenesená",J152,0)</f>
        <v>0</v>
      </c>
      <c r="BH152" s="172">
        <f>IF(N152="sníž. přenesená",J152,0)</f>
        <v>0</v>
      </c>
      <c r="BI152" s="172">
        <f>IF(N152="nulová",J152,0)</f>
        <v>0</v>
      </c>
      <c r="BJ152" s="24" t="s">
        <v>28</v>
      </c>
      <c r="BK152" s="172">
        <f>ROUND(I152*H152,2)</f>
        <v>0</v>
      </c>
      <c r="BL152" s="24" t="s">
        <v>266</v>
      </c>
      <c r="BM152" s="24" t="s">
        <v>1000</v>
      </c>
    </row>
    <row r="153" spans="2:65" s="12" customFormat="1">
      <c r="B153" s="173"/>
      <c r="D153" s="174" t="s">
        <v>268</v>
      </c>
      <c r="E153" s="175" t="s">
        <v>5</v>
      </c>
      <c r="F153" s="176" t="s">
        <v>995</v>
      </c>
      <c r="H153" s="175" t="s">
        <v>5</v>
      </c>
      <c r="L153" s="173"/>
      <c r="M153" s="177"/>
      <c r="N153" s="178"/>
      <c r="O153" s="178"/>
      <c r="P153" s="178"/>
      <c r="Q153" s="178"/>
      <c r="R153" s="178"/>
      <c r="S153" s="178"/>
      <c r="T153" s="179"/>
      <c r="AT153" s="175" t="s">
        <v>268</v>
      </c>
      <c r="AU153" s="175" t="s">
        <v>86</v>
      </c>
      <c r="AV153" s="12" t="s">
        <v>28</v>
      </c>
      <c r="AW153" s="12" t="s">
        <v>41</v>
      </c>
      <c r="AX153" s="12" t="s">
        <v>77</v>
      </c>
      <c r="AY153" s="175" t="s">
        <v>259</v>
      </c>
    </row>
    <row r="154" spans="2:65" s="12" customFormat="1">
      <c r="B154" s="173"/>
      <c r="D154" s="174" t="s">
        <v>268</v>
      </c>
      <c r="E154" s="175" t="s">
        <v>5</v>
      </c>
      <c r="F154" s="176" t="s">
        <v>1001</v>
      </c>
      <c r="H154" s="175" t="s">
        <v>5</v>
      </c>
      <c r="L154" s="173"/>
      <c r="M154" s="177"/>
      <c r="N154" s="178"/>
      <c r="O154" s="178"/>
      <c r="P154" s="178"/>
      <c r="Q154" s="178"/>
      <c r="R154" s="178"/>
      <c r="S154" s="178"/>
      <c r="T154" s="179"/>
      <c r="AT154" s="175" t="s">
        <v>268</v>
      </c>
      <c r="AU154" s="175" t="s">
        <v>86</v>
      </c>
      <c r="AV154" s="12" t="s">
        <v>28</v>
      </c>
      <c r="AW154" s="12" t="s">
        <v>41</v>
      </c>
      <c r="AX154" s="12" t="s">
        <v>77</v>
      </c>
      <c r="AY154" s="175" t="s">
        <v>259</v>
      </c>
    </row>
    <row r="155" spans="2:65" s="14" customFormat="1">
      <c r="B155" s="187"/>
      <c r="D155" s="174" t="s">
        <v>268</v>
      </c>
      <c r="E155" s="188" t="s">
        <v>5</v>
      </c>
      <c r="F155" s="189" t="s">
        <v>1002</v>
      </c>
      <c r="H155" s="190">
        <v>0.13100000000000001</v>
      </c>
      <c r="L155" s="187"/>
      <c r="M155" s="191"/>
      <c r="N155" s="192"/>
      <c r="O155" s="192"/>
      <c r="P155" s="192"/>
      <c r="Q155" s="192"/>
      <c r="R155" s="192"/>
      <c r="S155" s="192"/>
      <c r="T155" s="193"/>
      <c r="AT155" s="188" t="s">
        <v>268</v>
      </c>
      <c r="AU155" s="188" t="s">
        <v>86</v>
      </c>
      <c r="AV155" s="14" t="s">
        <v>86</v>
      </c>
      <c r="AW155" s="14" t="s">
        <v>41</v>
      </c>
      <c r="AX155" s="14" t="s">
        <v>28</v>
      </c>
      <c r="AY155" s="188" t="s">
        <v>259</v>
      </c>
    </row>
    <row r="156" spans="2:65" s="11" customFormat="1" ht="29.85" customHeight="1">
      <c r="B156" s="149"/>
      <c r="D156" s="150" t="s">
        <v>76</v>
      </c>
      <c r="E156" s="159" t="s">
        <v>627</v>
      </c>
      <c r="F156" s="159" t="s">
        <v>628</v>
      </c>
      <c r="J156" s="160">
        <f>BK156</f>
        <v>0</v>
      </c>
      <c r="L156" s="149"/>
      <c r="M156" s="153"/>
      <c r="N156" s="154"/>
      <c r="O156" s="154"/>
      <c r="P156" s="155">
        <f>P157</f>
        <v>1.8472409999999999</v>
      </c>
      <c r="Q156" s="154"/>
      <c r="R156" s="155">
        <f>R157</f>
        <v>0</v>
      </c>
      <c r="S156" s="154"/>
      <c r="T156" s="156">
        <f>T157</f>
        <v>0</v>
      </c>
      <c r="AR156" s="150" t="s">
        <v>28</v>
      </c>
      <c r="AT156" s="157" t="s">
        <v>76</v>
      </c>
      <c r="AU156" s="157" t="s">
        <v>28</v>
      </c>
      <c r="AY156" s="150" t="s">
        <v>259</v>
      </c>
      <c r="BK156" s="158">
        <f>BK157</f>
        <v>0</v>
      </c>
    </row>
    <row r="157" spans="2:65" s="1" customFormat="1" ht="16.5" customHeight="1">
      <c r="B157" s="161"/>
      <c r="C157" s="162" t="s">
        <v>386</v>
      </c>
      <c r="D157" s="162" t="s">
        <v>261</v>
      </c>
      <c r="E157" s="163" t="s">
        <v>748</v>
      </c>
      <c r="F157" s="164" t="s">
        <v>749</v>
      </c>
      <c r="G157" s="165" t="s">
        <v>324</v>
      </c>
      <c r="H157" s="166">
        <v>4.6529999999999996</v>
      </c>
      <c r="I157" s="167"/>
      <c r="J157" s="167">
        <f>ROUND(I157*H157,2)</f>
        <v>0</v>
      </c>
      <c r="K157" s="164" t="s">
        <v>265</v>
      </c>
      <c r="L157" s="39"/>
      <c r="M157" s="168" t="s">
        <v>5</v>
      </c>
      <c r="N157" s="213" t="s">
        <v>48</v>
      </c>
      <c r="O157" s="214">
        <v>0.39700000000000002</v>
      </c>
      <c r="P157" s="214">
        <f>O157*H157</f>
        <v>1.8472409999999999</v>
      </c>
      <c r="Q157" s="214">
        <v>0</v>
      </c>
      <c r="R157" s="214">
        <f>Q157*H157</f>
        <v>0</v>
      </c>
      <c r="S157" s="214">
        <v>0</v>
      </c>
      <c r="T157" s="215">
        <f>S157*H157</f>
        <v>0</v>
      </c>
      <c r="AR157" s="24" t="s">
        <v>266</v>
      </c>
      <c r="AT157" s="24" t="s">
        <v>261</v>
      </c>
      <c r="AU157" s="24" t="s">
        <v>86</v>
      </c>
      <c r="AY157" s="24" t="s">
        <v>259</v>
      </c>
      <c r="BE157" s="172">
        <f>IF(N157="základní",J157,0)</f>
        <v>0</v>
      </c>
      <c r="BF157" s="172">
        <f>IF(N157="snížená",J157,0)</f>
        <v>0</v>
      </c>
      <c r="BG157" s="172">
        <f>IF(N157="zákl. přenesená",J157,0)</f>
        <v>0</v>
      </c>
      <c r="BH157" s="172">
        <f>IF(N157="sníž. přenesená",J157,0)</f>
        <v>0</v>
      </c>
      <c r="BI157" s="172">
        <f>IF(N157="nulová",J157,0)</f>
        <v>0</v>
      </c>
      <c r="BJ157" s="24" t="s">
        <v>28</v>
      </c>
      <c r="BK157" s="172">
        <f>ROUND(I157*H157,2)</f>
        <v>0</v>
      </c>
      <c r="BL157" s="24" t="s">
        <v>266</v>
      </c>
      <c r="BM157" s="24" t="s">
        <v>943</v>
      </c>
    </row>
    <row r="158" spans="2:65" s="1" customFormat="1" ht="6.95" customHeight="1">
      <c r="B158" s="54"/>
      <c r="C158" s="55"/>
      <c r="D158" s="55"/>
      <c r="E158" s="55"/>
      <c r="F158" s="55"/>
      <c r="G158" s="55"/>
      <c r="H158" s="55"/>
      <c r="I158" s="55"/>
      <c r="J158" s="55"/>
      <c r="K158" s="55"/>
      <c r="L158" s="39"/>
    </row>
  </sheetData>
  <autoFilter ref="C86:K157" xr:uid="{00000000-0009-0000-0000-000008000000}"/>
  <mergeCells count="13">
    <mergeCell ref="E79:H79"/>
    <mergeCell ref="G1:H1"/>
    <mergeCell ref="L2:V2"/>
    <mergeCell ref="E49:H49"/>
    <mergeCell ref="E51:H51"/>
    <mergeCell ref="J55:J56"/>
    <mergeCell ref="E75:H75"/>
    <mergeCell ref="E77:H77"/>
    <mergeCell ref="E7:H7"/>
    <mergeCell ref="E9:H9"/>
    <mergeCell ref="E11:H11"/>
    <mergeCell ref="E26:H26"/>
    <mergeCell ref="E47:H47"/>
  </mergeCells>
  <hyperlinks>
    <hyperlink ref="F1:G1" location="C2" display="1) Krycí list soupisu" xr:uid="{00000000-0004-0000-0800-000000000000}"/>
    <hyperlink ref="G1:H1" location="C58" display="2) Rekapitulace" xr:uid="{00000000-0004-0000-0800-000001000000}"/>
    <hyperlink ref="J1" location="C86" display="3) Soupis prací" xr:uid="{00000000-0004-0000-0800-000002000000}"/>
    <hyperlink ref="L1:V1" location="'Rekapitulace stavby'!C2" display="Rekapitulace stavby" xr:uid="{00000000-0004-0000-0800-000003000000}"/>
  </hyperlinks>
  <pageMargins left="0.59055118110236227" right="0.59055118110236227" top="0.59055118110236227" bottom="0.59055118110236227" header="0" footer="0"/>
  <pageSetup paperSize="9" fitToHeight="100" orientation="landscape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BR236"/>
  <sheetViews>
    <sheetView showGridLines="0" workbookViewId="0">
      <pane ySplit="1" topLeftCell="A209" activePane="bottomLeft" state="frozen"/>
      <selection activeCell="A2" sqref="A2"/>
      <selection pane="bottomLeft" activeCell="I94" sqref="I94:I235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9" max="19" width="8.1640625" customWidth="1"/>
    <col min="20" max="20" width="29.6640625" customWidth="1"/>
    <col min="21" max="21" width="16.33203125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04"/>
      <c r="B1" s="17"/>
      <c r="C1" s="17"/>
      <c r="D1" s="18" t="s">
        <v>1</v>
      </c>
      <c r="E1" s="17"/>
      <c r="F1" s="105" t="s">
        <v>189</v>
      </c>
      <c r="G1" s="262" t="s">
        <v>190</v>
      </c>
      <c r="H1" s="262"/>
      <c r="I1" s="17"/>
      <c r="J1" s="105" t="s">
        <v>191</v>
      </c>
      <c r="K1" s="18" t="s">
        <v>192</v>
      </c>
      <c r="L1" s="105" t="s">
        <v>193</v>
      </c>
      <c r="M1" s="105"/>
      <c r="N1" s="105"/>
      <c r="O1" s="105"/>
      <c r="P1" s="105"/>
      <c r="Q1" s="105"/>
      <c r="R1" s="105"/>
      <c r="S1" s="105"/>
      <c r="T1" s="105"/>
      <c r="U1" s="106"/>
      <c r="V1" s="106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24" t="s">
        <v>120</v>
      </c>
      <c r="AZ2" s="107" t="s">
        <v>1003</v>
      </c>
      <c r="BA2" s="107" t="s">
        <v>5</v>
      </c>
      <c r="BB2" s="107" t="s">
        <v>5</v>
      </c>
      <c r="BC2" s="107" t="s">
        <v>1004</v>
      </c>
      <c r="BD2" s="107" t="s">
        <v>86</v>
      </c>
    </row>
    <row r="3" spans="1:70" ht="6.95" customHeight="1">
      <c r="B3" s="25"/>
      <c r="C3" s="26"/>
      <c r="D3" s="26"/>
      <c r="E3" s="26"/>
      <c r="F3" s="26"/>
      <c r="G3" s="26"/>
      <c r="H3" s="26"/>
      <c r="I3" s="26"/>
      <c r="J3" s="26"/>
      <c r="K3" s="27"/>
      <c r="AT3" s="24" t="s">
        <v>86</v>
      </c>
      <c r="AZ3" s="107" t="s">
        <v>1005</v>
      </c>
      <c r="BA3" s="107" t="s">
        <v>5</v>
      </c>
      <c r="BB3" s="107" t="s">
        <v>5</v>
      </c>
      <c r="BC3" s="107" t="s">
        <v>1006</v>
      </c>
      <c r="BD3" s="107" t="s">
        <v>86</v>
      </c>
    </row>
    <row r="4" spans="1:70" ht="36.950000000000003" customHeight="1">
      <c r="B4" s="28"/>
      <c r="C4" s="29"/>
      <c r="D4" s="30" t="s">
        <v>198</v>
      </c>
      <c r="E4" s="29"/>
      <c r="F4" s="29"/>
      <c r="G4" s="29"/>
      <c r="H4" s="29"/>
      <c r="I4" s="29"/>
      <c r="J4" s="29"/>
      <c r="K4" s="31"/>
      <c r="M4" s="32" t="s">
        <v>13</v>
      </c>
      <c r="AT4" s="24" t="s">
        <v>6</v>
      </c>
      <c r="AZ4" s="107" t="s">
        <v>1007</v>
      </c>
      <c r="BA4" s="107" t="s">
        <v>5</v>
      </c>
      <c r="BB4" s="107" t="s">
        <v>5</v>
      </c>
      <c r="BC4" s="107" t="s">
        <v>1008</v>
      </c>
      <c r="BD4" s="107" t="s">
        <v>86</v>
      </c>
    </row>
    <row r="5" spans="1:70" ht="6.95" customHeight="1">
      <c r="B5" s="28"/>
      <c r="C5" s="29"/>
      <c r="D5" s="29"/>
      <c r="E5" s="29"/>
      <c r="F5" s="29"/>
      <c r="G5" s="29"/>
      <c r="H5" s="29"/>
      <c r="I5" s="29"/>
      <c r="J5" s="29"/>
      <c r="K5" s="31"/>
      <c r="AZ5" s="107" t="s">
        <v>1009</v>
      </c>
      <c r="BA5" s="107" t="s">
        <v>5</v>
      </c>
      <c r="BB5" s="107" t="s">
        <v>5</v>
      </c>
      <c r="BC5" s="107" t="s">
        <v>1010</v>
      </c>
      <c r="BD5" s="107" t="s">
        <v>86</v>
      </c>
    </row>
    <row r="6" spans="1:70" ht="15">
      <c r="B6" s="28"/>
      <c r="C6" s="29"/>
      <c r="D6" s="36" t="s">
        <v>17</v>
      </c>
      <c r="E6" s="29"/>
      <c r="F6" s="29"/>
      <c r="G6" s="29"/>
      <c r="H6" s="29"/>
      <c r="I6" s="29"/>
      <c r="J6" s="29"/>
      <c r="K6" s="31"/>
      <c r="AZ6" s="107" t="s">
        <v>1011</v>
      </c>
      <c r="BA6" s="107" t="s">
        <v>5</v>
      </c>
      <c r="BB6" s="107" t="s">
        <v>5</v>
      </c>
      <c r="BC6" s="107" t="s">
        <v>1012</v>
      </c>
      <c r="BD6" s="107" t="s">
        <v>86</v>
      </c>
    </row>
    <row r="7" spans="1:70" ht="16.5" customHeight="1">
      <c r="B7" s="28"/>
      <c r="C7" s="29"/>
      <c r="D7" s="29"/>
      <c r="E7" s="263" t="str">
        <f>'Rekapitulace stavby'!K6</f>
        <v>ÚPRAVA VEŘEJNÉHO PROSTORU MEZI UL. VÝSTAVNÍ-VELETRŽNÍ PŘI MENDLOVĚ NÁM.ČÁST 2 - VNITROBLOK</v>
      </c>
      <c r="F7" s="269"/>
      <c r="G7" s="269"/>
      <c r="H7" s="269"/>
      <c r="I7" s="29"/>
      <c r="J7" s="29"/>
      <c r="K7" s="31"/>
      <c r="AZ7" s="107" t="s">
        <v>1013</v>
      </c>
      <c r="BA7" s="107" t="s">
        <v>5</v>
      </c>
      <c r="BB7" s="107" t="s">
        <v>5</v>
      </c>
      <c r="BC7" s="107" t="s">
        <v>1014</v>
      </c>
      <c r="BD7" s="107" t="s">
        <v>86</v>
      </c>
    </row>
    <row r="8" spans="1:70" ht="15">
      <c r="B8" s="28"/>
      <c r="C8" s="29"/>
      <c r="D8" s="36" t="s">
        <v>206</v>
      </c>
      <c r="E8" s="29"/>
      <c r="F8" s="29"/>
      <c r="G8" s="29"/>
      <c r="H8" s="29"/>
      <c r="I8" s="29"/>
      <c r="J8" s="29"/>
      <c r="K8" s="31"/>
      <c r="AZ8" s="107" t="s">
        <v>1015</v>
      </c>
      <c r="BA8" s="107" t="s">
        <v>5</v>
      </c>
      <c r="BB8" s="107" t="s">
        <v>5</v>
      </c>
      <c r="BC8" s="107" t="s">
        <v>1016</v>
      </c>
      <c r="BD8" s="107" t="s">
        <v>86</v>
      </c>
    </row>
    <row r="9" spans="1:70" s="1" customFormat="1" ht="16.5" customHeight="1">
      <c r="B9" s="39"/>
      <c r="C9" s="40"/>
      <c r="D9" s="40"/>
      <c r="E9" s="263" t="s">
        <v>1017</v>
      </c>
      <c r="F9" s="264"/>
      <c r="G9" s="264"/>
      <c r="H9" s="264"/>
      <c r="I9" s="40"/>
      <c r="J9" s="40"/>
      <c r="K9" s="43"/>
    </row>
    <row r="10" spans="1:70" s="1" customFormat="1" ht="15">
      <c r="B10" s="39"/>
      <c r="C10" s="40"/>
      <c r="D10" s="36" t="s">
        <v>212</v>
      </c>
      <c r="E10" s="40"/>
      <c r="F10" s="40"/>
      <c r="G10" s="40"/>
      <c r="H10" s="40"/>
      <c r="I10" s="40"/>
      <c r="J10" s="40"/>
      <c r="K10" s="43"/>
    </row>
    <row r="11" spans="1:70" s="1" customFormat="1" ht="36.950000000000003" customHeight="1">
      <c r="B11" s="39"/>
      <c r="C11" s="40"/>
      <c r="D11" s="40"/>
      <c r="E11" s="265" t="s">
        <v>1018</v>
      </c>
      <c r="F11" s="264"/>
      <c r="G11" s="264"/>
      <c r="H11" s="264"/>
      <c r="I11" s="40"/>
      <c r="J11" s="40"/>
      <c r="K11" s="43"/>
    </row>
    <row r="12" spans="1:70" s="1" customFormat="1">
      <c r="B12" s="39"/>
      <c r="C12" s="40"/>
      <c r="D12" s="40"/>
      <c r="E12" s="40"/>
      <c r="F12" s="40"/>
      <c r="G12" s="40"/>
      <c r="H12" s="40"/>
      <c r="I12" s="40"/>
      <c r="J12" s="40"/>
      <c r="K12" s="43"/>
    </row>
    <row r="13" spans="1:70" s="1" customFormat="1" ht="14.45" customHeight="1">
      <c r="B13" s="39"/>
      <c r="C13" s="40"/>
      <c r="D13" s="36" t="s">
        <v>20</v>
      </c>
      <c r="E13" s="40"/>
      <c r="F13" s="34" t="s">
        <v>117</v>
      </c>
      <c r="G13" s="40"/>
      <c r="H13" s="40"/>
      <c r="I13" s="36" t="s">
        <v>22</v>
      </c>
      <c r="J13" s="34" t="s">
        <v>1019</v>
      </c>
      <c r="K13" s="43"/>
    </row>
    <row r="14" spans="1:70" s="1" customFormat="1" ht="14.45" customHeight="1">
      <c r="B14" s="39"/>
      <c r="C14" s="40"/>
      <c r="D14" s="36" t="s">
        <v>24</v>
      </c>
      <c r="E14" s="40"/>
      <c r="F14" s="34" t="s">
        <v>25</v>
      </c>
      <c r="G14" s="40"/>
      <c r="H14" s="40"/>
      <c r="I14" s="36" t="s">
        <v>26</v>
      </c>
      <c r="J14" s="108" t="str">
        <f>'Rekapitulace stavby'!AN8</f>
        <v>18.09.2017</v>
      </c>
      <c r="K14" s="43"/>
    </row>
    <row r="15" spans="1:70" s="1" customFormat="1" ht="10.9" customHeight="1">
      <c r="B15" s="39"/>
      <c r="C15" s="40"/>
      <c r="D15" s="40"/>
      <c r="E15" s="40"/>
      <c r="F15" s="40"/>
      <c r="G15" s="40"/>
      <c r="H15" s="40"/>
      <c r="I15" s="40"/>
      <c r="J15" s="40"/>
      <c r="K15" s="43"/>
    </row>
    <row r="16" spans="1:70" s="1" customFormat="1" ht="14.45" customHeight="1">
      <c r="B16" s="39"/>
      <c r="C16" s="40"/>
      <c r="D16" s="36" t="s">
        <v>33</v>
      </c>
      <c r="E16" s="40"/>
      <c r="F16" s="40"/>
      <c r="G16" s="40"/>
      <c r="H16" s="40"/>
      <c r="I16" s="36" t="s">
        <v>34</v>
      </c>
      <c r="J16" s="34" t="s">
        <v>5</v>
      </c>
      <c r="K16" s="43"/>
    </row>
    <row r="17" spans="2:11" s="1" customFormat="1" ht="18" customHeight="1">
      <c r="B17" s="39"/>
      <c r="C17" s="40"/>
      <c r="D17" s="40"/>
      <c r="E17" s="34" t="s">
        <v>35</v>
      </c>
      <c r="F17" s="40"/>
      <c r="G17" s="40"/>
      <c r="H17" s="40"/>
      <c r="I17" s="36" t="s">
        <v>36</v>
      </c>
      <c r="J17" s="34" t="s">
        <v>5</v>
      </c>
      <c r="K17" s="43"/>
    </row>
    <row r="18" spans="2:11" s="1" customFormat="1" ht="6.95" customHeight="1">
      <c r="B18" s="39"/>
      <c r="C18" s="40"/>
      <c r="D18" s="40"/>
      <c r="E18" s="40"/>
      <c r="F18" s="40"/>
      <c r="G18" s="40"/>
      <c r="H18" s="40"/>
      <c r="I18" s="40"/>
      <c r="J18" s="40"/>
      <c r="K18" s="43"/>
    </row>
    <row r="19" spans="2:11" s="1" customFormat="1" ht="14.45" customHeight="1">
      <c r="B19" s="39"/>
      <c r="C19" s="40"/>
      <c r="D19" s="36" t="s">
        <v>37</v>
      </c>
      <c r="E19" s="40"/>
      <c r="F19" s="40"/>
      <c r="G19" s="40"/>
      <c r="H19" s="40"/>
      <c r="I19" s="36" t="s">
        <v>34</v>
      </c>
      <c r="J19" s="34" t="str">
        <f>IF('Rekapitulace stavby'!AN13="Vyplň údaj","",IF('Rekapitulace stavby'!AN13="","",'Rekapitulace stavby'!AN13))</f>
        <v/>
      </c>
      <c r="K19" s="43"/>
    </row>
    <row r="20" spans="2:11" s="1" customFormat="1" ht="18" customHeight="1">
      <c r="B20" s="39"/>
      <c r="C20" s="40"/>
      <c r="D20" s="40"/>
      <c r="E20" s="34" t="str">
        <f>IF('Rekapitulace stavby'!E14="Vyplň údaj","",IF('Rekapitulace stavby'!E14="","",'Rekapitulace stavby'!E14))</f>
        <v xml:space="preserve"> </v>
      </c>
      <c r="F20" s="40"/>
      <c r="G20" s="40"/>
      <c r="H20" s="40"/>
      <c r="I20" s="36" t="s">
        <v>36</v>
      </c>
      <c r="J20" s="34" t="str">
        <f>IF('Rekapitulace stavby'!AN14="Vyplň údaj","",IF('Rekapitulace stavby'!AN14="","",'Rekapitulace stavby'!AN14))</f>
        <v/>
      </c>
      <c r="K20" s="43"/>
    </row>
    <row r="21" spans="2:11" s="1" customFormat="1" ht="6.95" customHeight="1">
      <c r="B21" s="39"/>
      <c r="C21" s="40"/>
      <c r="D21" s="40"/>
      <c r="E21" s="40"/>
      <c r="F21" s="40"/>
      <c r="G21" s="40"/>
      <c r="H21" s="40"/>
      <c r="I21" s="40"/>
      <c r="J21" s="40"/>
      <c r="K21" s="43"/>
    </row>
    <row r="22" spans="2:11" s="1" customFormat="1" ht="14.45" customHeight="1">
      <c r="B22" s="39"/>
      <c r="C22" s="40"/>
      <c r="D22" s="36" t="s">
        <v>39</v>
      </c>
      <c r="E22" s="40"/>
      <c r="F22" s="40"/>
      <c r="G22" s="40"/>
      <c r="H22" s="40"/>
      <c r="I22" s="36" t="s">
        <v>34</v>
      </c>
      <c r="J22" s="34" t="s">
        <v>5</v>
      </c>
      <c r="K22" s="43"/>
    </row>
    <row r="23" spans="2:11" s="1" customFormat="1" ht="18" customHeight="1">
      <c r="B23" s="39"/>
      <c r="C23" s="40"/>
      <c r="D23" s="40"/>
      <c r="E23" s="34" t="s">
        <v>40</v>
      </c>
      <c r="F23" s="40"/>
      <c r="G23" s="40"/>
      <c r="H23" s="40"/>
      <c r="I23" s="36" t="s">
        <v>36</v>
      </c>
      <c r="J23" s="34" t="s">
        <v>5</v>
      </c>
      <c r="K23" s="43"/>
    </row>
    <row r="24" spans="2:11" s="1" customFormat="1" ht="6.95" customHeight="1">
      <c r="B24" s="39"/>
      <c r="C24" s="40"/>
      <c r="D24" s="40"/>
      <c r="E24" s="40"/>
      <c r="F24" s="40"/>
      <c r="G24" s="40"/>
      <c r="H24" s="40"/>
      <c r="I24" s="40"/>
      <c r="J24" s="40"/>
      <c r="K24" s="43"/>
    </row>
    <row r="25" spans="2:11" s="1" customFormat="1" ht="14.45" customHeight="1">
      <c r="B25" s="39"/>
      <c r="C25" s="40"/>
      <c r="D25" s="36" t="s">
        <v>42</v>
      </c>
      <c r="E25" s="40"/>
      <c r="F25" s="40"/>
      <c r="G25" s="40"/>
      <c r="H25" s="40"/>
      <c r="I25" s="40"/>
      <c r="J25" s="40"/>
      <c r="K25" s="43"/>
    </row>
    <row r="26" spans="2:11" s="7" customFormat="1" ht="16.5" customHeight="1">
      <c r="B26" s="109"/>
      <c r="C26" s="110"/>
      <c r="D26" s="110"/>
      <c r="E26" s="257" t="s">
        <v>5</v>
      </c>
      <c r="F26" s="257"/>
      <c r="G26" s="257"/>
      <c r="H26" s="257"/>
      <c r="I26" s="110"/>
      <c r="J26" s="110"/>
      <c r="K26" s="111"/>
    </row>
    <row r="27" spans="2:11" s="1" customFormat="1" ht="6.95" customHeight="1">
      <c r="B27" s="39"/>
      <c r="C27" s="40"/>
      <c r="D27" s="40"/>
      <c r="E27" s="40"/>
      <c r="F27" s="40"/>
      <c r="G27" s="40"/>
      <c r="H27" s="40"/>
      <c r="I27" s="40"/>
      <c r="J27" s="40"/>
      <c r="K27" s="43"/>
    </row>
    <row r="28" spans="2:11" s="1" customFormat="1" ht="6.95" customHeight="1">
      <c r="B28" s="39"/>
      <c r="C28" s="40"/>
      <c r="D28" s="66"/>
      <c r="E28" s="66"/>
      <c r="F28" s="66"/>
      <c r="G28" s="66"/>
      <c r="H28" s="66"/>
      <c r="I28" s="66"/>
      <c r="J28" s="66"/>
      <c r="K28" s="112"/>
    </row>
    <row r="29" spans="2:11" s="1" customFormat="1" ht="25.35" customHeight="1">
      <c r="B29" s="39"/>
      <c r="C29" s="40"/>
      <c r="D29" s="113" t="s">
        <v>43</v>
      </c>
      <c r="E29" s="40"/>
      <c r="F29" s="40"/>
      <c r="G29" s="40"/>
      <c r="H29" s="40"/>
      <c r="I29" s="40"/>
      <c r="J29" s="114">
        <f>ROUND(J91,0)</f>
        <v>0</v>
      </c>
      <c r="K29" s="43"/>
    </row>
    <row r="30" spans="2:11" s="1" customFormat="1" ht="6.95" customHeight="1">
      <c r="B30" s="39"/>
      <c r="C30" s="40"/>
      <c r="D30" s="66"/>
      <c r="E30" s="66"/>
      <c r="F30" s="66"/>
      <c r="G30" s="66"/>
      <c r="H30" s="66"/>
      <c r="I30" s="66"/>
      <c r="J30" s="66"/>
      <c r="K30" s="112"/>
    </row>
    <row r="31" spans="2:11" s="1" customFormat="1" ht="14.45" customHeight="1">
      <c r="B31" s="39"/>
      <c r="C31" s="40"/>
      <c r="D31" s="40"/>
      <c r="E31" s="40"/>
      <c r="F31" s="44" t="s">
        <v>45</v>
      </c>
      <c r="G31" s="40"/>
      <c r="H31" s="40"/>
      <c r="I31" s="44" t="s">
        <v>44</v>
      </c>
      <c r="J31" s="44" t="s">
        <v>46</v>
      </c>
      <c r="K31" s="43"/>
    </row>
    <row r="32" spans="2:11" s="1" customFormat="1" ht="14.45" customHeight="1">
      <c r="B32" s="39"/>
      <c r="C32" s="40"/>
      <c r="D32" s="47" t="s">
        <v>47</v>
      </c>
      <c r="E32" s="47" t="s">
        <v>48</v>
      </c>
      <c r="F32" s="115">
        <f>ROUND(SUM(BE91:BE235), 0)</f>
        <v>0</v>
      </c>
      <c r="G32" s="40"/>
      <c r="H32" s="40"/>
      <c r="I32" s="116">
        <v>0.21</v>
      </c>
      <c r="J32" s="115">
        <f>ROUND(ROUND((SUM(BE91:BE235)), 0)*I32, 0)</f>
        <v>0</v>
      </c>
      <c r="K32" s="43"/>
    </row>
    <row r="33" spans="2:11" s="1" customFormat="1" ht="14.45" customHeight="1">
      <c r="B33" s="39"/>
      <c r="C33" s="40"/>
      <c r="D33" s="40"/>
      <c r="E33" s="47" t="s">
        <v>49</v>
      </c>
      <c r="F33" s="115">
        <f>ROUND(SUM(BF91:BF235), 0)</f>
        <v>0</v>
      </c>
      <c r="G33" s="40"/>
      <c r="H33" s="40"/>
      <c r="I33" s="116">
        <v>0.15</v>
      </c>
      <c r="J33" s="115">
        <f>ROUND(ROUND((SUM(BF91:BF235)), 0)*I33, 0)</f>
        <v>0</v>
      </c>
      <c r="K33" s="43"/>
    </row>
    <row r="34" spans="2:11" s="1" customFormat="1" ht="14.45" hidden="1" customHeight="1">
      <c r="B34" s="39"/>
      <c r="C34" s="40"/>
      <c r="D34" s="40"/>
      <c r="E34" s="47" t="s">
        <v>50</v>
      </c>
      <c r="F34" s="115">
        <f>ROUND(SUM(BG91:BG235), 0)</f>
        <v>0</v>
      </c>
      <c r="G34" s="40"/>
      <c r="H34" s="40"/>
      <c r="I34" s="116">
        <v>0.21</v>
      </c>
      <c r="J34" s="115">
        <v>0</v>
      </c>
      <c r="K34" s="43"/>
    </row>
    <row r="35" spans="2:11" s="1" customFormat="1" ht="14.45" hidden="1" customHeight="1">
      <c r="B35" s="39"/>
      <c r="C35" s="40"/>
      <c r="D35" s="40"/>
      <c r="E35" s="47" t="s">
        <v>51</v>
      </c>
      <c r="F35" s="115">
        <f>ROUND(SUM(BH91:BH235), 0)</f>
        <v>0</v>
      </c>
      <c r="G35" s="40"/>
      <c r="H35" s="40"/>
      <c r="I35" s="116">
        <v>0.15</v>
      </c>
      <c r="J35" s="115">
        <v>0</v>
      </c>
      <c r="K35" s="43"/>
    </row>
    <row r="36" spans="2:11" s="1" customFormat="1" ht="14.45" hidden="1" customHeight="1">
      <c r="B36" s="39"/>
      <c r="C36" s="40"/>
      <c r="D36" s="40"/>
      <c r="E36" s="47" t="s">
        <v>52</v>
      </c>
      <c r="F36" s="115">
        <f>ROUND(SUM(BI91:BI235), 0)</f>
        <v>0</v>
      </c>
      <c r="G36" s="40"/>
      <c r="H36" s="40"/>
      <c r="I36" s="116">
        <v>0</v>
      </c>
      <c r="J36" s="115">
        <v>0</v>
      </c>
      <c r="K36" s="43"/>
    </row>
    <row r="37" spans="2:11" s="1" customFormat="1" ht="6.95" customHeight="1">
      <c r="B37" s="39"/>
      <c r="C37" s="40"/>
      <c r="D37" s="40"/>
      <c r="E37" s="40"/>
      <c r="F37" s="40"/>
      <c r="G37" s="40"/>
      <c r="H37" s="40"/>
      <c r="I37" s="40"/>
      <c r="J37" s="40"/>
      <c r="K37" s="43"/>
    </row>
    <row r="38" spans="2:11" s="1" customFormat="1" ht="25.35" customHeight="1">
      <c r="B38" s="39"/>
      <c r="C38" s="117"/>
      <c r="D38" s="118" t="s">
        <v>53</v>
      </c>
      <c r="E38" s="69"/>
      <c r="F38" s="69"/>
      <c r="G38" s="119" t="s">
        <v>54</v>
      </c>
      <c r="H38" s="120" t="s">
        <v>55</v>
      </c>
      <c r="I38" s="69"/>
      <c r="J38" s="121">
        <f>SUM(J29:J36)</f>
        <v>0</v>
      </c>
      <c r="K38" s="122"/>
    </row>
    <row r="39" spans="2:11" s="1" customFormat="1" ht="14.45" customHeight="1">
      <c r="B39" s="54"/>
      <c r="C39" s="55"/>
      <c r="D39" s="55"/>
      <c r="E39" s="55"/>
      <c r="F39" s="55"/>
      <c r="G39" s="55"/>
      <c r="H39" s="55"/>
      <c r="I39" s="55"/>
      <c r="J39" s="55"/>
      <c r="K39" s="56"/>
    </row>
    <row r="43" spans="2:11" s="1" customFormat="1" ht="6.95" customHeight="1">
      <c r="B43" s="57"/>
      <c r="C43" s="58"/>
      <c r="D43" s="58"/>
      <c r="E43" s="58"/>
      <c r="F43" s="58"/>
      <c r="G43" s="58"/>
      <c r="H43" s="58"/>
      <c r="I43" s="58"/>
      <c r="J43" s="58"/>
      <c r="K43" s="123"/>
    </row>
    <row r="44" spans="2:11" s="1" customFormat="1" ht="36.950000000000003" customHeight="1">
      <c r="B44" s="39"/>
      <c r="C44" s="30" t="s">
        <v>228</v>
      </c>
      <c r="D44" s="40"/>
      <c r="E44" s="40"/>
      <c r="F44" s="40"/>
      <c r="G44" s="40"/>
      <c r="H44" s="40"/>
      <c r="I44" s="40"/>
      <c r="J44" s="40"/>
      <c r="K44" s="43"/>
    </row>
    <row r="45" spans="2:11" s="1" customFormat="1" ht="6.95" customHeight="1">
      <c r="B45" s="39"/>
      <c r="C45" s="40"/>
      <c r="D45" s="40"/>
      <c r="E45" s="40"/>
      <c r="F45" s="40"/>
      <c r="G45" s="40"/>
      <c r="H45" s="40"/>
      <c r="I45" s="40"/>
      <c r="J45" s="40"/>
      <c r="K45" s="43"/>
    </row>
    <row r="46" spans="2:11" s="1" customFormat="1" ht="14.45" customHeight="1">
      <c r="B46" s="39"/>
      <c r="C46" s="36" t="s">
        <v>17</v>
      </c>
      <c r="D46" s="40"/>
      <c r="E46" s="40"/>
      <c r="F46" s="40"/>
      <c r="G46" s="40"/>
      <c r="H46" s="40"/>
      <c r="I46" s="40"/>
      <c r="J46" s="40"/>
      <c r="K46" s="43"/>
    </row>
    <row r="47" spans="2:11" s="1" customFormat="1" ht="16.5" customHeight="1">
      <c r="B47" s="39"/>
      <c r="C47" s="40"/>
      <c r="D47" s="40"/>
      <c r="E47" s="263" t="str">
        <f>E7</f>
        <v>ÚPRAVA VEŘEJNÉHO PROSTORU MEZI UL. VÝSTAVNÍ-VELETRŽNÍ PŘI MENDLOVĚ NÁM.ČÁST 2 - VNITROBLOK</v>
      </c>
      <c r="F47" s="269"/>
      <c r="G47" s="269"/>
      <c r="H47" s="269"/>
      <c r="I47" s="40"/>
      <c r="J47" s="40"/>
      <c r="K47" s="43"/>
    </row>
    <row r="48" spans="2:11" ht="15">
      <c r="B48" s="28"/>
      <c r="C48" s="36" t="s">
        <v>206</v>
      </c>
      <c r="D48" s="29"/>
      <c r="E48" s="29"/>
      <c r="F48" s="29"/>
      <c r="G48" s="29"/>
      <c r="H48" s="29"/>
      <c r="I48" s="29"/>
      <c r="J48" s="29"/>
      <c r="K48" s="31"/>
    </row>
    <row r="49" spans="2:47" s="1" customFormat="1" ht="16.5" customHeight="1">
      <c r="B49" s="39"/>
      <c r="C49" s="40"/>
      <c r="D49" s="40"/>
      <c r="E49" s="263" t="s">
        <v>1017</v>
      </c>
      <c r="F49" s="264"/>
      <c r="G49" s="264"/>
      <c r="H49" s="264"/>
      <c r="I49" s="40"/>
      <c r="J49" s="40"/>
      <c r="K49" s="43"/>
    </row>
    <row r="50" spans="2:47" s="1" customFormat="1" ht="14.45" customHeight="1">
      <c r="B50" s="39"/>
      <c r="C50" s="36" t="s">
        <v>212</v>
      </c>
      <c r="D50" s="40"/>
      <c r="E50" s="40"/>
      <c r="F50" s="40"/>
      <c r="G50" s="40"/>
      <c r="H50" s="40"/>
      <c r="I50" s="40"/>
      <c r="J50" s="40"/>
      <c r="K50" s="43"/>
    </row>
    <row r="51" spans="2:47" s="1" customFormat="1" ht="17.25" customHeight="1">
      <c r="B51" s="39"/>
      <c r="C51" s="40"/>
      <c r="D51" s="40"/>
      <c r="E51" s="265" t="str">
        <f>E11</f>
        <v>SO 17.1 - Sportovní hřiště</v>
      </c>
      <c r="F51" s="264"/>
      <c r="G51" s="264"/>
      <c r="H51" s="264"/>
      <c r="I51" s="40"/>
      <c r="J51" s="40"/>
      <c r="K51" s="43"/>
    </row>
    <row r="52" spans="2:47" s="1" customFormat="1" ht="6.95" customHeight="1">
      <c r="B52" s="39"/>
      <c r="C52" s="40"/>
      <c r="D52" s="40"/>
      <c r="E52" s="40"/>
      <c r="F52" s="40"/>
      <c r="G52" s="40"/>
      <c r="H52" s="40"/>
      <c r="I52" s="40"/>
      <c r="J52" s="40"/>
      <c r="K52" s="43"/>
    </row>
    <row r="53" spans="2:47" s="1" customFormat="1" ht="18" customHeight="1">
      <c r="B53" s="39"/>
      <c r="C53" s="36" t="s">
        <v>24</v>
      </c>
      <c r="D53" s="40"/>
      <c r="E53" s="40"/>
      <c r="F53" s="34" t="str">
        <f>F14</f>
        <v>BRNO</v>
      </c>
      <c r="G53" s="40"/>
      <c r="H53" s="40"/>
      <c r="I53" s="36" t="s">
        <v>26</v>
      </c>
      <c r="J53" s="108" t="str">
        <f>IF(J14="","",J14)</f>
        <v>18.09.2017</v>
      </c>
      <c r="K53" s="43"/>
    </row>
    <row r="54" spans="2:47" s="1" customFormat="1" ht="6.95" customHeight="1">
      <c r="B54" s="39"/>
      <c r="C54" s="40"/>
      <c r="D54" s="40"/>
      <c r="E54" s="40"/>
      <c r="F54" s="40"/>
      <c r="G54" s="40"/>
      <c r="H54" s="40"/>
      <c r="I54" s="40"/>
      <c r="J54" s="40"/>
      <c r="K54" s="43"/>
    </row>
    <row r="55" spans="2:47" s="1" customFormat="1" ht="15">
      <c r="B55" s="39"/>
      <c r="C55" s="36" t="s">
        <v>33</v>
      </c>
      <c r="D55" s="40"/>
      <c r="E55" s="40"/>
      <c r="F55" s="34" t="str">
        <f>E17</f>
        <v>Statutární město Brno</v>
      </c>
      <c r="G55" s="40"/>
      <c r="H55" s="40"/>
      <c r="I55" s="36" t="s">
        <v>39</v>
      </c>
      <c r="J55" s="257" t="str">
        <f>E23</f>
        <v>ATELIÉR ZAHRADNÍ A KRAJIN. ARCHITEKTURY  Z.SENDLER</v>
      </c>
      <c r="K55" s="43"/>
    </row>
    <row r="56" spans="2:47" s="1" customFormat="1" ht="14.45" customHeight="1">
      <c r="B56" s="39"/>
      <c r="C56" s="36" t="s">
        <v>37</v>
      </c>
      <c r="D56" s="40"/>
      <c r="E56" s="40"/>
      <c r="F56" s="34" t="str">
        <f>IF(E20="","",E20)</f>
        <v xml:space="preserve"> </v>
      </c>
      <c r="G56" s="40"/>
      <c r="H56" s="40"/>
      <c r="I56" s="40"/>
      <c r="J56" s="266"/>
      <c r="K56" s="43"/>
    </row>
    <row r="57" spans="2:47" s="1" customFormat="1" ht="10.35" customHeight="1">
      <c r="B57" s="39"/>
      <c r="C57" s="40"/>
      <c r="D57" s="40"/>
      <c r="E57" s="40"/>
      <c r="F57" s="40"/>
      <c r="G57" s="40"/>
      <c r="H57" s="40"/>
      <c r="I57" s="40"/>
      <c r="J57" s="40"/>
      <c r="K57" s="43"/>
    </row>
    <row r="58" spans="2:47" s="1" customFormat="1" ht="29.25" customHeight="1">
      <c r="B58" s="39"/>
      <c r="C58" s="124" t="s">
        <v>229</v>
      </c>
      <c r="D58" s="117"/>
      <c r="E58" s="117"/>
      <c r="F58" s="117"/>
      <c r="G58" s="117"/>
      <c r="H58" s="117"/>
      <c r="I58" s="117"/>
      <c r="J58" s="125" t="s">
        <v>230</v>
      </c>
      <c r="K58" s="126"/>
    </row>
    <row r="59" spans="2:47" s="1" customFormat="1" ht="10.35" customHeight="1">
      <c r="B59" s="39"/>
      <c r="C59" s="40"/>
      <c r="D59" s="40"/>
      <c r="E59" s="40"/>
      <c r="F59" s="40"/>
      <c r="G59" s="40"/>
      <c r="H59" s="40"/>
      <c r="I59" s="40"/>
      <c r="J59" s="40"/>
      <c r="K59" s="43"/>
    </row>
    <row r="60" spans="2:47" s="1" customFormat="1" ht="29.25" customHeight="1">
      <c r="B60" s="39"/>
      <c r="C60" s="127" t="s">
        <v>231</v>
      </c>
      <c r="D60" s="40"/>
      <c r="E60" s="40"/>
      <c r="F60" s="40"/>
      <c r="G60" s="40"/>
      <c r="H60" s="40"/>
      <c r="I60" s="40"/>
      <c r="J60" s="114">
        <f>J91</f>
        <v>0</v>
      </c>
      <c r="K60" s="43"/>
      <c r="AU60" s="24" t="s">
        <v>232</v>
      </c>
    </row>
    <row r="61" spans="2:47" s="8" customFormat="1" ht="24.95" customHeight="1">
      <c r="B61" s="128"/>
      <c r="C61" s="129"/>
      <c r="D61" s="130" t="s">
        <v>233</v>
      </c>
      <c r="E61" s="131"/>
      <c r="F61" s="131"/>
      <c r="G61" s="131"/>
      <c r="H61" s="131"/>
      <c r="I61" s="131"/>
      <c r="J61" s="132">
        <f>J92</f>
        <v>0</v>
      </c>
      <c r="K61" s="133"/>
    </row>
    <row r="62" spans="2:47" s="9" customFormat="1" ht="19.899999999999999" customHeight="1">
      <c r="B62" s="134"/>
      <c r="C62" s="135"/>
      <c r="D62" s="136" t="s">
        <v>234</v>
      </c>
      <c r="E62" s="137"/>
      <c r="F62" s="137"/>
      <c r="G62" s="137"/>
      <c r="H62" s="137"/>
      <c r="I62" s="137"/>
      <c r="J62" s="138">
        <f>J93</f>
        <v>0</v>
      </c>
      <c r="K62" s="139"/>
    </row>
    <row r="63" spans="2:47" s="9" customFormat="1" ht="19.899999999999999" customHeight="1">
      <c r="B63" s="134"/>
      <c r="C63" s="135"/>
      <c r="D63" s="136" t="s">
        <v>670</v>
      </c>
      <c r="E63" s="137"/>
      <c r="F63" s="137"/>
      <c r="G63" s="137"/>
      <c r="H63" s="137"/>
      <c r="I63" s="137"/>
      <c r="J63" s="138">
        <f>J140</f>
        <v>0</v>
      </c>
      <c r="K63" s="139"/>
    </row>
    <row r="64" spans="2:47" s="9" customFormat="1" ht="19.899999999999999" customHeight="1">
      <c r="B64" s="134"/>
      <c r="C64" s="135"/>
      <c r="D64" s="136" t="s">
        <v>235</v>
      </c>
      <c r="E64" s="137"/>
      <c r="F64" s="137"/>
      <c r="G64" s="137"/>
      <c r="H64" s="137"/>
      <c r="I64" s="137"/>
      <c r="J64" s="138">
        <f>J167</f>
        <v>0</v>
      </c>
      <c r="K64" s="139"/>
    </row>
    <row r="65" spans="2:12" s="9" customFormat="1" ht="19.899999999999999" customHeight="1">
      <c r="B65" s="134"/>
      <c r="C65" s="135"/>
      <c r="D65" s="136" t="s">
        <v>711</v>
      </c>
      <c r="E65" s="137"/>
      <c r="F65" s="137"/>
      <c r="G65" s="137"/>
      <c r="H65" s="137"/>
      <c r="I65" s="137"/>
      <c r="J65" s="138">
        <f>J186</f>
        <v>0</v>
      </c>
      <c r="K65" s="139"/>
    </row>
    <row r="66" spans="2:12" s="9" customFormat="1" ht="19.899999999999999" customHeight="1">
      <c r="B66" s="134"/>
      <c r="C66" s="135"/>
      <c r="D66" s="136" t="s">
        <v>712</v>
      </c>
      <c r="E66" s="137"/>
      <c r="F66" s="137"/>
      <c r="G66" s="137"/>
      <c r="H66" s="137"/>
      <c r="I66" s="137"/>
      <c r="J66" s="138">
        <f>J211</f>
        <v>0</v>
      </c>
      <c r="K66" s="139"/>
    </row>
    <row r="67" spans="2:12" s="9" customFormat="1" ht="19.899999999999999" customHeight="1">
      <c r="B67" s="134"/>
      <c r="C67" s="135"/>
      <c r="D67" s="136" t="s">
        <v>239</v>
      </c>
      <c r="E67" s="137"/>
      <c r="F67" s="137"/>
      <c r="G67" s="137"/>
      <c r="H67" s="137"/>
      <c r="I67" s="137"/>
      <c r="J67" s="138">
        <f>J220</f>
        <v>0</v>
      </c>
      <c r="K67" s="139"/>
    </row>
    <row r="68" spans="2:12" s="8" customFormat="1" ht="24.95" customHeight="1">
      <c r="B68" s="128"/>
      <c r="C68" s="129"/>
      <c r="D68" s="130" t="s">
        <v>240</v>
      </c>
      <c r="E68" s="131"/>
      <c r="F68" s="131"/>
      <c r="G68" s="131"/>
      <c r="H68" s="131"/>
      <c r="I68" s="131"/>
      <c r="J68" s="132">
        <f>J222</f>
        <v>0</v>
      </c>
      <c r="K68" s="133"/>
    </row>
    <row r="69" spans="2:12" s="9" customFormat="1" ht="19.899999999999999" customHeight="1">
      <c r="B69" s="134"/>
      <c r="C69" s="135"/>
      <c r="D69" s="136" t="s">
        <v>242</v>
      </c>
      <c r="E69" s="137"/>
      <c r="F69" s="137"/>
      <c r="G69" s="137"/>
      <c r="H69" s="137"/>
      <c r="I69" s="137"/>
      <c r="J69" s="138">
        <f>J223</f>
        <v>0</v>
      </c>
      <c r="K69" s="139"/>
    </row>
    <row r="70" spans="2:12" s="1" customFormat="1" ht="21.75" customHeight="1">
      <c r="B70" s="39"/>
      <c r="C70" s="40"/>
      <c r="D70" s="40"/>
      <c r="E70" s="40"/>
      <c r="F70" s="40"/>
      <c r="G70" s="40"/>
      <c r="H70" s="40"/>
      <c r="I70" s="40"/>
      <c r="J70" s="40"/>
      <c r="K70" s="43"/>
    </row>
    <row r="71" spans="2:12" s="1" customFormat="1" ht="6.95" customHeight="1">
      <c r="B71" s="54"/>
      <c r="C71" s="55"/>
      <c r="D71" s="55"/>
      <c r="E71" s="55"/>
      <c r="F71" s="55"/>
      <c r="G71" s="55"/>
      <c r="H71" s="55"/>
      <c r="I71" s="55"/>
      <c r="J71" s="55"/>
      <c r="K71" s="56"/>
    </row>
    <row r="75" spans="2:12" s="1" customFormat="1" ht="6.95" customHeight="1">
      <c r="B75" s="57"/>
      <c r="C75" s="58"/>
      <c r="D75" s="58"/>
      <c r="E75" s="58"/>
      <c r="F75" s="58"/>
      <c r="G75" s="58"/>
      <c r="H75" s="58"/>
      <c r="I75" s="58"/>
      <c r="J75" s="58"/>
      <c r="K75" s="58"/>
      <c r="L75" s="39"/>
    </row>
    <row r="76" spans="2:12" s="1" customFormat="1" ht="36.950000000000003" customHeight="1">
      <c r="B76" s="39"/>
      <c r="C76" s="59" t="s">
        <v>243</v>
      </c>
      <c r="L76" s="39"/>
    </row>
    <row r="77" spans="2:12" s="1" customFormat="1" ht="6.95" customHeight="1">
      <c r="B77" s="39"/>
      <c r="L77" s="39"/>
    </row>
    <row r="78" spans="2:12" s="1" customFormat="1" ht="14.45" customHeight="1">
      <c r="B78" s="39"/>
      <c r="C78" s="61" t="s">
        <v>17</v>
      </c>
      <c r="L78" s="39"/>
    </row>
    <row r="79" spans="2:12" s="1" customFormat="1" ht="16.5" customHeight="1">
      <c r="B79" s="39"/>
      <c r="E79" s="267" t="str">
        <f>E7</f>
        <v>ÚPRAVA VEŘEJNÉHO PROSTORU MEZI UL. VÝSTAVNÍ-VELETRŽNÍ PŘI MENDLOVĚ NÁM.ČÁST 2 - VNITROBLOK</v>
      </c>
      <c r="F79" s="268"/>
      <c r="G79" s="268"/>
      <c r="H79" s="268"/>
      <c r="L79" s="39"/>
    </row>
    <row r="80" spans="2:12" ht="15">
      <c r="B80" s="28"/>
      <c r="C80" s="61" t="s">
        <v>206</v>
      </c>
      <c r="L80" s="28"/>
    </row>
    <row r="81" spans="2:65" s="1" customFormat="1" ht="16.5" customHeight="1">
      <c r="B81" s="39"/>
      <c r="E81" s="267" t="s">
        <v>1017</v>
      </c>
      <c r="F81" s="261"/>
      <c r="G81" s="261"/>
      <c r="H81" s="261"/>
      <c r="L81" s="39"/>
    </row>
    <row r="82" spans="2:65" s="1" customFormat="1" ht="14.45" customHeight="1">
      <c r="B82" s="39"/>
      <c r="C82" s="61" t="s">
        <v>212</v>
      </c>
      <c r="L82" s="39"/>
    </row>
    <row r="83" spans="2:65" s="1" customFormat="1" ht="17.25" customHeight="1">
      <c r="B83" s="39"/>
      <c r="E83" s="245" t="str">
        <f>E11</f>
        <v>SO 17.1 - Sportovní hřiště</v>
      </c>
      <c r="F83" s="261"/>
      <c r="G83" s="261"/>
      <c r="H83" s="261"/>
      <c r="L83" s="39"/>
    </row>
    <row r="84" spans="2:65" s="1" customFormat="1" ht="6.95" customHeight="1">
      <c r="B84" s="39"/>
      <c r="L84" s="39"/>
    </row>
    <row r="85" spans="2:65" s="1" customFormat="1" ht="18" customHeight="1">
      <c r="B85" s="39"/>
      <c r="C85" s="61" t="s">
        <v>24</v>
      </c>
      <c r="F85" s="140" t="str">
        <f>F14</f>
        <v>BRNO</v>
      </c>
      <c r="I85" s="61" t="s">
        <v>26</v>
      </c>
      <c r="J85" s="65" t="str">
        <f>IF(J14="","",J14)</f>
        <v>18.09.2017</v>
      </c>
      <c r="L85" s="39"/>
    </row>
    <row r="86" spans="2:65" s="1" customFormat="1" ht="6.95" customHeight="1">
      <c r="B86" s="39"/>
      <c r="L86" s="39"/>
    </row>
    <row r="87" spans="2:65" s="1" customFormat="1" ht="15">
      <c r="B87" s="39"/>
      <c r="C87" s="61" t="s">
        <v>33</v>
      </c>
      <c r="F87" s="140" t="str">
        <f>E17</f>
        <v>Statutární město Brno</v>
      </c>
      <c r="I87" s="61" t="s">
        <v>39</v>
      </c>
      <c r="J87" s="140" t="str">
        <f>E23</f>
        <v>ATELIÉR ZAHRADNÍ A KRAJIN. ARCHITEKTURY  Z.SENDLER</v>
      </c>
      <c r="L87" s="39"/>
    </row>
    <row r="88" spans="2:65" s="1" customFormat="1" ht="14.45" customHeight="1">
      <c r="B88" s="39"/>
      <c r="C88" s="61" t="s">
        <v>37</v>
      </c>
      <c r="F88" s="140" t="str">
        <f>IF(E20="","",E20)</f>
        <v xml:space="preserve"> </v>
      </c>
      <c r="L88" s="39"/>
    </row>
    <row r="89" spans="2:65" s="1" customFormat="1" ht="10.35" customHeight="1">
      <c r="B89" s="39"/>
      <c r="L89" s="39"/>
    </row>
    <row r="90" spans="2:65" s="10" customFormat="1" ht="29.25" customHeight="1">
      <c r="B90" s="141"/>
      <c r="C90" s="142" t="s">
        <v>244</v>
      </c>
      <c r="D90" s="143" t="s">
        <v>62</v>
      </c>
      <c r="E90" s="143" t="s">
        <v>58</v>
      </c>
      <c r="F90" s="143" t="s">
        <v>245</v>
      </c>
      <c r="G90" s="143" t="s">
        <v>246</v>
      </c>
      <c r="H90" s="143" t="s">
        <v>247</v>
      </c>
      <c r="I90" s="143" t="s">
        <v>248</v>
      </c>
      <c r="J90" s="143" t="s">
        <v>230</v>
      </c>
      <c r="K90" s="144" t="s">
        <v>249</v>
      </c>
      <c r="L90" s="141"/>
      <c r="M90" s="71" t="s">
        <v>250</v>
      </c>
      <c r="N90" s="72" t="s">
        <v>47</v>
      </c>
      <c r="O90" s="72" t="s">
        <v>251</v>
      </c>
      <c r="P90" s="72" t="s">
        <v>252</v>
      </c>
      <c r="Q90" s="72" t="s">
        <v>253</v>
      </c>
      <c r="R90" s="72" t="s">
        <v>254</v>
      </c>
      <c r="S90" s="72" t="s">
        <v>255</v>
      </c>
      <c r="T90" s="73" t="s">
        <v>256</v>
      </c>
    </row>
    <row r="91" spans="2:65" s="1" customFormat="1" ht="29.25" customHeight="1">
      <c r="B91" s="39"/>
      <c r="C91" s="75" t="s">
        <v>231</v>
      </c>
      <c r="J91" s="145">
        <f>BK91</f>
        <v>0</v>
      </c>
      <c r="L91" s="39"/>
      <c r="M91" s="74"/>
      <c r="N91" s="66"/>
      <c r="O91" s="66"/>
      <c r="P91" s="146">
        <f>P92+P222</f>
        <v>566.21220400000004</v>
      </c>
      <c r="Q91" s="66"/>
      <c r="R91" s="146">
        <f>R92+R222</f>
        <v>96.638931339999999</v>
      </c>
      <c r="S91" s="66"/>
      <c r="T91" s="147">
        <f>T92+T222</f>
        <v>0</v>
      </c>
      <c r="AT91" s="24" t="s">
        <v>76</v>
      </c>
      <c r="AU91" s="24" t="s">
        <v>232</v>
      </c>
      <c r="BK91" s="148">
        <f>BK92+BK222</f>
        <v>0</v>
      </c>
    </row>
    <row r="92" spans="2:65" s="11" customFormat="1" ht="37.35" customHeight="1">
      <c r="B92" s="149"/>
      <c r="D92" s="150" t="s">
        <v>76</v>
      </c>
      <c r="E92" s="151" t="s">
        <v>257</v>
      </c>
      <c r="F92" s="151" t="s">
        <v>258</v>
      </c>
      <c r="J92" s="152">
        <f>BK92</f>
        <v>0</v>
      </c>
      <c r="L92" s="149"/>
      <c r="M92" s="153"/>
      <c r="N92" s="154"/>
      <c r="O92" s="154"/>
      <c r="P92" s="155">
        <f>P93+P140+P167+P186+P211+P220</f>
        <v>566.21220400000004</v>
      </c>
      <c r="Q92" s="154"/>
      <c r="R92" s="155">
        <f>R93+R140+R167+R186+R211+R220</f>
        <v>96.638931339999999</v>
      </c>
      <c r="S92" s="154"/>
      <c r="T92" s="156">
        <f>T93+T140+T167+T186+T211+T220</f>
        <v>0</v>
      </c>
      <c r="AR92" s="150" t="s">
        <v>28</v>
      </c>
      <c r="AT92" s="157" t="s">
        <v>76</v>
      </c>
      <c r="AU92" s="157" t="s">
        <v>77</v>
      </c>
      <c r="AY92" s="150" t="s">
        <v>259</v>
      </c>
      <c r="BK92" s="158">
        <f>BK93+BK140+BK167+BK186+BK211+BK220</f>
        <v>0</v>
      </c>
    </row>
    <row r="93" spans="2:65" s="11" customFormat="1" ht="19.899999999999999" customHeight="1">
      <c r="B93" s="149"/>
      <c r="D93" s="150" t="s">
        <v>76</v>
      </c>
      <c r="E93" s="159" t="s">
        <v>28</v>
      </c>
      <c r="F93" s="159" t="s">
        <v>260</v>
      </c>
      <c r="J93" s="160">
        <f>BK93</f>
        <v>0</v>
      </c>
      <c r="L93" s="149"/>
      <c r="M93" s="153"/>
      <c r="N93" s="154"/>
      <c r="O93" s="154"/>
      <c r="P93" s="155">
        <f>SUM(P94:P139)</f>
        <v>76.589096999999995</v>
      </c>
      <c r="Q93" s="154"/>
      <c r="R93" s="155">
        <f>SUM(R94:R139)</f>
        <v>9.540000000000001E-4</v>
      </c>
      <c r="S93" s="154"/>
      <c r="T93" s="156">
        <f>SUM(T94:T139)</f>
        <v>0</v>
      </c>
      <c r="AR93" s="150" t="s">
        <v>28</v>
      </c>
      <c r="AT93" s="157" t="s">
        <v>76</v>
      </c>
      <c r="AU93" s="157" t="s">
        <v>28</v>
      </c>
      <c r="AY93" s="150" t="s">
        <v>259</v>
      </c>
      <c r="BK93" s="158">
        <f>SUM(BK94:BK139)</f>
        <v>0</v>
      </c>
    </row>
    <row r="94" spans="2:65" s="1" customFormat="1" ht="25.5" customHeight="1">
      <c r="B94" s="161"/>
      <c r="C94" s="162" t="s">
        <v>28</v>
      </c>
      <c r="D94" s="162" t="s">
        <v>261</v>
      </c>
      <c r="E94" s="163" t="s">
        <v>777</v>
      </c>
      <c r="F94" s="164" t="s">
        <v>778</v>
      </c>
      <c r="G94" s="165" t="s">
        <v>297</v>
      </c>
      <c r="H94" s="166">
        <v>77.563000000000002</v>
      </c>
      <c r="I94" s="167"/>
      <c r="J94" s="167">
        <f>ROUND(I94*H94,2)</f>
        <v>0</v>
      </c>
      <c r="K94" s="164" t="s">
        <v>265</v>
      </c>
      <c r="L94" s="39"/>
      <c r="M94" s="168" t="s">
        <v>5</v>
      </c>
      <c r="N94" s="169" t="s">
        <v>48</v>
      </c>
      <c r="O94" s="170">
        <v>0.43099999999999999</v>
      </c>
      <c r="P94" s="170">
        <f>O94*H94</f>
        <v>33.429653000000002</v>
      </c>
      <c r="Q94" s="170">
        <v>0</v>
      </c>
      <c r="R94" s="170">
        <f>Q94*H94</f>
        <v>0</v>
      </c>
      <c r="S94" s="170">
        <v>0</v>
      </c>
      <c r="T94" s="171">
        <f>S94*H94</f>
        <v>0</v>
      </c>
      <c r="AR94" s="24" t="s">
        <v>266</v>
      </c>
      <c r="AT94" s="24" t="s">
        <v>261</v>
      </c>
      <c r="AU94" s="24" t="s">
        <v>86</v>
      </c>
      <c r="AY94" s="24" t="s">
        <v>259</v>
      </c>
      <c r="BE94" s="172">
        <f>IF(N94="základní",J94,0)</f>
        <v>0</v>
      </c>
      <c r="BF94" s="172">
        <f>IF(N94="snížená",J94,0)</f>
        <v>0</v>
      </c>
      <c r="BG94" s="172">
        <f>IF(N94="zákl. přenesená",J94,0)</f>
        <v>0</v>
      </c>
      <c r="BH94" s="172">
        <f>IF(N94="sníž. přenesená",J94,0)</f>
        <v>0</v>
      </c>
      <c r="BI94" s="172">
        <f>IF(N94="nulová",J94,0)</f>
        <v>0</v>
      </c>
      <c r="BJ94" s="24" t="s">
        <v>28</v>
      </c>
      <c r="BK94" s="172">
        <f>ROUND(I94*H94,2)</f>
        <v>0</v>
      </c>
      <c r="BL94" s="24" t="s">
        <v>266</v>
      </c>
      <c r="BM94" s="24" t="s">
        <v>1020</v>
      </c>
    </row>
    <row r="95" spans="2:65" s="12" customFormat="1">
      <c r="B95" s="173"/>
      <c r="D95" s="174" t="s">
        <v>268</v>
      </c>
      <c r="E95" s="175" t="s">
        <v>5</v>
      </c>
      <c r="F95" s="176" t="s">
        <v>269</v>
      </c>
      <c r="H95" s="175" t="s">
        <v>5</v>
      </c>
      <c r="L95" s="173"/>
      <c r="M95" s="177"/>
      <c r="N95" s="178"/>
      <c r="O95" s="178"/>
      <c r="P95" s="178"/>
      <c r="Q95" s="178"/>
      <c r="R95" s="178"/>
      <c r="S95" s="178"/>
      <c r="T95" s="179"/>
      <c r="AT95" s="175" t="s">
        <v>268</v>
      </c>
      <c r="AU95" s="175" t="s">
        <v>86</v>
      </c>
      <c r="AV95" s="12" t="s">
        <v>28</v>
      </c>
      <c r="AW95" s="12" t="s">
        <v>41</v>
      </c>
      <c r="AX95" s="12" t="s">
        <v>77</v>
      </c>
      <c r="AY95" s="175" t="s">
        <v>259</v>
      </c>
    </row>
    <row r="96" spans="2:65" s="12" customFormat="1">
      <c r="B96" s="173"/>
      <c r="D96" s="174" t="s">
        <v>268</v>
      </c>
      <c r="E96" s="175" t="s">
        <v>5</v>
      </c>
      <c r="F96" s="176" t="s">
        <v>270</v>
      </c>
      <c r="H96" s="175" t="s">
        <v>5</v>
      </c>
      <c r="L96" s="173"/>
      <c r="M96" s="177"/>
      <c r="N96" s="178"/>
      <c r="O96" s="178"/>
      <c r="P96" s="178"/>
      <c r="Q96" s="178"/>
      <c r="R96" s="178"/>
      <c r="S96" s="178"/>
      <c r="T96" s="179"/>
      <c r="AT96" s="175" t="s">
        <v>268</v>
      </c>
      <c r="AU96" s="175" t="s">
        <v>86</v>
      </c>
      <c r="AV96" s="12" t="s">
        <v>28</v>
      </c>
      <c r="AW96" s="12" t="s">
        <v>41</v>
      </c>
      <c r="AX96" s="12" t="s">
        <v>77</v>
      </c>
      <c r="AY96" s="175" t="s">
        <v>259</v>
      </c>
    </row>
    <row r="97" spans="2:65" s="12" customFormat="1">
      <c r="B97" s="173"/>
      <c r="D97" s="174" t="s">
        <v>268</v>
      </c>
      <c r="E97" s="175" t="s">
        <v>5</v>
      </c>
      <c r="F97" s="176" t="s">
        <v>1021</v>
      </c>
      <c r="H97" s="175" t="s">
        <v>5</v>
      </c>
      <c r="L97" s="173"/>
      <c r="M97" s="177"/>
      <c r="N97" s="178"/>
      <c r="O97" s="178"/>
      <c r="P97" s="178"/>
      <c r="Q97" s="178"/>
      <c r="R97" s="178"/>
      <c r="S97" s="178"/>
      <c r="T97" s="179"/>
      <c r="AT97" s="175" t="s">
        <v>268</v>
      </c>
      <c r="AU97" s="175" t="s">
        <v>86</v>
      </c>
      <c r="AV97" s="12" t="s">
        <v>28</v>
      </c>
      <c r="AW97" s="12" t="s">
        <v>41</v>
      </c>
      <c r="AX97" s="12" t="s">
        <v>77</v>
      </c>
      <c r="AY97" s="175" t="s">
        <v>259</v>
      </c>
    </row>
    <row r="98" spans="2:65" s="12" customFormat="1">
      <c r="B98" s="173"/>
      <c r="D98" s="174" t="s">
        <v>268</v>
      </c>
      <c r="E98" s="175" t="s">
        <v>5</v>
      </c>
      <c r="F98" s="176" t="s">
        <v>1022</v>
      </c>
      <c r="H98" s="175" t="s">
        <v>5</v>
      </c>
      <c r="L98" s="173"/>
      <c r="M98" s="177"/>
      <c r="N98" s="178"/>
      <c r="O98" s="178"/>
      <c r="P98" s="178"/>
      <c r="Q98" s="178"/>
      <c r="R98" s="178"/>
      <c r="S98" s="178"/>
      <c r="T98" s="179"/>
      <c r="AT98" s="175" t="s">
        <v>268</v>
      </c>
      <c r="AU98" s="175" t="s">
        <v>86</v>
      </c>
      <c r="AV98" s="12" t="s">
        <v>28</v>
      </c>
      <c r="AW98" s="12" t="s">
        <v>41</v>
      </c>
      <c r="AX98" s="12" t="s">
        <v>77</v>
      </c>
      <c r="AY98" s="175" t="s">
        <v>259</v>
      </c>
    </row>
    <row r="99" spans="2:65" s="12" customFormat="1">
      <c r="B99" s="173"/>
      <c r="D99" s="174" t="s">
        <v>268</v>
      </c>
      <c r="E99" s="175" t="s">
        <v>5</v>
      </c>
      <c r="F99" s="176" t="s">
        <v>1023</v>
      </c>
      <c r="H99" s="175" t="s">
        <v>5</v>
      </c>
      <c r="L99" s="173"/>
      <c r="M99" s="177"/>
      <c r="N99" s="178"/>
      <c r="O99" s="178"/>
      <c r="P99" s="178"/>
      <c r="Q99" s="178"/>
      <c r="R99" s="178"/>
      <c r="S99" s="178"/>
      <c r="T99" s="179"/>
      <c r="AT99" s="175" t="s">
        <v>268</v>
      </c>
      <c r="AU99" s="175" t="s">
        <v>86</v>
      </c>
      <c r="AV99" s="12" t="s">
        <v>28</v>
      </c>
      <c r="AW99" s="12" t="s">
        <v>41</v>
      </c>
      <c r="AX99" s="12" t="s">
        <v>77</v>
      </c>
      <c r="AY99" s="175" t="s">
        <v>259</v>
      </c>
    </row>
    <row r="100" spans="2:65" s="12" customFormat="1">
      <c r="B100" s="173"/>
      <c r="D100" s="174" t="s">
        <v>268</v>
      </c>
      <c r="E100" s="175" t="s">
        <v>5</v>
      </c>
      <c r="F100" s="176" t="s">
        <v>274</v>
      </c>
      <c r="H100" s="175" t="s">
        <v>5</v>
      </c>
      <c r="L100" s="173"/>
      <c r="M100" s="177"/>
      <c r="N100" s="178"/>
      <c r="O100" s="178"/>
      <c r="P100" s="178"/>
      <c r="Q100" s="178"/>
      <c r="R100" s="178"/>
      <c r="S100" s="178"/>
      <c r="T100" s="179"/>
      <c r="AT100" s="175" t="s">
        <v>268</v>
      </c>
      <c r="AU100" s="175" t="s">
        <v>86</v>
      </c>
      <c r="AV100" s="12" t="s">
        <v>28</v>
      </c>
      <c r="AW100" s="12" t="s">
        <v>41</v>
      </c>
      <c r="AX100" s="12" t="s">
        <v>77</v>
      </c>
      <c r="AY100" s="175" t="s">
        <v>259</v>
      </c>
    </row>
    <row r="101" spans="2:65" s="13" customFormat="1">
      <c r="B101" s="180"/>
      <c r="D101" s="174" t="s">
        <v>268</v>
      </c>
      <c r="E101" s="181" t="s">
        <v>5</v>
      </c>
      <c r="F101" s="182" t="s">
        <v>275</v>
      </c>
      <c r="H101" s="183">
        <v>0</v>
      </c>
      <c r="L101" s="180"/>
      <c r="M101" s="184"/>
      <c r="N101" s="185"/>
      <c r="O101" s="185"/>
      <c r="P101" s="185"/>
      <c r="Q101" s="185"/>
      <c r="R101" s="185"/>
      <c r="S101" s="185"/>
      <c r="T101" s="186"/>
      <c r="AT101" s="181" t="s">
        <v>268</v>
      </c>
      <c r="AU101" s="181" t="s">
        <v>86</v>
      </c>
      <c r="AV101" s="13" t="s">
        <v>152</v>
      </c>
      <c r="AW101" s="13" t="s">
        <v>41</v>
      </c>
      <c r="AX101" s="13" t="s">
        <v>77</v>
      </c>
      <c r="AY101" s="181" t="s">
        <v>259</v>
      </c>
    </row>
    <row r="102" spans="2:65" s="12" customFormat="1">
      <c r="B102" s="173"/>
      <c r="D102" s="174" t="s">
        <v>268</v>
      </c>
      <c r="E102" s="175" t="s">
        <v>5</v>
      </c>
      <c r="F102" s="176" t="s">
        <v>1024</v>
      </c>
      <c r="H102" s="175" t="s">
        <v>5</v>
      </c>
      <c r="L102" s="173"/>
      <c r="M102" s="177"/>
      <c r="N102" s="178"/>
      <c r="O102" s="178"/>
      <c r="P102" s="178"/>
      <c r="Q102" s="178"/>
      <c r="R102" s="178"/>
      <c r="S102" s="178"/>
      <c r="T102" s="179"/>
      <c r="AT102" s="175" t="s">
        <v>268</v>
      </c>
      <c r="AU102" s="175" t="s">
        <v>86</v>
      </c>
      <c r="AV102" s="12" t="s">
        <v>28</v>
      </c>
      <c r="AW102" s="12" t="s">
        <v>41</v>
      </c>
      <c r="AX102" s="12" t="s">
        <v>77</v>
      </c>
      <c r="AY102" s="175" t="s">
        <v>259</v>
      </c>
    </row>
    <row r="103" spans="2:65" s="14" customFormat="1">
      <c r="B103" s="187"/>
      <c r="D103" s="174" t="s">
        <v>268</v>
      </c>
      <c r="E103" s="188" t="s">
        <v>5</v>
      </c>
      <c r="F103" s="189" t="s">
        <v>1025</v>
      </c>
      <c r="H103" s="190">
        <v>77.563000000000002</v>
      </c>
      <c r="L103" s="187"/>
      <c r="M103" s="191"/>
      <c r="N103" s="192"/>
      <c r="O103" s="192"/>
      <c r="P103" s="192"/>
      <c r="Q103" s="192"/>
      <c r="R103" s="192"/>
      <c r="S103" s="192"/>
      <c r="T103" s="193"/>
      <c r="AT103" s="188" t="s">
        <v>268</v>
      </c>
      <c r="AU103" s="188" t="s">
        <v>86</v>
      </c>
      <c r="AV103" s="14" t="s">
        <v>86</v>
      </c>
      <c r="AW103" s="14" t="s">
        <v>41</v>
      </c>
      <c r="AX103" s="14" t="s">
        <v>77</v>
      </c>
      <c r="AY103" s="188" t="s">
        <v>259</v>
      </c>
    </row>
    <row r="104" spans="2:65" s="15" customFormat="1">
      <c r="B104" s="194"/>
      <c r="D104" s="174" t="s">
        <v>268</v>
      </c>
      <c r="E104" s="195" t="s">
        <v>1011</v>
      </c>
      <c r="F104" s="196" t="s">
        <v>282</v>
      </c>
      <c r="H104" s="197">
        <v>77.563000000000002</v>
      </c>
      <c r="L104" s="194"/>
      <c r="M104" s="198"/>
      <c r="N104" s="199"/>
      <c r="O104" s="199"/>
      <c r="P104" s="199"/>
      <c r="Q104" s="199"/>
      <c r="R104" s="199"/>
      <c r="S104" s="199"/>
      <c r="T104" s="200"/>
      <c r="AT104" s="195" t="s">
        <v>268</v>
      </c>
      <c r="AU104" s="195" t="s">
        <v>86</v>
      </c>
      <c r="AV104" s="15" t="s">
        <v>266</v>
      </c>
      <c r="AW104" s="15" t="s">
        <v>41</v>
      </c>
      <c r="AX104" s="15" t="s">
        <v>28</v>
      </c>
      <c r="AY104" s="195" t="s">
        <v>259</v>
      </c>
    </row>
    <row r="105" spans="2:65" s="1" customFormat="1" ht="25.5" customHeight="1">
      <c r="B105" s="161"/>
      <c r="C105" s="162" t="s">
        <v>86</v>
      </c>
      <c r="D105" s="162" t="s">
        <v>261</v>
      </c>
      <c r="E105" s="163" t="s">
        <v>1026</v>
      </c>
      <c r="F105" s="164" t="s">
        <v>1027</v>
      </c>
      <c r="G105" s="165" t="s">
        <v>297</v>
      </c>
      <c r="H105" s="166">
        <v>1.8</v>
      </c>
      <c r="I105" s="167"/>
      <c r="J105" s="167">
        <f>ROUND(I105*H105,2)</f>
        <v>0</v>
      </c>
      <c r="K105" s="164" t="s">
        <v>265</v>
      </c>
      <c r="L105" s="39"/>
      <c r="M105" s="168" t="s">
        <v>5</v>
      </c>
      <c r="N105" s="169" t="s">
        <v>48</v>
      </c>
      <c r="O105" s="170">
        <v>3.3929999999999998</v>
      </c>
      <c r="P105" s="170">
        <f>O105*H105</f>
        <v>6.1074000000000002</v>
      </c>
      <c r="Q105" s="170">
        <v>0</v>
      </c>
      <c r="R105" s="170">
        <f>Q105*H105</f>
        <v>0</v>
      </c>
      <c r="S105" s="170">
        <v>0</v>
      </c>
      <c r="T105" s="171">
        <f>S105*H105</f>
        <v>0</v>
      </c>
      <c r="AR105" s="24" t="s">
        <v>266</v>
      </c>
      <c r="AT105" s="24" t="s">
        <v>261</v>
      </c>
      <c r="AU105" s="24" t="s">
        <v>86</v>
      </c>
      <c r="AY105" s="24" t="s">
        <v>259</v>
      </c>
      <c r="BE105" s="172">
        <f>IF(N105="základní",J105,0)</f>
        <v>0</v>
      </c>
      <c r="BF105" s="172">
        <f>IF(N105="snížená",J105,0)</f>
        <v>0</v>
      </c>
      <c r="BG105" s="172">
        <f>IF(N105="zákl. přenesená",J105,0)</f>
        <v>0</v>
      </c>
      <c r="BH105" s="172">
        <f>IF(N105="sníž. přenesená",J105,0)</f>
        <v>0</v>
      </c>
      <c r="BI105" s="172">
        <f>IF(N105="nulová",J105,0)</f>
        <v>0</v>
      </c>
      <c r="BJ105" s="24" t="s">
        <v>28</v>
      </c>
      <c r="BK105" s="172">
        <f>ROUND(I105*H105,2)</f>
        <v>0</v>
      </c>
      <c r="BL105" s="24" t="s">
        <v>266</v>
      </c>
      <c r="BM105" s="24" t="s">
        <v>1028</v>
      </c>
    </row>
    <row r="106" spans="2:65" s="12" customFormat="1">
      <c r="B106" s="173"/>
      <c r="D106" s="174" t="s">
        <v>268</v>
      </c>
      <c r="E106" s="175" t="s">
        <v>5</v>
      </c>
      <c r="F106" s="176" t="s">
        <v>1029</v>
      </c>
      <c r="H106" s="175" t="s">
        <v>5</v>
      </c>
      <c r="L106" s="173"/>
      <c r="M106" s="177"/>
      <c r="N106" s="178"/>
      <c r="O106" s="178"/>
      <c r="P106" s="178"/>
      <c r="Q106" s="178"/>
      <c r="R106" s="178"/>
      <c r="S106" s="178"/>
      <c r="T106" s="179"/>
      <c r="AT106" s="175" t="s">
        <v>268</v>
      </c>
      <c r="AU106" s="175" t="s">
        <v>86</v>
      </c>
      <c r="AV106" s="12" t="s">
        <v>28</v>
      </c>
      <c r="AW106" s="12" t="s">
        <v>41</v>
      </c>
      <c r="AX106" s="12" t="s">
        <v>77</v>
      </c>
      <c r="AY106" s="175" t="s">
        <v>259</v>
      </c>
    </row>
    <row r="107" spans="2:65" s="12" customFormat="1">
      <c r="B107" s="173"/>
      <c r="D107" s="174" t="s">
        <v>268</v>
      </c>
      <c r="E107" s="175" t="s">
        <v>5</v>
      </c>
      <c r="F107" s="176" t="s">
        <v>1030</v>
      </c>
      <c r="H107" s="175" t="s">
        <v>5</v>
      </c>
      <c r="L107" s="173"/>
      <c r="M107" s="177"/>
      <c r="N107" s="178"/>
      <c r="O107" s="178"/>
      <c r="P107" s="178"/>
      <c r="Q107" s="178"/>
      <c r="R107" s="178"/>
      <c r="S107" s="178"/>
      <c r="T107" s="179"/>
      <c r="AT107" s="175" t="s">
        <v>268</v>
      </c>
      <c r="AU107" s="175" t="s">
        <v>86</v>
      </c>
      <c r="AV107" s="12" t="s">
        <v>28</v>
      </c>
      <c r="AW107" s="12" t="s">
        <v>41</v>
      </c>
      <c r="AX107" s="12" t="s">
        <v>77</v>
      </c>
      <c r="AY107" s="175" t="s">
        <v>259</v>
      </c>
    </row>
    <row r="108" spans="2:65" s="14" customFormat="1">
      <c r="B108" s="187"/>
      <c r="D108" s="174" t="s">
        <v>268</v>
      </c>
      <c r="E108" s="188" t="s">
        <v>5</v>
      </c>
      <c r="F108" s="189" t="s">
        <v>1031</v>
      </c>
      <c r="H108" s="190">
        <v>1.8</v>
      </c>
      <c r="L108" s="187"/>
      <c r="M108" s="191"/>
      <c r="N108" s="192"/>
      <c r="O108" s="192"/>
      <c r="P108" s="192"/>
      <c r="Q108" s="192"/>
      <c r="R108" s="192"/>
      <c r="S108" s="192"/>
      <c r="T108" s="193"/>
      <c r="AT108" s="188" t="s">
        <v>268</v>
      </c>
      <c r="AU108" s="188" t="s">
        <v>86</v>
      </c>
      <c r="AV108" s="14" t="s">
        <v>86</v>
      </c>
      <c r="AW108" s="14" t="s">
        <v>41</v>
      </c>
      <c r="AX108" s="14" t="s">
        <v>77</v>
      </c>
      <c r="AY108" s="188" t="s">
        <v>259</v>
      </c>
    </row>
    <row r="109" spans="2:65" s="15" customFormat="1">
      <c r="B109" s="194"/>
      <c r="D109" s="174" t="s">
        <v>268</v>
      </c>
      <c r="E109" s="195" t="s">
        <v>1009</v>
      </c>
      <c r="F109" s="196" t="s">
        <v>282</v>
      </c>
      <c r="H109" s="197">
        <v>1.8</v>
      </c>
      <c r="L109" s="194"/>
      <c r="M109" s="198"/>
      <c r="N109" s="199"/>
      <c r="O109" s="199"/>
      <c r="P109" s="199"/>
      <c r="Q109" s="199"/>
      <c r="R109" s="199"/>
      <c r="S109" s="199"/>
      <c r="T109" s="200"/>
      <c r="AT109" s="195" t="s">
        <v>268</v>
      </c>
      <c r="AU109" s="195" t="s">
        <v>86</v>
      </c>
      <c r="AV109" s="15" t="s">
        <v>266</v>
      </c>
      <c r="AW109" s="15" t="s">
        <v>41</v>
      </c>
      <c r="AX109" s="15" t="s">
        <v>28</v>
      </c>
      <c r="AY109" s="195" t="s">
        <v>259</v>
      </c>
    </row>
    <row r="110" spans="2:65" s="1" customFormat="1" ht="16.5" customHeight="1">
      <c r="B110" s="161"/>
      <c r="C110" s="162" t="s">
        <v>152</v>
      </c>
      <c r="D110" s="162" t="s">
        <v>261</v>
      </c>
      <c r="E110" s="163" t="s">
        <v>1032</v>
      </c>
      <c r="F110" s="164" t="s">
        <v>1033</v>
      </c>
      <c r="G110" s="165" t="s">
        <v>297</v>
      </c>
      <c r="H110" s="166">
        <v>7.15</v>
      </c>
      <c r="I110" s="167"/>
      <c r="J110" s="167">
        <f>ROUND(I110*H110,2)</f>
        <v>0</v>
      </c>
      <c r="K110" s="164" t="s">
        <v>265</v>
      </c>
      <c r="L110" s="39"/>
      <c r="M110" s="168" t="s">
        <v>5</v>
      </c>
      <c r="N110" s="169" t="s">
        <v>48</v>
      </c>
      <c r="O110" s="170">
        <v>2.3199999999999998</v>
      </c>
      <c r="P110" s="170">
        <f>O110*H110</f>
        <v>16.588000000000001</v>
      </c>
      <c r="Q110" s="170">
        <v>0</v>
      </c>
      <c r="R110" s="170">
        <f>Q110*H110</f>
        <v>0</v>
      </c>
      <c r="S110" s="170">
        <v>0</v>
      </c>
      <c r="T110" s="171">
        <f>S110*H110</f>
        <v>0</v>
      </c>
      <c r="AR110" s="24" t="s">
        <v>266</v>
      </c>
      <c r="AT110" s="24" t="s">
        <v>261</v>
      </c>
      <c r="AU110" s="24" t="s">
        <v>86</v>
      </c>
      <c r="AY110" s="24" t="s">
        <v>259</v>
      </c>
      <c r="BE110" s="172">
        <f>IF(N110="základní",J110,0)</f>
        <v>0</v>
      </c>
      <c r="BF110" s="172">
        <f>IF(N110="snížená",J110,0)</f>
        <v>0</v>
      </c>
      <c r="BG110" s="172">
        <f>IF(N110="zákl. přenesená",J110,0)</f>
        <v>0</v>
      </c>
      <c r="BH110" s="172">
        <f>IF(N110="sníž. přenesená",J110,0)</f>
        <v>0</v>
      </c>
      <c r="BI110" s="172">
        <f>IF(N110="nulová",J110,0)</f>
        <v>0</v>
      </c>
      <c r="BJ110" s="24" t="s">
        <v>28</v>
      </c>
      <c r="BK110" s="172">
        <f>ROUND(I110*H110,2)</f>
        <v>0</v>
      </c>
      <c r="BL110" s="24" t="s">
        <v>266</v>
      </c>
      <c r="BM110" s="24" t="s">
        <v>1034</v>
      </c>
    </row>
    <row r="111" spans="2:65" s="12" customFormat="1">
      <c r="B111" s="173"/>
      <c r="D111" s="174" t="s">
        <v>268</v>
      </c>
      <c r="E111" s="175" t="s">
        <v>5</v>
      </c>
      <c r="F111" s="176" t="s">
        <v>1035</v>
      </c>
      <c r="H111" s="175" t="s">
        <v>5</v>
      </c>
      <c r="L111" s="173"/>
      <c r="M111" s="177"/>
      <c r="N111" s="178"/>
      <c r="O111" s="178"/>
      <c r="P111" s="178"/>
      <c r="Q111" s="178"/>
      <c r="R111" s="178"/>
      <c r="S111" s="178"/>
      <c r="T111" s="179"/>
      <c r="AT111" s="175" t="s">
        <v>268</v>
      </c>
      <c r="AU111" s="175" t="s">
        <v>86</v>
      </c>
      <c r="AV111" s="12" t="s">
        <v>28</v>
      </c>
      <c r="AW111" s="12" t="s">
        <v>41</v>
      </c>
      <c r="AX111" s="12" t="s">
        <v>77</v>
      </c>
      <c r="AY111" s="175" t="s">
        <v>259</v>
      </c>
    </row>
    <row r="112" spans="2:65" s="14" customFormat="1">
      <c r="B112" s="187"/>
      <c r="D112" s="174" t="s">
        <v>268</v>
      </c>
      <c r="E112" s="188" t="s">
        <v>5</v>
      </c>
      <c r="F112" s="189" t="s">
        <v>1036</v>
      </c>
      <c r="H112" s="190">
        <v>7.15</v>
      </c>
      <c r="L112" s="187"/>
      <c r="M112" s="191"/>
      <c r="N112" s="192"/>
      <c r="O112" s="192"/>
      <c r="P112" s="192"/>
      <c r="Q112" s="192"/>
      <c r="R112" s="192"/>
      <c r="S112" s="192"/>
      <c r="T112" s="193"/>
      <c r="AT112" s="188" t="s">
        <v>268</v>
      </c>
      <c r="AU112" s="188" t="s">
        <v>86</v>
      </c>
      <c r="AV112" s="14" t="s">
        <v>86</v>
      </c>
      <c r="AW112" s="14" t="s">
        <v>41</v>
      </c>
      <c r="AX112" s="14" t="s">
        <v>77</v>
      </c>
      <c r="AY112" s="188" t="s">
        <v>259</v>
      </c>
    </row>
    <row r="113" spans="2:65" s="15" customFormat="1">
      <c r="B113" s="194"/>
      <c r="D113" s="174" t="s">
        <v>268</v>
      </c>
      <c r="E113" s="195" t="s">
        <v>1013</v>
      </c>
      <c r="F113" s="196" t="s">
        <v>282</v>
      </c>
      <c r="H113" s="197">
        <v>7.15</v>
      </c>
      <c r="L113" s="194"/>
      <c r="M113" s="198"/>
      <c r="N113" s="199"/>
      <c r="O113" s="199"/>
      <c r="P113" s="199"/>
      <c r="Q113" s="199"/>
      <c r="R113" s="199"/>
      <c r="S113" s="199"/>
      <c r="T113" s="200"/>
      <c r="AT113" s="195" t="s">
        <v>268</v>
      </c>
      <c r="AU113" s="195" t="s">
        <v>86</v>
      </c>
      <c r="AV113" s="15" t="s">
        <v>266</v>
      </c>
      <c r="AW113" s="15" t="s">
        <v>41</v>
      </c>
      <c r="AX113" s="15" t="s">
        <v>28</v>
      </c>
      <c r="AY113" s="195" t="s">
        <v>259</v>
      </c>
    </row>
    <row r="114" spans="2:65" s="1" customFormat="1" ht="16.5" customHeight="1">
      <c r="B114" s="161"/>
      <c r="C114" s="162" t="s">
        <v>266</v>
      </c>
      <c r="D114" s="162" t="s">
        <v>261</v>
      </c>
      <c r="E114" s="163" t="s">
        <v>1037</v>
      </c>
      <c r="F114" s="164" t="s">
        <v>1038</v>
      </c>
      <c r="G114" s="165" t="s">
        <v>285</v>
      </c>
      <c r="H114" s="166">
        <v>31.8</v>
      </c>
      <c r="I114" s="167"/>
      <c r="J114" s="167">
        <f>ROUND(I114*H114,2)</f>
        <v>0</v>
      </c>
      <c r="K114" s="164" t="s">
        <v>265</v>
      </c>
      <c r="L114" s="39"/>
      <c r="M114" s="168" t="s">
        <v>5</v>
      </c>
      <c r="N114" s="169" t="s">
        <v>48</v>
      </c>
      <c r="O114" s="170">
        <v>0.23400000000000001</v>
      </c>
      <c r="P114" s="170">
        <f>O114*H114</f>
        <v>7.4412000000000003</v>
      </c>
      <c r="Q114" s="170">
        <v>3.0000000000000001E-5</v>
      </c>
      <c r="R114" s="170">
        <f>Q114*H114</f>
        <v>9.540000000000001E-4</v>
      </c>
      <c r="S114" s="170">
        <v>0</v>
      </c>
      <c r="T114" s="171">
        <f>S114*H114</f>
        <v>0</v>
      </c>
      <c r="AR114" s="24" t="s">
        <v>266</v>
      </c>
      <c r="AT114" s="24" t="s">
        <v>261</v>
      </c>
      <c r="AU114" s="24" t="s">
        <v>86</v>
      </c>
      <c r="AY114" s="24" t="s">
        <v>259</v>
      </c>
      <c r="BE114" s="172">
        <f>IF(N114="základní",J114,0)</f>
        <v>0</v>
      </c>
      <c r="BF114" s="172">
        <f>IF(N114="snížená",J114,0)</f>
        <v>0</v>
      </c>
      <c r="BG114" s="172">
        <f>IF(N114="zákl. přenesená",J114,0)</f>
        <v>0</v>
      </c>
      <c r="BH114" s="172">
        <f>IF(N114="sníž. přenesená",J114,0)</f>
        <v>0</v>
      </c>
      <c r="BI114" s="172">
        <f>IF(N114="nulová",J114,0)</f>
        <v>0</v>
      </c>
      <c r="BJ114" s="24" t="s">
        <v>28</v>
      </c>
      <c r="BK114" s="172">
        <f>ROUND(I114*H114,2)</f>
        <v>0</v>
      </c>
      <c r="BL114" s="24" t="s">
        <v>266</v>
      </c>
      <c r="BM114" s="24" t="s">
        <v>1039</v>
      </c>
    </row>
    <row r="115" spans="2:65" s="12" customFormat="1">
      <c r="B115" s="173"/>
      <c r="D115" s="174" t="s">
        <v>268</v>
      </c>
      <c r="E115" s="175" t="s">
        <v>5</v>
      </c>
      <c r="F115" s="176" t="s">
        <v>1040</v>
      </c>
      <c r="H115" s="175" t="s">
        <v>5</v>
      </c>
      <c r="L115" s="173"/>
      <c r="M115" s="177"/>
      <c r="N115" s="178"/>
      <c r="O115" s="178"/>
      <c r="P115" s="178"/>
      <c r="Q115" s="178"/>
      <c r="R115" s="178"/>
      <c r="S115" s="178"/>
      <c r="T115" s="179"/>
      <c r="AT115" s="175" t="s">
        <v>268</v>
      </c>
      <c r="AU115" s="175" t="s">
        <v>86</v>
      </c>
      <c r="AV115" s="12" t="s">
        <v>28</v>
      </c>
      <c r="AW115" s="12" t="s">
        <v>41</v>
      </c>
      <c r="AX115" s="12" t="s">
        <v>77</v>
      </c>
      <c r="AY115" s="175" t="s">
        <v>259</v>
      </c>
    </row>
    <row r="116" spans="2:65" s="12" customFormat="1">
      <c r="B116" s="173"/>
      <c r="D116" s="174" t="s">
        <v>268</v>
      </c>
      <c r="E116" s="175" t="s">
        <v>5</v>
      </c>
      <c r="F116" s="176" t="s">
        <v>1041</v>
      </c>
      <c r="H116" s="175" t="s">
        <v>5</v>
      </c>
      <c r="L116" s="173"/>
      <c r="M116" s="177"/>
      <c r="N116" s="178"/>
      <c r="O116" s="178"/>
      <c r="P116" s="178"/>
      <c r="Q116" s="178"/>
      <c r="R116" s="178"/>
      <c r="S116" s="178"/>
      <c r="T116" s="179"/>
      <c r="AT116" s="175" t="s">
        <v>268</v>
      </c>
      <c r="AU116" s="175" t="s">
        <v>86</v>
      </c>
      <c r="AV116" s="12" t="s">
        <v>28</v>
      </c>
      <c r="AW116" s="12" t="s">
        <v>41</v>
      </c>
      <c r="AX116" s="12" t="s">
        <v>77</v>
      </c>
      <c r="AY116" s="175" t="s">
        <v>259</v>
      </c>
    </row>
    <row r="117" spans="2:65" s="14" customFormat="1">
      <c r="B117" s="187"/>
      <c r="D117" s="174" t="s">
        <v>268</v>
      </c>
      <c r="E117" s="188" t="s">
        <v>5</v>
      </c>
      <c r="F117" s="189" t="s">
        <v>1042</v>
      </c>
      <c r="H117" s="190">
        <v>30</v>
      </c>
      <c r="L117" s="187"/>
      <c r="M117" s="191"/>
      <c r="N117" s="192"/>
      <c r="O117" s="192"/>
      <c r="P117" s="192"/>
      <c r="Q117" s="192"/>
      <c r="R117" s="192"/>
      <c r="S117" s="192"/>
      <c r="T117" s="193"/>
      <c r="AT117" s="188" t="s">
        <v>268</v>
      </c>
      <c r="AU117" s="188" t="s">
        <v>86</v>
      </c>
      <c r="AV117" s="14" t="s">
        <v>86</v>
      </c>
      <c r="AW117" s="14" t="s">
        <v>41</v>
      </c>
      <c r="AX117" s="14" t="s">
        <v>77</v>
      </c>
      <c r="AY117" s="188" t="s">
        <v>259</v>
      </c>
    </row>
    <row r="118" spans="2:65" s="12" customFormat="1">
      <c r="B118" s="173"/>
      <c r="D118" s="174" t="s">
        <v>268</v>
      </c>
      <c r="E118" s="175" t="s">
        <v>5</v>
      </c>
      <c r="F118" s="176" t="s">
        <v>1043</v>
      </c>
      <c r="H118" s="175" t="s">
        <v>5</v>
      </c>
      <c r="L118" s="173"/>
      <c r="M118" s="177"/>
      <c r="N118" s="178"/>
      <c r="O118" s="178"/>
      <c r="P118" s="178"/>
      <c r="Q118" s="178"/>
      <c r="R118" s="178"/>
      <c r="S118" s="178"/>
      <c r="T118" s="179"/>
      <c r="AT118" s="175" t="s">
        <v>268</v>
      </c>
      <c r="AU118" s="175" t="s">
        <v>86</v>
      </c>
      <c r="AV118" s="12" t="s">
        <v>28</v>
      </c>
      <c r="AW118" s="12" t="s">
        <v>41</v>
      </c>
      <c r="AX118" s="12" t="s">
        <v>77</v>
      </c>
      <c r="AY118" s="175" t="s">
        <v>259</v>
      </c>
    </row>
    <row r="119" spans="2:65" s="12" customFormat="1">
      <c r="B119" s="173"/>
      <c r="D119" s="174" t="s">
        <v>268</v>
      </c>
      <c r="E119" s="175" t="s">
        <v>5</v>
      </c>
      <c r="F119" s="176" t="s">
        <v>1044</v>
      </c>
      <c r="H119" s="175" t="s">
        <v>5</v>
      </c>
      <c r="L119" s="173"/>
      <c r="M119" s="177"/>
      <c r="N119" s="178"/>
      <c r="O119" s="178"/>
      <c r="P119" s="178"/>
      <c r="Q119" s="178"/>
      <c r="R119" s="178"/>
      <c r="S119" s="178"/>
      <c r="T119" s="179"/>
      <c r="AT119" s="175" t="s">
        <v>268</v>
      </c>
      <c r="AU119" s="175" t="s">
        <v>86</v>
      </c>
      <c r="AV119" s="12" t="s">
        <v>28</v>
      </c>
      <c r="AW119" s="12" t="s">
        <v>41</v>
      </c>
      <c r="AX119" s="12" t="s">
        <v>77</v>
      </c>
      <c r="AY119" s="175" t="s">
        <v>259</v>
      </c>
    </row>
    <row r="120" spans="2:65" s="14" customFormat="1">
      <c r="B120" s="187"/>
      <c r="D120" s="174" t="s">
        <v>268</v>
      </c>
      <c r="E120" s="188" t="s">
        <v>5</v>
      </c>
      <c r="F120" s="189" t="s">
        <v>1045</v>
      </c>
      <c r="H120" s="190">
        <v>1.8</v>
      </c>
      <c r="L120" s="187"/>
      <c r="M120" s="191"/>
      <c r="N120" s="192"/>
      <c r="O120" s="192"/>
      <c r="P120" s="192"/>
      <c r="Q120" s="192"/>
      <c r="R120" s="192"/>
      <c r="S120" s="192"/>
      <c r="T120" s="193"/>
      <c r="AT120" s="188" t="s">
        <v>268</v>
      </c>
      <c r="AU120" s="188" t="s">
        <v>86</v>
      </c>
      <c r="AV120" s="14" t="s">
        <v>86</v>
      </c>
      <c r="AW120" s="14" t="s">
        <v>41</v>
      </c>
      <c r="AX120" s="14" t="s">
        <v>77</v>
      </c>
      <c r="AY120" s="188" t="s">
        <v>259</v>
      </c>
    </row>
    <row r="121" spans="2:65" s="15" customFormat="1">
      <c r="B121" s="194"/>
      <c r="D121" s="174" t="s">
        <v>268</v>
      </c>
      <c r="E121" s="195" t="s">
        <v>1015</v>
      </c>
      <c r="F121" s="196" t="s">
        <v>282</v>
      </c>
      <c r="H121" s="197">
        <v>31.8</v>
      </c>
      <c r="L121" s="194"/>
      <c r="M121" s="198"/>
      <c r="N121" s="199"/>
      <c r="O121" s="199"/>
      <c r="P121" s="199"/>
      <c r="Q121" s="199"/>
      <c r="R121" s="199"/>
      <c r="S121" s="199"/>
      <c r="T121" s="200"/>
      <c r="AT121" s="195" t="s">
        <v>268</v>
      </c>
      <c r="AU121" s="195" t="s">
        <v>86</v>
      </c>
      <c r="AV121" s="15" t="s">
        <v>266</v>
      </c>
      <c r="AW121" s="15" t="s">
        <v>41</v>
      </c>
      <c r="AX121" s="15" t="s">
        <v>28</v>
      </c>
      <c r="AY121" s="195" t="s">
        <v>259</v>
      </c>
    </row>
    <row r="122" spans="2:65" s="1" customFormat="1" ht="16.5" customHeight="1">
      <c r="B122" s="161"/>
      <c r="C122" s="162" t="s">
        <v>304</v>
      </c>
      <c r="D122" s="162" t="s">
        <v>261</v>
      </c>
      <c r="E122" s="163" t="s">
        <v>313</v>
      </c>
      <c r="F122" s="164" t="s">
        <v>314</v>
      </c>
      <c r="G122" s="165" t="s">
        <v>297</v>
      </c>
      <c r="H122" s="166">
        <v>92.757000000000005</v>
      </c>
      <c r="I122" s="167"/>
      <c r="J122" s="167">
        <f>ROUND(I122*H122,2)</f>
        <v>0</v>
      </c>
      <c r="K122" s="164" t="s">
        <v>265</v>
      </c>
      <c r="L122" s="39"/>
      <c r="M122" s="168" t="s">
        <v>5</v>
      </c>
      <c r="N122" s="169" t="s">
        <v>48</v>
      </c>
      <c r="O122" s="170">
        <v>8.3000000000000004E-2</v>
      </c>
      <c r="P122" s="170">
        <f>O122*H122</f>
        <v>7.6988310000000011</v>
      </c>
      <c r="Q122" s="170">
        <v>0</v>
      </c>
      <c r="R122" s="170">
        <f>Q122*H122</f>
        <v>0</v>
      </c>
      <c r="S122" s="170">
        <v>0</v>
      </c>
      <c r="T122" s="171">
        <f>S122*H122</f>
        <v>0</v>
      </c>
      <c r="AR122" s="24" t="s">
        <v>266</v>
      </c>
      <c r="AT122" s="24" t="s">
        <v>261</v>
      </c>
      <c r="AU122" s="24" t="s">
        <v>86</v>
      </c>
      <c r="AY122" s="24" t="s">
        <v>259</v>
      </c>
      <c r="BE122" s="172">
        <f>IF(N122="základní",J122,0)</f>
        <v>0</v>
      </c>
      <c r="BF122" s="172">
        <f>IF(N122="snížená",J122,0)</f>
        <v>0</v>
      </c>
      <c r="BG122" s="172">
        <f>IF(N122="zákl. přenesená",J122,0)</f>
        <v>0</v>
      </c>
      <c r="BH122" s="172">
        <f>IF(N122="sníž. přenesená",J122,0)</f>
        <v>0</v>
      </c>
      <c r="BI122" s="172">
        <f>IF(N122="nulová",J122,0)</f>
        <v>0</v>
      </c>
      <c r="BJ122" s="24" t="s">
        <v>28</v>
      </c>
      <c r="BK122" s="172">
        <f>ROUND(I122*H122,2)</f>
        <v>0</v>
      </c>
      <c r="BL122" s="24" t="s">
        <v>266</v>
      </c>
      <c r="BM122" s="24" t="s">
        <v>1046</v>
      </c>
    </row>
    <row r="123" spans="2:65" s="12" customFormat="1">
      <c r="B123" s="173"/>
      <c r="D123" s="174" t="s">
        <v>268</v>
      </c>
      <c r="E123" s="175" t="s">
        <v>5</v>
      </c>
      <c r="F123" s="176" t="s">
        <v>316</v>
      </c>
      <c r="H123" s="175" t="s">
        <v>5</v>
      </c>
      <c r="L123" s="173"/>
      <c r="M123" s="177"/>
      <c r="N123" s="178"/>
      <c r="O123" s="178"/>
      <c r="P123" s="178"/>
      <c r="Q123" s="178"/>
      <c r="R123" s="178"/>
      <c r="S123" s="178"/>
      <c r="T123" s="179"/>
      <c r="AT123" s="175" t="s">
        <v>268</v>
      </c>
      <c r="AU123" s="175" t="s">
        <v>86</v>
      </c>
      <c r="AV123" s="12" t="s">
        <v>28</v>
      </c>
      <c r="AW123" s="12" t="s">
        <v>41</v>
      </c>
      <c r="AX123" s="12" t="s">
        <v>77</v>
      </c>
      <c r="AY123" s="175" t="s">
        <v>259</v>
      </c>
    </row>
    <row r="124" spans="2:65" s="12" customFormat="1">
      <c r="B124" s="173"/>
      <c r="D124" s="174" t="s">
        <v>268</v>
      </c>
      <c r="E124" s="175" t="s">
        <v>5</v>
      </c>
      <c r="F124" s="176" t="s">
        <v>1047</v>
      </c>
      <c r="H124" s="175" t="s">
        <v>5</v>
      </c>
      <c r="L124" s="173"/>
      <c r="M124" s="177"/>
      <c r="N124" s="178"/>
      <c r="O124" s="178"/>
      <c r="P124" s="178"/>
      <c r="Q124" s="178"/>
      <c r="R124" s="178"/>
      <c r="S124" s="178"/>
      <c r="T124" s="179"/>
      <c r="AT124" s="175" t="s">
        <v>268</v>
      </c>
      <c r="AU124" s="175" t="s">
        <v>86</v>
      </c>
      <c r="AV124" s="12" t="s">
        <v>28</v>
      </c>
      <c r="AW124" s="12" t="s">
        <v>41</v>
      </c>
      <c r="AX124" s="12" t="s">
        <v>77</v>
      </c>
      <c r="AY124" s="175" t="s">
        <v>259</v>
      </c>
    </row>
    <row r="125" spans="2:65" s="14" customFormat="1">
      <c r="B125" s="187"/>
      <c r="D125" s="174" t="s">
        <v>268</v>
      </c>
      <c r="E125" s="188" t="s">
        <v>5</v>
      </c>
      <c r="F125" s="189" t="s">
        <v>1011</v>
      </c>
      <c r="H125" s="190">
        <v>77.563000000000002</v>
      </c>
      <c r="L125" s="187"/>
      <c r="M125" s="191"/>
      <c r="N125" s="192"/>
      <c r="O125" s="192"/>
      <c r="P125" s="192"/>
      <c r="Q125" s="192"/>
      <c r="R125" s="192"/>
      <c r="S125" s="192"/>
      <c r="T125" s="193"/>
      <c r="AT125" s="188" t="s">
        <v>268</v>
      </c>
      <c r="AU125" s="188" t="s">
        <v>86</v>
      </c>
      <c r="AV125" s="14" t="s">
        <v>86</v>
      </c>
      <c r="AW125" s="14" t="s">
        <v>41</v>
      </c>
      <c r="AX125" s="14" t="s">
        <v>77</v>
      </c>
      <c r="AY125" s="188" t="s">
        <v>259</v>
      </c>
    </row>
    <row r="126" spans="2:65" s="12" customFormat="1">
      <c r="B126" s="173"/>
      <c r="D126" s="174" t="s">
        <v>268</v>
      </c>
      <c r="E126" s="175" t="s">
        <v>5</v>
      </c>
      <c r="F126" s="176" t="s">
        <v>1048</v>
      </c>
      <c r="H126" s="175" t="s">
        <v>5</v>
      </c>
      <c r="L126" s="173"/>
      <c r="M126" s="177"/>
      <c r="N126" s="178"/>
      <c r="O126" s="178"/>
      <c r="P126" s="178"/>
      <c r="Q126" s="178"/>
      <c r="R126" s="178"/>
      <c r="S126" s="178"/>
      <c r="T126" s="179"/>
      <c r="AT126" s="175" t="s">
        <v>268</v>
      </c>
      <c r="AU126" s="175" t="s">
        <v>86</v>
      </c>
      <c r="AV126" s="12" t="s">
        <v>28</v>
      </c>
      <c r="AW126" s="12" t="s">
        <v>41</v>
      </c>
      <c r="AX126" s="12" t="s">
        <v>77</v>
      </c>
      <c r="AY126" s="175" t="s">
        <v>259</v>
      </c>
    </row>
    <row r="127" spans="2:65" s="14" customFormat="1">
      <c r="B127" s="187"/>
      <c r="D127" s="174" t="s">
        <v>268</v>
      </c>
      <c r="E127" s="188" t="s">
        <v>5</v>
      </c>
      <c r="F127" s="189" t="s">
        <v>1009</v>
      </c>
      <c r="H127" s="190">
        <v>1.8</v>
      </c>
      <c r="L127" s="187"/>
      <c r="M127" s="191"/>
      <c r="N127" s="192"/>
      <c r="O127" s="192"/>
      <c r="P127" s="192"/>
      <c r="Q127" s="192"/>
      <c r="R127" s="192"/>
      <c r="S127" s="192"/>
      <c r="T127" s="193"/>
      <c r="AT127" s="188" t="s">
        <v>268</v>
      </c>
      <c r="AU127" s="188" t="s">
        <v>86</v>
      </c>
      <c r="AV127" s="14" t="s">
        <v>86</v>
      </c>
      <c r="AW127" s="14" t="s">
        <v>41</v>
      </c>
      <c r="AX127" s="14" t="s">
        <v>77</v>
      </c>
      <c r="AY127" s="188" t="s">
        <v>259</v>
      </c>
    </row>
    <row r="128" spans="2:65" s="12" customFormat="1">
      <c r="B128" s="173"/>
      <c r="D128" s="174" t="s">
        <v>268</v>
      </c>
      <c r="E128" s="175" t="s">
        <v>5</v>
      </c>
      <c r="F128" s="176" t="s">
        <v>1049</v>
      </c>
      <c r="H128" s="175" t="s">
        <v>5</v>
      </c>
      <c r="L128" s="173"/>
      <c r="M128" s="177"/>
      <c r="N128" s="178"/>
      <c r="O128" s="178"/>
      <c r="P128" s="178"/>
      <c r="Q128" s="178"/>
      <c r="R128" s="178"/>
      <c r="S128" s="178"/>
      <c r="T128" s="179"/>
      <c r="AT128" s="175" t="s">
        <v>268</v>
      </c>
      <c r="AU128" s="175" t="s">
        <v>86</v>
      </c>
      <c r="AV128" s="12" t="s">
        <v>28</v>
      </c>
      <c r="AW128" s="12" t="s">
        <v>41</v>
      </c>
      <c r="AX128" s="12" t="s">
        <v>77</v>
      </c>
      <c r="AY128" s="175" t="s">
        <v>259</v>
      </c>
    </row>
    <row r="129" spans="2:65" s="14" customFormat="1">
      <c r="B129" s="187"/>
      <c r="D129" s="174" t="s">
        <v>268</v>
      </c>
      <c r="E129" s="188" t="s">
        <v>5</v>
      </c>
      <c r="F129" s="189" t="s">
        <v>1013</v>
      </c>
      <c r="H129" s="190">
        <v>7.15</v>
      </c>
      <c r="L129" s="187"/>
      <c r="M129" s="191"/>
      <c r="N129" s="192"/>
      <c r="O129" s="192"/>
      <c r="P129" s="192"/>
      <c r="Q129" s="192"/>
      <c r="R129" s="192"/>
      <c r="S129" s="192"/>
      <c r="T129" s="193"/>
      <c r="AT129" s="188" t="s">
        <v>268</v>
      </c>
      <c r="AU129" s="188" t="s">
        <v>86</v>
      </c>
      <c r="AV129" s="14" t="s">
        <v>86</v>
      </c>
      <c r="AW129" s="14" t="s">
        <v>41</v>
      </c>
      <c r="AX129" s="14" t="s">
        <v>77</v>
      </c>
      <c r="AY129" s="188" t="s">
        <v>259</v>
      </c>
    </row>
    <row r="130" spans="2:65" s="12" customFormat="1">
      <c r="B130" s="173"/>
      <c r="D130" s="174" t="s">
        <v>268</v>
      </c>
      <c r="E130" s="175" t="s">
        <v>5</v>
      </c>
      <c r="F130" s="176" t="s">
        <v>1050</v>
      </c>
      <c r="H130" s="175" t="s">
        <v>5</v>
      </c>
      <c r="L130" s="173"/>
      <c r="M130" s="177"/>
      <c r="N130" s="178"/>
      <c r="O130" s="178"/>
      <c r="P130" s="178"/>
      <c r="Q130" s="178"/>
      <c r="R130" s="178"/>
      <c r="S130" s="178"/>
      <c r="T130" s="179"/>
      <c r="AT130" s="175" t="s">
        <v>268</v>
      </c>
      <c r="AU130" s="175" t="s">
        <v>86</v>
      </c>
      <c r="AV130" s="12" t="s">
        <v>28</v>
      </c>
      <c r="AW130" s="12" t="s">
        <v>41</v>
      </c>
      <c r="AX130" s="12" t="s">
        <v>77</v>
      </c>
      <c r="AY130" s="175" t="s">
        <v>259</v>
      </c>
    </row>
    <row r="131" spans="2:65" s="14" customFormat="1">
      <c r="B131" s="187"/>
      <c r="D131" s="174" t="s">
        <v>268</v>
      </c>
      <c r="E131" s="188" t="s">
        <v>5</v>
      </c>
      <c r="F131" s="189" t="s">
        <v>1051</v>
      </c>
      <c r="H131" s="190">
        <v>6.2439999999999998</v>
      </c>
      <c r="L131" s="187"/>
      <c r="M131" s="191"/>
      <c r="N131" s="192"/>
      <c r="O131" s="192"/>
      <c r="P131" s="192"/>
      <c r="Q131" s="192"/>
      <c r="R131" s="192"/>
      <c r="S131" s="192"/>
      <c r="T131" s="193"/>
      <c r="AT131" s="188" t="s">
        <v>268</v>
      </c>
      <c r="AU131" s="188" t="s">
        <v>86</v>
      </c>
      <c r="AV131" s="14" t="s">
        <v>86</v>
      </c>
      <c r="AW131" s="14" t="s">
        <v>41</v>
      </c>
      <c r="AX131" s="14" t="s">
        <v>77</v>
      </c>
      <c r="AY131" s="188" t="s">
        <v>259</v>
      </c>
    </row>
    <row r="132" spans="2:65" s="15" customFormat="1">
      <c r="B132" s="194"/>
      <c r="D132" s="174" t="s">
        <v>268</v>
      </c>
      <c r="E132" s="195" t="s">
        <v>1007</v>
      </c>
      <c r="F132" s="196" t="s">
        <v>282</v>
      </c>
      <c r="H132" s="197">
        <v>92.757000000000005</v>
      </c>
      <c r="L132" s="194"/>
      <c r="M132" s="198"/>
      <c r="N132" s="199"/>
      <c r="O132" s="199"/>
      <c r="P132" s="199"/>
      <c r="Q132" s="199"/>
      <c r="R132" s="199"/>
      <c r="S132" s="199"/>
      <c r="T132" s="200"/>
      <c r="AT132" s="195" t="s">
        <v>268</v>
      </c>
      <c r="AU132" s="195" t="s">
        <v>86</v>
      </c>
      <c r="AV132" s="15" t="s">
        <v>266</v>
      </c>
      <c r="AW132" s="15" t="s">
        <v>41</v>
      </c>
      <c r="AX132" s="15" t="s">
        <v>28</v>
      </c>
      <c r="AY132" s="195" t="s">
        <v>259</v>
      </c>
    </row>
    <row r="133" spans="2:65" s="1" customFormat="1" ht="16.5" customHeight="1">
      <c r="B133" s="161"/>
      <c r="C133" s="162" t="s">
        <v>312</v>
      </c>
      <c r="D133" s="162" t="s">
        <v>261</v>
      </c>
      <c r="E133" s="163" t="s">
        <v>318</v>
      </c>
      <c r="F133" s="164" t="s">
        <v>319</v>
      </c>
      <c r="G133" s="165" t="s">
        <v>297</v>
      </c>
      <c r="H133" s="166">
        <v>92.757000000000005</v>
      </c>
      <c r="I133" s="167"/>
      <c r="J133" s="167">
        <f>ROUND(I133*H133,2)</f>
        <v>0</v>
      </c>
      <c r="K133" s="164" t="s">
        <v>265</v>
      </c>
      <c r="L133" s="39"/>
      <c r="M133" s="168" t="s">
        <v>5</v>
      </c>
      <c r="N133" s="169" t="s">
        <v>48</v>
      </c>
      <c r="O133" s="170">
        <v>8.9999999999999993E-3</v>
      </c>
      <c r="P133" s="170">
        <f>O133*H133</f>
        <v>0.83481300000000003</v>
      </c>
      <c r="Q133" s="170">
        <v>0</v>
      </c>
      <c r="R133" s="170">
        <f>Q133*H133</f>
        <v>0</v>
      </c>
      <c r="S133" s="170">
        <v>0</v>
      </c>
      <c r="T133" s="171">
        <f>S133*H133</f>
        <v>0</v>
      </c>
      <c r="AR133" s="24" t="s">
        <v>266</v>
      </c>
      <c r="AT133" s="24" t="s">
        <v>261</v>
      </c>
      <c r="AU133" s="24" t="s">
        <v>86</v>
      </c>
      <c r="AY133" s="24" t="s">
        <v>259</v>
      </c>
      <c r="BE133" s="172">
        <f>IF(N133="základní",J133,0)</f>
        <v>0</v>
      </c>
      <c r="BF133" s="172">
        <f>IF(N133="snížená",J133,0)</f>
        <v>0</v>
      </c>
      <c r="BG133" s="172">
        <f>IF(N133="zákl. přenesená",J133,0)</f>
        <v>0</v>
      </c>
      <c r="BH133" s="172">
        <f>IF(N133="sníž. přenesená",J133,0)</f>
        <v>0</v>
      </c>
      <c r="BI133" s="172">
        <f>IF(N133="nulová",J133,0)</f>
        <v>0</v>
      </c>
      <c r="BJ133" s="24" t="s">
        <v>28</v>
      </c>
      <c r="BK133" s="172">
        <f>ROUND(I133*H133,2)</f>
        <v>0</v>
      </c>
      <c r="BL133" s="24" t="s">
        <v>266</v>
      </c>
      <c r="BM133" s="24" t="s">
        <v>1052</v>
      </c>
    </row>
    <row r="134" spans="2:65" s="14" customFormat="1">
      <c r="B134" s="187"/>
      <c r="D134" s="174" t="s">
        <v>268</v>
      </c>
      <c r="E134" s="188" t="s">
        <v>5</v>
      </c>
      <c r="F134" s="189" t="s">
        <v>1007</v>
      </c>
      <c r="H134" s="190">
        <v>92.757000000000005</v>
      </c>
      <c r="L134" s="187"/>
      <c r="M134" s="191"/>
      <c r="N134" s="192"/>
      <c r="O134" s="192"/>
      <c r="P134" s="192"/>
      <c r="Q134" s="192"/>
      <c r="R134" s="192"/>
      <c r="S134" s="192"/>
      <c r="T134" s="193"/>
      <c r="AT134" s="188" t="s">
        <v>268</v>
      </c>
      <c r="AU134" s="188" t="s">
        <v>86</v>
      </c>
      <c r="AV134" s="14" t="s">
        <v>86</v>
      </c>
      <c r="AW134" s="14" t="s">
        <v>41</v>
      </c>
      <c r="AX134" s="14" t="s">
        <v>28</v>
      </c>
      <c r="AY134" s="188" t="s">
        <v>259</v>
      </c>
    </row>
    <row r="135" spans="2:65" s="1" customFormat="1" ht="16.5" customHeight="1">
      <c r="B135" s="161"/>
      <c r="C135" s="162" t="s">
        <v>317</v>
      </c>
      <c r="D135" s="162" t="s">
        <v>261</v>
      </c>
      <c r="E135" s="163" t="s">
        <v>322</v>
      </c>
      <c r="F135" s="164" t="s">
        <v>323</v>
      </c>
      <c r="G135" s="165" t="s">
        <v>324</v>
      </c>
      <c r="H135" s="166">
        <v>166.96299999999999</v>
      </c>
      <c r="I135" s="167"/>
      <c r="J135" s="167">
        <f>ROUND(I135*H135,2)</f>
        <v>0</v>
      </c>
      <c r="K135" s="164" t="s">
        <v>265</v>
      </c>
      <c r="L135" s="39"/>
      <c r="M135" s="168" t="s">
        <v>5</v>
      </c>
      <c r="N135" s="169" t="s">
        <v>48</v>
      </c>
      <c r="O135" s="170">
        <v>0</v>
      </c>
      <c r="P135" s="170">
        <f>O135*H135</f>
        <v>0</v>
      </c>
      <c r="Q135" s="170">
        <v>0</v>
      </c>
      <c r="R135" s="170">
        <f>Q135*H135</f>
        <v>0</v>
      </c>
      <c r="S135" s="170">
        <v>0</v>
      </c>
      <c r="T135" s="171">
        <f>S135*H135</f>
        <v>0</v>
      </c>
      <c r="AR135" s="24" t="s">
        <v>266</v>
      </c>
      <c r="AT135" s="24" t="s">
        <v>261</v>
      </c>
      <c r="AU135" s="24" t="s">
        <v>86</v>
      </c>
      <c r="AY135" s="24" t="s">
        <v>259</v>
      </c>
      <c r="BE135" s="172">
        <f>IF(N135="základní",J135,0)</f>
        <v>0</v>
      </c>
      <c r="BF135" s="172">
        <f>IF(N135="snížená",J135,0)</f>
        <v>0</v>
      </c>
      <c r="BG135" s="172">
        <f>IF(N135="zákl. přenesená",J135,0)</f>
        <v>0</v>
      </c>
      <c r="BH135" s="172">
        <f>IF(N135="sníž. přenesená",J135,0)</f>
        <v>0</v>
      </c>
      <c r="BI135" s="172">
        <f>IF(N135="nulová",J135,0)</f>
        <v>0</v>
      </c>
      <c r="BJ135" s="24" t="s">
        <v>28</v>
      </c>
      <c r="BK135" s="172">
        <f>ROUND(I135*H135,2)</f>
        <v>0</v>
      </c>
      <c r="BL135" s="24" t="s">
        <v>266</v>
      </c>
      <c r="BM135" s="24" t="s">
        <v>1053</v>
      </c>
    </row>
    <row r="136" spans="2:65" s="14" customFormat="1">
      <c r="B136" s="187"/>
      <c r="D136" s="174" t="s">
        <v>268</v>
      </c>
      <c r="E136" s="188" t="s">
        <v>5</v>
      </c>
      <c r="F136" s="189" t="s">
        <v>1054</v>
      </c>
      <c r="H136" s="190">
        <v>166.96299999999999</v>
      </c>
      <c r="L136" s="187"/>
      <c r="M136" s="191"/>
      <c r="N136" s="192"/>
      <c r="O136" s="192"/>
      <c r="P136" s="192"/>
      <c r="Q136" s="192"/>
      <c r="R136" s="192"/>
      <c r="S136" s="192"/>
      <c r="T136" s="193"/>
      <c r="AT136" s="188" t="s">
        <v>268</v>
      </c>
      <c r="AU136" s="188" t="s">
        <v>86</v>
      </c>
      <c r="AV136" s="14" t="s">
        <v>86</v>
      </c>
      <c r="AW136" s="14" t="s">
        <v>41</v>
      </c>
      <c r="AX136" s="14" t="s">
        <v>28</v>
      </c>
      <c r="AY136" s="188" t="s">
        <v>259</v>
      </c>
    </row>
    <row r="137" spans="2:65" s="1" customFormat="1" ht="16.5" customHeight="1">
      <c r="B137" s="161"/>
      <c r="C137" s="162" t="s">
        <v>321</v>
      </c>
      <c r="D137" s="162" t="s">
        <v>261</v>
      </c>
      <c r="E137" s="163" t="s">
        <v>789</v>
      </c>
      <c r="F137" s="164" t="s">
        <v>790</v>
      </c>
      <c r="G137" s="165" t="s">
        <v>264</v>
      </c>
      <c r="H137" s="166">
        <v>249.4</v>
      </c>
      <c r="I137" s="167"/>
      <c r="J137" s="167">
        <f>ROUND(I137*H137,2)</f>
        <v>0</v>
      </c>
      <c r="K137" s="164" t="s">
        <v>265</v>
      </c>
      <c r="L137" s="39"/>
      <c r="M137" s="168" t="s">
        <v>5</v>
      </c>
      <c r="N137" s="169" t="s">
        <v>48</v>
      </c>
      <c r="O137" s="170">
        <v>1.7999999999999999E-2</v>
      </c>
      <c r="P137" s="170">
        <f>O137*H137</f>
        <v>4.4891999999999994</v>
      </c>
      <c r="Q137" s="170">
        <v>0</v>
      </c>
      <c r="R137" s="170">
        <f>Q137*H137</f>
        <v>0</v>
      </c>
      <c r="S137" s="170">
        <v>0</v>
      </c>
      <c r="T137" s="171">
        <f>S137*H137</f>
        <v>0</v>
      </c>
      <c r="AR137" s="24" t="s">
        <v>266</v>
      </c>
      <c r="AT137" s="24" t="s">
        <v>261</v>
      </c>
      <c r="AU137" s="24" t="s">
        <v>86</v>
      </c>
      <c r="AY137" s="24" t="s">
        <v>259</v>
      </c>
      <c r="BE137" s="172">
        <f>IF(N137="základní",J137,0)</f>
        <v>0</v>
      </c>
      <c r="BF137" s="172">
        <f>IF(N137="snížená",J137,0)</f>
        <v>0</v>
      </c>
      <c r="BG137" s="172">
        <f>IF(N137="zákl. přenesená",J137,0)</f>
        <v>0</v>
      </c>
      <c r="BH137" s="172">
        <f>IF(N137="sníž. přenesená",J137,0)</f>
        <v>0</v>
      </c>
      <c r="BI137" s="172">
        <f>IF(N137="nulová",J137,0)</f>
        <v>0</v>
      </c>
      <c r="BJ137" s="24" t="s">
        <v>28</v>
      </c>
      <c r="BK137" s="172">
        <f>ROUND(I137*H137,2)</f>
        <v>0</v>
      </c>
      <c r="BL137" s="24" t="s">
        <v>266</v>
      </c>
      <c r="BM137" s="24" t="s">
        <v>1055</v>
      </c>
    </row>
    <row r="138" spans="2:65" s="12" customFormat="1">
      <c r="B138" s="173"/>
      <c r="D138" s="174" t="s">
        <v>268</v>
      </c>
      <c r="E138" s="175" t="s">
        <v>5</v>
      </c>
      <c r="F138" s="176" t="s">
        <v>1056</v>
      </c>
      <c r="H138" s="175" t="s">
        <v>5</v>
      </c>
      <c r="L138" s="173"/>
      <c r="M138" s="177"/>
      <c r="N138" s="178"/>
      <c r="O138" s="178"/>
      <c r="P138" s="178"/>
      <c r="Q138" s="178"/>
      <c r="R138" s="178"/>
      <c r="S138" s="178"/>
      <c r="T138" s="179"/>
      <c r="AT138" s="175" t="s">
        <v>268</v>
      </c>
      <c r="AU138" s="175" t="s">
        <v>86</v>
      </c>
      <c r="AV138" s="12" t="s">
        <v>28</v>
      </c>
      <c r="AW138" s="12" t="s">
        <v>41</v>
      </c>
      <c r="AX138" s="12" t="s">
        <v>77</v>
      </c>
      <c r="AY138" s="175" t="s">
        <v>259</v>
      </c>
    </row>
    <row r="139" spans="2:65" s="14" customFormat="1">
      <c r="B139" s="187"/>
      <c r="D139" s="174" t="s">
        <v>268</v>
      </c>
      <c r="E139" s="188" t="s">
        <v>5</v>
      </c>
      <c r="F139" s="189" t="s">
        <v>1057</v>
      </c>
      <c r="H139" s="190">
        <v>249.4</v>
      </c>
      <c r="L139" s="187"/>
      <c r="M139" s="191"/>
      <c r="N139" s="192"/>
      <c r="O139" s="192"/>
      <c r="P139" s="192"/>
      <c r="Q139" s="192"/>
      <c r="R139" s="192"/>
      <c r="S139" s="192"/>
      <c r="T139" s="193"/>
      <c r="AT139" s="188" t="s">
        <v>268</v>
      </c>
      <c r="AU139" s="188" t="s">
        <v>86</v>
      </c>
      <c r="AV139" s="14" t="s">
        <v>86</v>
      </c>
      <c r="AW139" s="14" t="s">
        <v>41</v>
      </c>
      <c r="AX139" s="14" t="s">
        <v>28</v>
      </c>
      <c r="AY139" s="188" t="s">
        <v>259</v>
      </c>
    </row>
    <row r="140" spans="2:65" s="11" customFormat="1" ht="29.85" customHeight="1">
      <c r="B140" s="149"/>
      <c r="D140" s="150" t="s">
        <v>76</v>
      </c>
      <c r="E140" s="159" t="s">
        <v>86</v>
      </c>
      <c r="F140" s="159" t="s">
        <v>699</v>
      </c>
      <c r="J140" s="160">
        <f>BK140</f>
        <v>0</v>
      </c>
      <c r="L140" s="149"/>
      <c r="M140" s="153"/>
      <c r="N140" s="154"/>
      <c r="O140" s="154"/>
      <c r="P140" s="155">
        <f>SUM(P141:P166)</f>
        <v>9.9296869999999995</v>
      </c>
      <c r="Q140" s="154"/>
      <c r="R140" s="155">
        <f>SUM(R141:R166)</f>
        <v>19.895228840000001</v>
      </c>
      <c r="S140" s="154"/>
      <c r="T140" s="156">
        <f>SUM(T141:T166)</f>
        <v>0</v>
      </c>
      <c r="AR140" s="150" t="s">
        <v>28</v>
      </c>
      <c r="AT140" s="157" t="s">
        <v>76</v>
      </c>
      <c r="AU140" s="157" t="s">
        <v>28</v>
      </c>
      <c r="AY140" s="150" t="s">
        <v>259</v>
      </c>
      <c r="BK140" s="158">
        <f>SUM(BK141:BK166)</f>
        <v>0</v>
      </c>
    </row>
    <row r="141" spans="2:65" s="1" customFormat="1" ht="16.5" customHeight="1">
      <c r="B141" s="161"/>
      <c r="C141" s="162" t="s">
        <v>327</v>
      </c>
      <c r="D141" s="162" t="s">
        <v>261</v>
      </c>
      <c r="E141" s="163" t="s">
        <v>1058</v>
      </c>
      <c r="F141" s="164" t="s">
        <v>1059</v>
      </c>
      <c r="G141" s="165" t="s">
        <v>297</v>
      </c>
      <c r="H141" s="166">
        <v>0.84699999999999998</v>
      </c>
      <c r="I141" s="167"/>
      <c r="J141" s="167">
        <f>ROUND(I141*H141,2)</f>
        <v>0</v>
      </c>
      <c r="K141" s="164" t="s">
        <v>265</v>
      </c>
      <c r="L141" s="39"/>
      <c r="M141" s="168" t="s">
        <v>5</v>
      </c>
      <c r="N141" s="169" t="s">
        <v>48</v>
      </c>
      <c r="O141" s="170">
        <v>0.98499999999999999</v>
      </c>
      <c r="P141" s="170">
        <f>O141*H141</f>
        <v>0.83429500000000001</v>
      </c>
      <c r="Q141" s="170">
        <v>1.98</v>
      </c>
      <c r="R141" s="170">
        <f>Q141*H141</f>
        <v>1.67706</v>
      </c>
      <c r="S141" s="170">
        <v>0</v>
      </c>
      <c r="T141" s="171">
        <f>S141*H141</f>
        <v>0</v>
      </c>
      <c r="AR141" s="24" t="s">
        <v>266</v>
      </c>
      <c r="AT141" s="24" t="s">
        <v>261</v>
      </c>
      <c r="AU141" s="24" t="s">
        <v>86</v>
      </c>
      <c r="AY141" s="24" t="s">
        <v>259</v>
      </c>
      <c r="BE141" s="172">
        <f>IF(N141="základní",J141,0)</f>
        <v>0</v>
      </c>
      <c r="BF141" s="172">
        <f>IF(N141="snížená",J141,0)</f>
        <v>0</v>
      </c>
      <c r="BG141" s="172">
        <f>IF(N141="zákl. přenesená",J141,0)</f>
        <v>0</v>
      </c>
      <c r="BH141" s="172">
        <f>IF(N141="sníž. přenesená",J141,0)</f>
        <v>0</v>
      </c>
      <c r="BI141" s="172">
        <f>IF(N141="nulová",J141,0)</f>
        <v>0</v>
      </c>
      <c r="BJ141" s="24" t="s">
        <v>28</v>
      </c>
      <c r="BK141" s="172">
        <f>ROUND(I141*H141,2)</f>
        <v>0</v>
      </c>
      <c r="BL141" s="24" t="s">
        <v>266</v>
      </c>
      <c r="BM141" s="24" t="s">
        <v>1060</v>
      </c>
    </row>
    <row r="142" spans="2:65" s="12" customFormat="1">
      <c r="B142" s="173"/>
      <c r="D142" s="174" t="s">
        <v>268</v>
      </c>
      <c r="E142" s="175" t="s">
        <v>5</v>
      </c>
      <c r="F142" s="176" t="s">
        <v>1061</v>
      </c>
      <c r="H142" s="175" t="s">
        <v>5</v>
      </c>
      <c r="L142" s="173"/>
      <c r="M142" s="177"/>
      <c r="N142" s="178"/>
      <c r="O142" s="178"/>
      <c r="P142" s="178"/>
      <c r="Q142" s="178"/>
      <c r="R142" s="178"/>
      <c r="S142" s="178"/>
      <c r="T142" s="179"/>
      <c r="AT142" s="175" t="s">
        <v>268</v>
      </c>
      <c r="AU142" s="175" t="s">
        <v>86</v>
      </c>
      <c r="AV142" s="12" t="s">
        <v>28</v>
      </c>
      <c r="AW142" s="12" t="s">
        <v>41</v>
      </c>
      <c r="AX142" s="12" t="s">
        <v>77</v>
      </c>
      <c r="AY142" s="175" t="s">
        <v>259</v>
      </c>
    </row>
    <row r="143" spans="2:65" s="14" customFormat="1">
      <c r="B143" s="187"/>
      <c r="D143" s="174" t="s">
        <v>268</v>
      </c>
      <c r="E143" s="188" t="s">
        <v>5</v>
      </c>
      <c r="F143" s="189" t="s">
        <v>1062</v>
      </c>
      <c r="H143" s="190">
        <v>0.60699999999999998</v>
      </c>
      <c r="L143" s="187"/>
      <c r="M143" s="191"/>
      <c r="N143" s="192"/>
      <c r="O143" s="192"/>
      <c r="P143" s="192"/>
      <c r="Q143" s="192"/>
      <c r="R143" s="192"/>
      <c r="S143" s="192"/>
      <c r="T143" s="193"/>
      <c r="AT143" s="188" t="s">
        <v>268</v>
      </c>
      <c r="AU143" s="188" t="s">
        <v>86</v>
      </c>
      <c r="AV143" s="14" t="s">
        <v>86</v>
      </c>
      <c r="AW143" s="14" t="s">
        <v>41</v>
      </c>
      <c r="AX143" s="14" t="s">
        <v>77</v>
      </c>
      <c r="AY143" s="188" t="s">
        <v>259</v>
      </c>
    </row>
    <row r="144" spans="2:65" s="12" customFormat="1">
      <c r="B144" s="173"/>
      <c r="D144" s="174" t="s">
        <v>268</v>
      </c>
      <c r="E144" s="175" t="s">
        <v>5</v>
      </c>
      <c r="F144" s="176" t="s">
        <v>1063</v>
      </c>
      <c r="H144" s="175" t="s">
        <v>5</v>
      </c>
      <c r="L144" s="173"/>
      <c r="M144" s="177"/>
      <c r="N144" s="178"/>
      <c r="O144" s="178"/>
      <c r="P144" s="178"/>
      <c r="Q144" s="178"/>
      <c r="R144" s="178"/>
      <c r="S144" s="178"/>
      <c r="T144" s="179"/>
      <c r="AT144" s="175" t="s">
        <v>268</v>
      </c>
      <c r="AU144" s="175" t="s">
        <v>86</v>
      </c>
      <c r="AV144" s="12" t="s">
        <v>28</v>
      </c>
      <c r="AW144" s="12" t="s">
        <v>41</v>
      </c>
      <c r="AX144" s="12" t="s">
        <v>77</v>
      </c>
      <c r="AY144" s="175" t="s">
        <v>259</v>
      </c>
    </row>
    <row r="145" spans="2:65" s="14" customFormat="1">
      <c r="B145" s="187"/>
      <c r="D145" s="174" t="s">
        <v>268</v>
      </c>
      <c r="E145" s="188" t="s">
        <v>5</v>
      </c>
      <c r="F145" s="189" t="s">
        <v>1064</v>
      </c>
      <c r="H145" s="190">
        <v>0.04</v>
      </c>
      <c r="L145" s="187"/>
      <c r="M145" s="191"/>
      <c r="N145" s="192"/>
      <c r="O145" s="192"/>
      <c r="P145" s="192"/>
      <c r="Q145" s="192"/>
      <c r="R145" s="192"/>
      <c r="S145" s="192"/>
      <c r="T145" s="193"/>
      <c r="AT145" s="188" t="s">
        <v>268</v>
      </c>
      <c r="AU145" s="188" t="s">
        <v>86</v>
      </c>
      <c r="AV145" s="14" t="s">
        <v>86</v>
      </c>
      <c r="AW145" s="14" t="s">
        <v>41</v>
      </c>
      <c r="AX145" s="14" t="s">
        <v>77</v>
      </c>
      <c r="AY145" s="188" t="s">
        <v>259</v>
      </c>
    </row>
    <row r="146" spans="2:65" s="12" customFormat="1">
      <c r="B146" s="173"/>
      <c r="D146" s="174" t="s">
        <v>268</v>
      </c>
      <c r="E146" s="175" t="s">
        <v>5</v>
      </c>
      <c r="F146" s="176" t="s">
        <v>1065</v>
      </c>
      <c r="H146" s="175" t="s">
        <v>5</v>
      </c>
      <c r="L146" s="173"/>
      <c r="M146" s="177"/>
      <c r="N146" s="178"/>
      <c r="O146" s="178"/>
      <c r="P146" s="178"/>
      <c r="Q146" s="178"/>
      <c r="R146" s="178"/>
      <c r="S146" s="178"/>
      <c r="T146" s="179"/>
      <c r="AT146" s="175" t="s">
        <v>268</v>
      </c>
      <c r="AU146" s="175" t="s">
        <v>86</v>
      </c>
      <c r="AV146" s="12" t="s">
        <v>28</v>
      </c>
      <c r="AW146" s="12" t="s">
        <v>41</v>
      </c>
      <c r="AX146" s="12" t="s">
        <v>77</v>
      </c>
      <c r="AY146" s="175" t="s">
        <v>259</v>
      </c>
    </row>
    <row r="147" spans="2:65" s="14" customFormat="1">
      <c r="B147" s="187"/>
      <c r="D147" s="174" t="s">
        <v>268</v>
      </c>
      <c r="E147" s="188" t="s">
        <v>5</v>
      </c>
      <c r="F147" s="189" t="s">
        <v>1066</v>
      </c>
      <c r="H147" s="190">
        <v>0.2</v>
      </c>
      <c r="L147" s="187"/>
      <c r="M147" s="191"/>
      <c r="N147" s="192"/>
      <c r="O147" s="192"/>
      <c r="P147" s="192"/>
      <c r="Q147" s="192"/>
      <c r="R147" s="192"/>
      <c r="S147" s="192"/>
      <c r="T147" s="193"/>
      <c r="AT147" s="188" t="s">
        <v>268</v>
      </c>
      <c r="AU147" s="188" t="s">
        <v>86</v>
      </c>
      <c r="AV147" s="14" t="s">
        <v>86</v>
      </c>
      <c r="AW147" s="14" t="s">
        <v>41</v>
      </c>
      <c r="AX147" s="14" t="s">
        <v>77</v>
      </c>
      <c r="AY147" s="188" t="s">
        <v>259</v>
      </c>
    </row>
    <row r="148" spans="2:65" s="15" customFormat="1">
      <c r="B148" s="194"/>
      <c r="D148" s="174" t="s">
        <v>268</v>
      </c>
      <c r="E148" s="195" t="s">
        <v>5</v>
      </c>
      <c r="F148" s="196" t="s">
        <v>282</v>
      </c>
      <c r="H148" s="197">
        <v>0.84699999999999998</v>
      </c>
      <c r="L148" s="194"/>
      <c r="M148" s="198"/>
      <c r="N148" s="199"/>
      <c r="O148" s="199"/>
      <c r="P148" s="199"/>
      <c r="Q148" s="199"/>
      <c r="R148" s="199"/>
      <c r="S148" s="199"/>
      <c r="T148" s="200"/>
      <c r="AT148" s="195" t="s">
        <v>268</v>
      </c>
      <c r="AU148" s="195" t="s">
        <v>86</v>
      </c>
      <c r="AV148" s="15" t="s">
        <v>266</v>
      </c>
      <c r="AW148" s="15" t="s">
        <v>41</v>
      </c>
      <c r="AX148" s="15" t="s">
        <v>28</v>
      </c>
      <c r="AY148" s="195" t="s">
        <v>259</v>
      </c>
    </row>
    <row r="149" spans="2:65" s="1" customFormat="1" ht="16.5" customHeight="1">
      <c r="B149" s="161"/>
      <c r="C149" s="162" t="s">
        <v>335</v>
      </c>
      <c r="D149" s="162" t="s">
        <v>261</v>
      </c>
      <c r="E149" s="163" t="s">
        <v>1067</v>
      </c>
      <c r="F149" s="164" t="s">
        <v>1068</v>
      </c>
      <c r="G149" s="165" t="s">
        <v>297</v>
      </c>
      <c r="H149" s="166">
        <v>7.4119999999999999</v>
      </c>
      <c r="I149" s="167"/>
      <c r="J149" s="167">
        <f>ROUND(I149*H149,2)</f>
        <v>0</v>
      </c>
      <c r="K149" s="164" t="s">
        <v>265</v>
      </c>
      <c r="L149" s="39"/>
      <c r="M149" s="168" t="s">
        <v>5</v>
      </c>
      <c r="N149" s="169" t="s">
        <v>48</v>
      </c>
      <c r="O149" s="170">
        <v>0.58399999999999996</v>
      </c>
      <c r="P149" s="170">
        <f>O149*H149</f>
        <v>4.328608</v>
      </c>
      <c r="Q149" s="170">
        <v>2.45329</v>
      </c>
      <c r="R149" s="170">
        <f>Q149*H149</f>
        <v>18.183785480000001</v>
      </c>
      <c r="S149" s="170">
        <v>0</v>
      </c>
      <c r="T149" s="171">
        <f>S149*H149</f>
        <v>0</v>
      </c>
      <c r="AR149" s="24" t="s">
        <v>266</v>
      </c>
      <c r="AT149" s="24" t="s">
        <v>261</v>
      </c>
      <c r="AU149" s="24" t="s">
        <v>86</v>
      </c>
      <c r="AY149" s="24" t="s">
        <v>259</v>
      </c>
      <c r="BE149" s="172">
        <f>IF(N149="základní",J149,0)</f>
        <v>0</v>
      </c>
      <c r="BF149" s="172">
        <f>IF(N149="snížená",J149,0)</f>
        <v>0</v>
      </c>
      <c r="BG149" s="172">
        <f>IF(N149="zákl. přenesená",J149,0)</f>
        <v>0</v>
      </c>
      <c r="BH149" s="172">
        <f>IF(N149="sníž. přenesená",J149,0)</f>
        <v>0</v>
      </c>
      <c r="BI149" s="172">
        <f>IF(N149="nulová",J149,0)</f>
        <v>0</v>
      </c>
      <c r="BJ149" s="24" t="s">
        <v>28</v>
      </c>
      <c r="BK149" s="172">
        <f>ROUND(I149*H149,2)</f>
        <v>0</v>
      </c>
      <c r="BL149" s="24" t="s">
        <v>266</v>
      </c>
      <c r="BM149" s="24" t="s">
        <v>1069</v>
      </c>
    </row>
    <row r="150" spans="2:65" s="12" customFormat="1">
      <c r="B150" s="173"/>
      <c r="D150" s="174" t="s">
        <v>268</v>
      </c>
      <c r="E150" s="175" t="s">
        <v>5</v>
      </c>
      <c r="F150" s="176" t="s">
        <v>1070</v>
      </c>
      <c r="H150" s="175" t="s">
        <v>5</v>
      </c>
      <c r="L150" s="173"/>
      <c r="M150" s="177"/>
      <c r="N150" s="178"/>
      <c r="O150" s="178"/>
      <c r="P150" s="178"/>
      <c r="Q150" s="178"/>
      <c r="R150" s="178"/>
      <c r="S150" s="178"/>
      <c r="T150" s="179"/>
      <c r="AT150" s="175" t="s">
        <v>268</v>
      </c>
      <c r="AU150" s="175" t="s">
        <v>86</v>
      </c>
      <c r="AV150" s="12" t="s">
        <v>28</v>
      </c>
      <c r="AW150" s="12" t="s">
        <v>41</v>
      </c>
      <c r="AX150" s="12" t="s">
        <v>77</v>
      </c>
      <c r="AY150" s="175" t="s">
        <v>259</v>
      </c>
    </row>
    <row r="151" spans="2:65" s="14" customFormat="1">
      <c r="B151" s="187"/>
      <c r="D151" s="174" t="s">
        <v>268</v>
      </c>
      <c r="E151" s="188" t="s">
        <v>5</v>
      </c>
      <c r="F151" s="189" t="s">
        <v>1071</v>
      </c>
      <c r="H151" s="190">
        <v>5.4870000000000001</v>
      </c>
      <c r="L151" s="187"/>
      <c r="M151" s="191"/>
      <c r="N151" s="192"/>
      <c r="O151" s="192"/>
      <c r="P151" s="192"/>
      <c r="Q151" s="192"/>
      <c r="R151" s="192"/>
      <c r="S151" s="192"/>
      <c r="T151" s="193"/>
      <c r="AT151" s="188" t="s">
        <v>268</v>
      </c>
      <c r="AU151" s="188" t="s">
        <v>86</v>
      </c>
      <c r="AV151" s="14" t="s">
        <v>86</v>
      </c>
      <c r="AW151" s="14" t="s">
        <v>41</v>
      </c>
      <c r="AX151" s="14" t="s">
        <v>77</v>
      </c>
      <c r="AY151" s="188" t="s">
        <v>259</v>
      </c>
    </row>
    <row r="152" spans="2:65" s="12" customFormat="1">
      <c r="B152" s="173"/>
      <c r="D152" s="174" t="s">
        <v>268</v>
      </c>
      <c r="E152" s="175" t="s">
        <v>5</v>
      </c>
      <c r="F152" s="176" t="s">
        <v>1072</v>
      </c>
      <c r="H152" s="175" t="s">
        <v>5</v>
      </c>
      <c r="L152" s="173"/>
      <c r="M152" s="177"/>
      <c r="N152" s="178"/>
      <c r="O152" s="178"/>
      <c r="P152" s="178"/>
      <c r="Q152" s="178"/>
      <c r="R152" s="178"/>
      <c r="S152" s="178"/>
      <c r="T152" s="179"/>
      <c r="AT152" s="175" t="s">
        <v>268</v>
      </c>
      <c r="AU152" s="175" t="s">
        <v>86</v>
      </c>
      <c r="AV152" s="12" t="s">
        <v>28</v>
      </c>
      <c r="AW152" s="12" t="s">
        <v>41</v>
      </c>
      <c r="AX152" s="12" t="s">
        <v>77</v>
      </c>
      <c r="AY152" s="175" t="s">
        <v>259</v>
      </c>
    </row>
    <row r="153" spans="2:65" s="14" customFormat="1">
      <c r="B153" s="187"/>
      <c r="D153" s="174" t="s">
        <v>268</v>
      </c>
      <c r="E153" s="188" t="s">
        <v>5</v>
      </c>
      <c r="F153" s="189" t="s">
        <v>1073</v>
      </c>
      <c r="H153" s="190">
        <v>0.32500000000000001</v>
      </c>
      <c r="L153" s="187"/>
      <c r="M153" s="191"/>
      <c r="N153" s="192"/>
      <c r="O153" s="192"/>
      <c r="P153" s="192"/>
      <c r="Q153" s="192"/>
      <c r="R153" s="192"/>
      <c r="S153" s="192"/>
      <c r="T153" s="193"/>
      <c r="AT153" s="188" t="s">
        <v>268</v>
      </c>
      <c r="AU153" s="188" t="s">
        <v>86</v>
      </c>
      <c r="AV153" s="14" t="s">
        <v>86</v>
      </c>
      <c r="AW153" s="14" t="s">
        <v>41</v>
      </c>
      <c r="AX153" s="14" t="s">
        <v>77</v>
      </c>
      <c r="AY153" s="188" t="s">
        <v>259</v>
      </c>
    </row>
    <row r="154" spans="2:65" s="12" customFormat="1">
      <c r="B154" s="173"/>
      <c r="D154" s="174" t="s">
        <v>268</v>
      </c>
      <c r="E154" s="175" t="s">
        <v>5</v>
      </c>
      <c r="F154" s="176" t="s">
        <v>1074</v>
      </c>
      <c r="H154" s="175" t="s">
        <v>5</v>
      </c>
      <c r="L154" s="173"/>
      <c r="M154" s="177"/>
      <c r="N154" s="178"/>
      <c r="O154" s="178"/>
      <c r="P154" s="178"/>
      <c r="Q154" s="178"/>
      <c r="R154" s="178"/>
      <c r="S154" s="178"/>
      <c r="T154" s="179"/>
      <c r="AT154" s="175" t="s">
        <v>268</v>
      </c>
      <c r="AU154" s="175" t="s">
        <v>86</v>
      </c>
      <c r="AV154" s="12" t="s">
        <v>28</v>
      </c>
      <c r="AW154" s="12" t="s">
        <v>41</v>
      </c>
      <c r="AX154" s="12" t="s">
        <v>77</v>
      </c>
      <c r="AY154" s="175" t="s">
        <v>259</v>
      </c>
    </row>
    <row r="155" spans="2:65" s="14" customFormat="1">
      <c r="B155" s="187"/>
      <c r="D155" s="174" t="s">
        <v>268</v>
      </c>
      <c r="E155" s="188" t="s">
        <v>5</v>
      </c>
      <c r="F155" s="189" t="s">
        <v>1075</v>
      </c>
      <c r="H155" s="190">
        <v>1.6</v>
      </c>
      <c r="L155" s="187"/>
      <c r="M155" s="191"/>
      <c r="N155" s="192"/>
      <c r="O155" s="192"/>
      <c r="P155" s="192"/>
      <c r="Q155" s="192"/>
      <c r="R155" s="192"/>
      <c r="S155" s="192"/>
      <c r="T155" s="193"/>
      <c r="AT155" s="188" t="s">
        <v>268</v>
      </c>
      <c r="AU155" s="188" t="s">
        <v>86</v>
      </c>
      <c r="AV155" s="14" t="s">
        <v>86</v>
      </c>
      <c r="AW155" s="14" t="s">
        <v>41</v>
      </c>
      <c r="AX155" s="14" t="s">
        <v>77</v>
      </c>
      <c r="AY155" s="188" t="s">
        <v>259</v>
      </c>
    </row>
    <row r="156" spans="2:65" s="15" customFormat="1">
      <c r="B156" s="194"/>
      <c r="D156" s="174" t="s">
        <v>268</v>
      </c>
      <c r="E156" s="195" t="s">
        <v>5</v>
      </c>
      <c r="F156" s="196" t="s">
        <v>282</v>
      </c>
      <c r="H156" s="197">
        <v>7.4119999999999999</v>
      </c>
      <c r="L156" s="194"/>
      <c r="M156" s="198"/>
      <c r="N156" s="199"/>
      <c r="O156" s="199"/>
      <c r="P156" s="199"/>
      <c r="Q156" s="199"/>
      <c r="R156" s="199"/>
      <c r="S156" s="199"/>
      <c r="T156" s="200"/>
      <c r="AT156" s="195" t="s">
        <v>268</v>
      </c>
      <c r="AU156" s="195" t="s">
        <v>86</v>
      </c>
      <c r="AV156" s="15" t="s">
        <v>266</v>
      </c>
      <c r="AW156" s="15" t="s">
        <v>41</v>
      </c>
      <c r="AX156" s="15" t="s">
        <v>28</v>
      </c>
      <c r="AY156" s="195" t="s">
        <v>259</v>
      </c>
    </row>
    <row r="157" spans="2:65" s="1" customFormat="1" ht="16.5" customHeight="1">
      <c r="B157" s="161"/>
      <c r="C157" s="162" t="s">
        <v>342</v>
      </c>
      <c r="D157" s="162" t="s">
        <v>261</v>
      </c>
      <c r="E157" s="163" t="s">
        <v>1076</v>
      </c>
      <c r="F157" s="164" t="s">
        <v>1077</v>
      </c>
      <c r="G157" s="165" t="s">
        <v>264</v>
      </c>
      <c r="H157" s="166">
        <v>13.023999999999999</v>
      </c>
      <c r="I157" s="167"/>
      <c r="J157" s="167">
        <f>ROUND(I157*H157,2)</f>
        <v>0</v>
      </c>
      <c r="K157" s="164" t="s">
        <v>265</v>
      </c>
      <c r="L157" s="39"/>
      <c r="M157" s="168" t="s">
        <v>5</v>
      </c>
      <c r="N157" s="169" t="s">
        <v>48</v>
      </c>
      <c r="O157" s="170">
        <v>0.27400000000000002</v>
      </c>
      <c r="P157" s="170">
        <f>O157*H157</f>
        <v>3.5685760000000002</v>
      </c>
      <c r="Q157" s="170">
        <v>2.64E-3</v>
      </c>
      <c r="R157" s="170">
        <f>Q157*H157</f>
        <v>3.4383359999999995E-2</v>
      </c>
      <c r="S157" s="170">
        <v>0</v>
      </c>
      <c r="T157" s="171">
        <f>S157*H157</f>
        <v>0</v>
      </c>
      <c r="AR157" s="24" t="s">
        <v>266</v>
      </c>
      <c r="AT157" s="24" t="s">
        <v>261</v>
      </c>
      <c r="AU157" s="24" t="s">
        <v>86</v>
      </c>
      <c r="AY157" s="24" t="s">
        <v>259</v>
      </c>
      <c r="BE157" s="172">
        <f>IF(N157="základní",J157,0)</f>
        <v>0</v>
      </c>
      <c r="BF157" s="172">
        <f>IF(N157="snížená",J157,0)</f>
        <v>0</v>
      </c>
      <c r="BG157" s="172">
        <f>IF(N157="zákl. přenesená",J157,0)</f>
        <v>0</v>
      </c>
      <c r="BH157" s="172">
        <f>IF(N157="sníž. přenesená",J157,0)</f>
        <v>0</v>
      </c>
      <c r="BI157" s="172">
        <f>IF(N157="nulová",J157,0)</f>
        <v>0</v>
      </c>
      <c r="BJ157" s="24" t="s">
        <v>28</v>
      </c>
      <c r="BK157" s="172">
        <f>ROUND(I157*H157,2)</f>
        <v>0</v>
      </c>
      <c r="BL157" s="24" t="s">
        <v>266</v>
      </c>
      <c r="BM157" s="24" t="s">
        <v>1078</v>
      </c>
    </row>
    <row r="158" spans="2:65" s="12" customFormat="1">
      <c r="B158" s="173"/>
      <c r="D158" s="174" t="s">
        <v>268</v>
      </c>
      <c r="E158" s="175" t="s">
        <v>5</v>
      </c>
      <c r="F158" s="176" t="s">
        <v>1079</v>
      </c>
      <c r="H158" s="175" t="s">
        <v>5</v>
      </c>
      <c r="L158" s="173"/>
      <c r="M158" s="177"/>
      <c r="N158" s="178"/>
      <c r="O158" s="178"/>
      <c r="P158" s="178"/>
      <c r="Q158" s="178"/>
      <c r="R158" s="178"/>
      <c r="S158" s="178"/>
      <c r="T158" s="179"/>
      <c r="AT158" s="175" t="s">
        <v>268</v>
      </c>
      <c r="AU158" s="175" t="s">
        <v>86</v>
      </c>
      <c r="AV158" s="12" t="s">
        <v>28</v>
      </c>
      <c r="AW158" s="12" t="s">
        <v>41</v>
      </c>
      <c r="AX158" s="12" t="s">
        <v>77</v>
      </c>
      <c r="AY158" s="175" t="s">
        <v>259</v>
      </c>
    </row>
    <row r="159" spans="2:65" s="12" customFormat="1">
      <c r="B159" s="173"/>
      <c r="D159" s="174" t="s">
        <v>268</v>
      </c>
      <c r="E159" s="175" t="s">
        <v>5</v>
      </c>
      <c r="F159" s="176" t="s">
        <v>1080</v>
      </c>
      <c r="H159" s="175" t="s">
        <v>5</v>
      </c>
      <c r="L159" s="173"/>
      <c r="M159" s="177"/>
      <c r="N159" s="178"/>
      <c r="O159" s="178"/>
      <c r="P159" s="178"/>
      <c r="Q159" s="178"/>
      <c r="R159" s="178"/>
      <c r="S159" s="178"/>
      <c r="T159" s="179"/>
      <c r="AT159" s="175" t="s">
        <v>268</v>
      </c>
      <c r="AU159" s="175" t="s">
        <v>86</v>
      </c>
      <c r="AV159" s="12" t="s">
        <v>28</v>
      </c>
      <c r="AW159" s="12" t="s">
        <v>41</v>
      </c>
      <c r="AX159" s="12" t="s">
        <v>77</v>
      </c>
      <c r="AY159" s="175" t="s">
        <v>259</v>
      </c>
    </row>
    <row r="160" spans="2:65" s="14" customFormat="1">
      <c r="B160" s="187"/>
      <c r="D160" s="174" t="s">
        <v>268</v>
      </c>
      <c r="E160" s="188" t="s">
        <v>5</v>
      </c>
      <c r="F160" s="189" t="s">
        <v>1081</v>
      </c>
      <c r="H160" s="190">
        <v>11.31</v>
      </c>
      <c r="L160" s="187"/>
      <c r="M160" s="191"/>
      <c r="N160" s="192"/>
      <c r="O160" s="192"/>
      <c r="P160" s="192"/>
      <c r="Q160" s="192"/>
      <c r="R160" s="192"/>
      <c r="S160" s="192"/>
      <c r="T160" s="193"/>
      <c r="AT160" s="188" t="s">
        <v>268</v>
      </c>
      <c r="AU160" s="188" t="s">
        <v>86</v>
      </c>
      <c r="AV160" s="14" t="s">
        <v>86</v>
      </c>
      <c r="AW160" s="14" t="s">
        <v>41</v>
      </c>
      <c r="AX160" s="14" t="s">
        <v>77</v>
      </c>
      <c r="AY160" s="188" t="s">
        <v>259</v>
      </c>
    </row>
    <row r="161" spans="2:65" s="12" customFormat="1">
      <c r="B161" s="173"/>
      <c r="D161" s="174" t="s">
        <v>268</v>
      </c>
      <c r="E161" s="175" t="s">
        <v>5</v>
      </c>
      <c r="F161" s="176" t="s">
        <v>1082</v>
      </c>
      <c r="H161" s="175" t="s">
        <v>5</v>
      </c>
      <c r="L161" s="173"/>
      <c r="M161" s="177"/>
      <c r="N161" s="178"/>
      <c r="O161" s="178"/>
      <c r="P161" s="178"/>
      <c r="Q161" s="178"/>
      <c r="R161" s="178"/>
      <c r="S161" s="178"/>
      <c r="T161" s="179"/>
      <c r="AT161" s="175" t="s">
        <v>268</v>
      </c>
      <c r="AU161" s="175" t="s">
        <v>86</v>
      </c>
      <c r="AV161" s="12" t="s">
        <v>28</v>
      </c>
      <c r="AW161" s="12" t="s">
        <v>41</v>
      </c>
      <c r="AX161" s="12" t="s">
        <v>77</v>
      </c>
      <c r="AY161" s="175" t="s">
        <v>259</v>
      </c>
    </row>
    <row r="162" spans="2:65" s="14" customFormat="1">
      <c r="B162" s="187"/>
      <c r="D162" s="174" t="s">
        <v>268</v>
      </c>
      <c r="E162" s="188" t="s">
        <v>5</v>
      </c>
      <c r="F162" s="189" t="s">
        <v>1083</v>
      </c>
      <c r="H162" s="190">
        <v>0.754</v>
      </c>
      <c r="L162" s="187"/>
      <c r="M162" s="191"/>
      <c r="N162" s="192"/>
      <c r="O162" s="192"/>
      <c r="P162" s="192"/>
      <c r="Q162" s="192"/>
      <c r="R162" s="192"/>
      <c r="S162" s="192"/>
      <c r="T162" s="193"/>
      <c r="AT162" s="188" t="s">
        <v>268</v>
      </c>
      <c r="AU162" s="188" t="s">
        <v>86</v>
      </c>
      <c r="AV162" s="14" t="s">
        <v>86</v>
      </c>
      <c r="AW162" s="14" t="s">
        <v>41</v>
      </c>
      <c r="AX162" s="14" t="s">
        <v>77</v>
      </c>
      <c r="AY162" s="188" t="s">
        <v>259</v>
      </c>
    </row>
    <row r="163" spans="2:65" s="12" customFormat="1">
      <c r="B163" s="173"/>
      <c r="D163" s="174" t="s">
        <v>268</v>
      </c>
      <c r="E163" s="175" t="s">
        <v>5</v>
      </c>
      <c r="F163" s="176" t="s">
        <v>1084</v>
      </c>
      <c r="H163" s="175" t="s">
        <v>5</v>
      </c>
      <c r="L163" s="173"/>
      <c r="M163" s="177"/>
      <c r="N163" s="178"/>
      <c r="O163" s="178"/>
      <c r="P163" s="178"/>
      <c r="Q163" s="178"/>
      <c r="R163" s="178"/>
      <c r="S163" s="178"/>
      <c r="T163" s="179"/>
      <c r="AT163" s="175" t="s">
        <v>268</v>
      </c>
      <c r="AU163" s="175" t="s">
        <v>86</v>
      </c>
      <c r="AV163" s="12" t="s">
        <v>28</v>
      </c>
      <c r="AW163" s="12" t="s">
        <v>41</v>
      </c>
      <c r="AX163" s="12" t="s">
        <v>77</v>
      </c>
      <c r="AY163" s="175" t="s">
        <v>259</v>
      </c>
    </row>
    <row r="164" spans="2:65" s="14" customFormat="1">
      <c r="B164" s="187"/>
      <c r="D164" s="174" t="s">
        <v>268</v>
      </c>
      <c r="E164" s="188" t="s">
        <v>5</v>
      </c>
      <c r="F164" s="189" t="s">
        <v>1085</v>
      </c>
      <c r="H164" s="190">
        <v>0.96</v>
      </c>
      <c r="L164" s="187"/>
      <c r="M164" s="191"/>
      <c r="N164" s="192"/>
      <c r="O164" s="192"/>
      <c r="P164" s="192"/>
      <c r="Q164" s="192"/>
      <c r="R164" s="192"/>
      <c r="S164" s="192"/>
      <c r="T164" s="193"/>
      <c r="AT164" s="188" t="s">
        <v>268</v>
      </c>
      <c r="AU164" s="188" t="s">
        <v>86</v>
      </c>
      <c r="AV164" s="14" t="s">
        <v>86</v>
      </c>
      <c r="AW164" s="14" t="s">
        <v>41</v>
      </c>
      <c r="AX164" s="14" t="s">
        <v>77</v>
      </c>
      <c r="AY164" s="188" t="s">
        <v>259</v>
      </c>
    </row>
    <row r="165" spans="2:65" s="15" customFormat="1">
      <c r="B165" s="194"/>
      <c r="D165" s="174" t="s">
        <v>268</v>
      </c>
      <c r="E165" s="195" t="s">
        <v>5</v>
      </c>
      <c r="F165" s="196" t="s">
        <v>282</v>
      </c>
      <c r="H165" s="197">
        <v>13.023999999999999</v>
      </c>
      <c r="L165" s="194"/>
      <c r="M165" s="198"/>
      <c r="N165" s="199"/>
      <c r="O165" s="199"/>
      <c r="P165" s="199"/>
      <c r="Q165" s="199"/>
      <c r="R165" s="199"/>
      <c r="S165" s="199"/>
      <c r="T165" s="200"/>
      <c r="AT165" s="195" t="s">
        <v>268</v>
      </c>
      <c r="AU165" s="195" t="s">
        <v>86</v>
      </c>
      <c r="AV165" s="15" t="s">
        <v>266</v>
      </c>
      <c r="AW165" s="15" t="s">
        <v>41</v>
      </c>
      <c r="AX165" s="15" t="s">
        <v>28</v>
      </c>
      <c r="AY165" s="195" t="s">
        <v>259</v>
      </c>
    </row>
    <row r="166" spans="2:65" s="1" customFormat="1" ht="16.5" customHeight="1">
      <c r="B166" s="161"/>
      <c r="C166" s="162" t="s">
        <v>349</v>
      </c>
      <c r="D166" s="162" t="s">
        <v>261</v>
      </c>
      <c r="E166" s="163" t="s">
        <v>1086</v>
      </c>
      <c r="F166" s="164" t="s">
        <v>1087</v>
      </c>
      <c r="G166" s="165" t="s">
        <v>264</v>
      </c>
      <c r="H166" s="166">
        <v>13.023999999999999</v>
      </c>
      <c r="I166" s="167"/>
      <c r="J166" s="167">
        <f>ROUND(I166*H166,2)</f>
        <v>0</v>
      </c>
      <c r="K166" s="164" t="s">
        <v>265</v>
      </c>
      <c r="L166" s="39"/>
      <c r="M166" s="168" t="s">
        <v>5</v>
      </c>
      <c r="N166" s="169" t="s">
        <v>48</v>
      </c>
      <c r="O166" s="170">
        <v>9.1999999999999998E-2</v>
      </c>
      <c r="P166" s="170">
        <f>O166*H166</f>
        <v>1.1982079999999999</v>
      </c>
      <c r="Q166" s="170">
        <v>0</v>
      </c>
      <c r="R166" s="170">
        <f>Q166*H166</f>
        <v>0</v>
      </c>
      <c r="S166" s="170">
        <v>0</v>
      </c>
      <c r="T166" s="171">
        <f>S166*H166</f>
        <v>0</v>
      </c>
      <c r="AR166" s="24" t="s">
        <v>266</v>
      </c>
      <c r="AT166" s="24" t="s">
        <v>261</v>
      </c>
      <c r="AU166" s="24" t="s">
        <v>86</v>
      </c>
      <c r="AY166" s="24" t="s">
        <v>259</v>
      </c>
      <c r="BE166" s="172">
        <f>IF(N166="základní",J166,0)</f>
        <v>0</v>
      </c>
      <c r="BF166" s="172">
        <f>IF(N166="snížená",J166,0)</f>
        <v>0</v>
      </c>
      <c r="BG166" s="172">
        <f>IF(N166="zákl. přenesená",J166,0)</f>
        <v>0</v>
      </c>
      <c r="BH166" s="172">
        <f>IF(N166="sníž. přenesená",J166,0)</f>
        <v>0</v>
      </c>
      <c r="BI166" s="172">
        <f>IF(N166="nulová",J166,0)</f>
        <v>0</v>
      </c>
      <c r="BJ166" s="24" t="s">
        <v>28</v>
      </c>
      <c r="BK166" s="172">
        <f>ROUND(I166*H166,2)</f>
        <v>0</v>
      </c>
      <c r="BL166" s="24" t="s">
        <v>266</v>
      </c>
      <c r="BM166" s="24" t="s">
        <v>1088</v>
      </c>
    </row>
    <row r="167" spans="2:65" s="11" customFormat="1" ht="29.85" customHeight="1">
      <c r="B167" s="149"/>
      <c r="D167" s="150" t="s">
        <v>76</v>
      </c>
      <c r="E167" s="159" t="s">
        <v>152</v>
      </c>
      <c r="F167" s="159" t="s">
        <v>341</v>
      </c>
      <c r="J167" s="160">
        <f>BK167</f>
        <v>0</v>
      </c>
      <c r="L167" s="149"/>
      <c r="M167" s="153"/>
      <c r="N167" s="154"/>
      <c r="O167" s="154"/>
      <c r="P167" s="155">
        <f>SUM(P168:P185)</f>
        <v>134.284572</v>
      </c>
      <c r="Q167" s="154"/>
      <c r="R167" s="155">
        <f>SUM(R168:R185)</f>
        <v>2.6089324999999999</v>
      </c>
      <c r="S167" s="154"/>
      <c r="T167" s="156">
        <f>SUM(T168:T185)</f>
        <v>0</v>
      </c>
      <c r="AR167" s="150" t="s">
        <v>28</v>
      </c>
      <c r="AT167" s="157" t="s">
        <v>76</v>
      </c>
      <c r="AU167" s="157" t="s">
        <v>28</v>
      </c>
      <c r="AY167" s="150" t="s">
        <v>259</v>
      </c>
      <c r="BK167" s="158">
        <f>SUM(BK168:BK185)</f>
        <v>0</v>
      </c>
    </row>
    <row r="168" spans="2:65" s="1" customFormat="1" ht="25.5" customHeight="1">
      <c r="B168" s="161"/>
      <c r="C168" s="162" t="s">
        <v>356</v>
      </c>
      <c r="D168" s="162" t="s">
        <v>261</v>
      </c>
      <c r="E168" s="163" t="s">
        <v>1089</v>
      </c>
      <c r="F168" s="164" t="s">
        <v>1090</v>
      </c>
      <c r="G168" s="165" t="s">
        <v>352</v>
      </c>
      <c r="H168" s="166">
        <v>30</v>
      </c>
      <c r="I168" s="167"/>
      <c r="J168" s="167">
        <f>ROUND(I168*H168,2)</f>
        <v>0</v>
      </c>
      <c r="K168" s="164" t="s">
        <v>5</v>
      </c>
      <c r="L168" s="39"/>
      <c r="M168" s="168" t="s">
        <v>5</v>
      </c>
      <c r="N168" s="169" t="s">
        <v>48</v>
      </c>
      <c r="O168" s="170">
        <v>0.72</v>
      </c>
      <c r="P168" s="170">
        <f>O168*H168</f>
        <v>21.599999999999998</v>
      </c>
      <c r="Q168" s="170">
        <v>1.4E-2</v>
      </c>
      <c r="R168" s="170">
        <f>Q168*H168</f>
        <v>0.42</v>
      </c>
      <c r="S168" s="170">
        <v>0</v>
      </c>
      <c r="T168" s="171">
        <f>S168*H168</f>
        <v>0</v>
      </c>
      <c r="AR168" s="24" t="s">
        <v>266</v>
      </c>
      <c r="AT168" s="24" t="s">
        <v>261</v>
      </c>
      <c r="AU168" s="24" t="s">
        <v>86</v>
      </c>
      <c r="AY168" s="24" t="s">
        <v>259</v>
      </c>
      <c r="BE168" s="172">
        <f>IF(N168="základní",J168,0)</f>
        <v>0</v>
      </c>
      <c r="BF168" s="172">
        <f>IF(N168="snížená",J168,0)</f>
        <v>0</v>
      </c>
      <c r="BG168" s="172">
        <f>IF(N168="zákl. přenesená",J168,0)</f>
        <v>0</v>
      </c>
      <c r="BH168" s="172">
        <f>IF(N168="sníž. přenesená",J168,0)</f>
        <v>0</v>
      </c>
      <c r="BI168" s="172">
        <f>IF(N168="nulová",J168,0)</f>
        <v>0</v>
      </c>
      <c r="BJ168" s="24" t="s">
        <v>28</v>
      </c>
      <c r="BK168" s="172">
        <f>ROUND(I168*H168,2)</f>
        <v>0</v>
      </c>
      <c r="BL168" s="24" t="s">
        <v>266</v>
      </c>
      <c r="BM168" s="24" t="s">
        <v>1091</v>
      </c>
    </row>
    <row r="169" spans="2:65" s="12" customFormat="1">
      <c r="B169" s="173"/>
      <c r="D169" s="174" t="s">
        <v>268</v>
      </c>
      <c r="E169" s="175" t="s">
        <v>5</v>
      </c>
      <c r="F169" s="176" t="s">
        <v>1092</v>
      </c>
      <c r="H169" s="175" t="s">
        <v>5</v>
      </c>
      <c r="L169" s="173"/>
      <c r="M169" s="177"/>
      <c r="N169" s="178"/>
      <c r="O169" s="178"/>
      <c r="P169" s="178"/>
      <c r="Q169" s="178"/>
      <c r="R169" s="178"/>
      <c r="S169" s="178"/>
      <c r="T169" s="179"/>
      <c r="AT169" s="175" t="s">
        <v>268</v>
      </c>
      <c r="AU169" s="175" t="s">
        <v>86</v>
      </c>
      <c r="AV169" s="12" t="s">
        <v>28</v>
      </c>
      <c r="AW169" s="12" t="s">
        <v>41</v>
      </c>
      <c r="AX169" s="12" t="s">
        <v>77</v>
      </c>
      <c r="AY169" s="175" t="s">
        <v>259</v>
      </c>
    </row>
    <row r="170" spans="2:65" s="14" customFormat="1">
      <c r="B170" s="187"/>
      <c r="D170" s="174" t="s">
        <v>268</v>
      </c>
      <c r="E170" s="188" t="s">
        <v>5</v>
      </c>
      <c r="F170" s="189" t="s">
        <v>485</v>
      </c>
      <c r="H170" s="190">
        <v>30</v>
      </c>
      <c r="L170" s="187"/>
      <c r="M170" s="191"/>
      <c r="N170" s="192"/>
      <c r="O170" s="192"/>
      <c r="P170" s="192"/>
      <c r="Q170" s="192"/>
      <c r="R170" s="192"/>
      <c r="S170" s="192"/>
      <c r="T170" s="193"/>
      <c r="AT170" s="188" t="s">
        <v>268</v>
      </c>
      <c r="AU170" s="188" t="s">
        <v>86</v>
      </c>
      <c r="AV170" s="14" t="s">
        <v>86</v>
      </c>
      <c r="AW170" s="14" t="s">
        <v>41</v>
      </c>
      <c r="AX170" s="14" t="s">
        <v>28</v>
      </c>
      <c r="AY170" s="188" t="s">
        <v>259</v>
      </c>
    </row>
    <row r="171" spans="2:65" s="1" customFormat="1" ht="38.25" customHeight="1">
      <c r="B171" s="161"/>
      <c r="C171" s="201" t="s">
        <v>362</v>
      </c>
      <c r="D171" s="201" t="s">
        <v>336</v>
      </c>
      <c r="E171" s="202" t="s">
        <v>1093</v>
      </c>
      <c r="F171" s="203" t="s">
        <v>1094</v>
      </c>
      <c r="G171" s="204" t="s">
        <v>352</v>
      </c>
      <c r="H171" s="205">
        <v>30</v>
      </c>
      <c r="I171" s="206"/>
      <c r="J171" s="206">
        <f>ROUND(I171*H171,2)</f>
        <v>0</v>
      </c>
      <c r="K171" s="203" t="s">
        <v>5</v>
      </c>
      <c r="L171" s="207"/>
      <c r="M171" s="208" t="s">
        <v>5</v>
      </c>
      <c r="N171" s="209" t="s">
        <v>48</v>
      </c>
      <c r="O171" s="170">
        <v>0</v>
      </c>
      <c r="P171" s="170">
        <f>O171*H171</f>
        <v>0</v>
      </c>
      <c r="Q171" s="170">
        <v>5.1499999999999997E-2</v>
      </c>
      <c r="R171" s="170">
        <f>Q171*H171</f>
        <v>1.5449999999999999</v>
      </c>
      <c r="S171" s="170">
        <v>0</v>
      </c>
      <c r="T171" s="171">
        <f>S171*H171</f>
        <v>0</v>
      </c>
      <c r="AR171" s="24" t="s">
        <v>321</v>
      </c>
      <c r="AT171" s="24" t="s">
        <v>336</v>
      </c>
      <c r="AU171" s="24" t="s">
        <v>86</v>
      </c>
      <c r="AY171" s="24" t="s">
        <v>259</v>
      </c>
      <c r="BE171" s="172">
        <f>IF(N171="základní",J171,0)</f>
        <v>0</v>
      </c>
      <c r="BF171" s="172">
        <f>IF(N171="snížená",J171,0)</f>
        <v>0</v>
      </c>
      <c r="BG171" s="172">
        <f>IF(N171="zákl. přenesená",J171,0)</f>
        <v>0</v>
      </c>
      <c r="BH171" s="172">
        <f>IF(N171="sníž. přenesená",J171,0)</f>
        <v>0</v>
      </c>
      <c r="BI171" s="172">
        <f>IF(N171="nulová",J171,0)</f>
        <v>0</v>
      </c>
      <c r="BJ171" s="24" t="s">
        <v>28</v>
      </c>
      <c r="BK171" s="172">
        <f>ROUND(I171*H171,2)</f>
        <v>0</v>
      </c>
      <c r="BL171" s="24" t="s">
        <v>266</v>
      </c>
      <c r="BM171" s="24" t="s">
        <v>1095</v>
      </c>
    </row>
    <row r="172" spans="2:65" s="12" customFormat="1">
      <c r="B172" s="173"/>
      <c r="D172" s="174" t="s">
        <v>268</v>
      </c>
      <c r="E172" s="175" t="s">
        <v>5</v>
      </c>
      <c r="F172" s="176" t="s">
        <v>1096</v>
      </c>
      <c r="H172" s="175" t="s">
        <v>5</v>
      </c>
      <c r="L172" s="173"/>
      <c r="M172" s="177"/>
      <c r="N172" s="178"/>
      <c r="O172" s="178"/>
      <c r="P172" s="178"/>
      <c r="Q172" s="178"/>
      <c r="R172" s="178"/>
      <c r="S172" s="178"/>
      <c r="T172" s="179"/>
      <c r="AT172" s="175" t="s">
        <v>268</v>
      </c>
      <c r="AU172" s="175" t="s">
        <v>86</v>
      </c>
      <c r="AV172" s="12" t="s">
        <v>28</v>
      </c>
      <c r="AW172" s="12" t="s">
        <v>41</v>
      </c>
      <c r="AX172" s="12" t="s">
        <v>77</v>
      </c>
      <c r="AY172" s="175" t="s">
        <v>259</v>
      </c>
    </row>
    <row r="173" spans="2:65" s="14" customFormat="1">
      <c r="B173" s="187"/>
      <c r="D173" s="174" t="s">
        <v>268</v>
      </c>
      <c r="E173" s="188" t="s">
        <v>5</v>
      </c>
      <c r="F173" s="189" t="s">
        <v>485</v>
      </c>
      <c r="H173" s="190">
        <v>30</v>
      </c>
      <c r="L173" s="187"/>
      <c r="M173" s="191"/>
      <c r="N173" s="192"/>
      <c r="O173" s="192"/>
      <c r="P173" s="192"/>
      <c r="Q173" s="192"/>
      <c r="R173" s="192"/>
      <c r="S173" s="192"/>
      <c r="T173" s="193"/>
      <c r="AT173" s="188" t="s">
        <v>268</v>
      </c>
      <c r="AU173" s="188" t="s">
        <v>86</v>
      </c>
      <c r="AV173" s="14" t="s">
        <v>86</v>
      </c>
      <c r="AW173" s="14" t="s">
        <v>41</v>
      </c>
      <c r="AX173" s="14" t="s">
        <v>28</v>
      </c>
      <c r="AY173" s="188" t="s">
        <v>259</v>
      </c>
    </row>
    <row r="174" spans="2:65" s="1" customFormat="1" ht="25.5" customHeight="1">
      <c r="B174" s="161"/>
      <c r="C174" s="162" t="s">
        <v>11</v>
      </c>
      <c r="D174" s="162" t="s">
        <v>261</v>
      </c>
      <c r="E174" s="163" t="s">
        <v>1097</v>
      </c>
      <c r="F174" s="164" t="s">
        <v>1098</v>
      </c>
      <c r="G174" s="165" t="s">
        <v>285</v>
      </c>
      <c r="H174" s="166">
        <v>243.90600000000001</v>
      </c>
      <c r="I174" s="167"/>
      <c r="J174" s="167">
        <f>ROUND(I174*H174,2)</f>
        <v>0</v>
      </c>
      <c r="K174" s="164" t="s">
        <v>5</v>
      </c>
      <c r="L174" s="39"/>
      <c r="M174" s="168" t="s">
        <v>5</v>
      </c>
      <c r="N174" s="169" t="s">
        <v>48</v>
      </c>
      <c r="O174" s="170">
        <v>0.46200000000000002</v>
      </c>
      <c r="P174" s="170">
        <f>O174*H174</f>
        <v>112.684572</v>
      </c>
      <c r="Q174" s="170">
        <v>0</v>
      </c>
      <c r="R174" s="170">
        <f>Q174*H174</f>
        <v>0</v>
      </c>
      <c r="S174" s="170">
        <v>0</v>
      </c>
      <c r="T174" s="171">
        <f>S174*H174</f>
        <v>0</v>
      </c>
      <c r="AR174" s="24" t="s">
        <v>266</v>
      </c>
      <c r="AT174" s="24" t="s">
        <v>261</v>
      </c>
      <c r="AU174" s="24" t="s">
        <v>86</v>
      </c>
      <c r="AY174" s="24" t="s">
        <v>259</v>
      </c>
      <c r="BE174" s="172">
        <f>IF(N174="základní",J174,0)</f>
        <v>0</v>
      </c>
      <c r="BF174" s="172">
        <f>IF(N174="snížená",J174,0)</f>
        <v>0</v>
      </c>
      <c r="BG174" s="172">
        <f>IF(N174="zákl. přenesená",J174,0)</f>
        <v>0</v>
      </c>
      <c r="BH174" s="172">
        <f>IF(N174="sníž. přenesená",J174,0)</f>
        <v>0</v>
      </c>
      <c r="BI174" s="172">
        <f>IF(N174="nulová",J174,0)</f>
        <v>0</v>
      </c>
      <c r="BJ174" s="24" t="s">
        <v>28</v>
      </c>
      <c r="BK174" s="172">
        <f>ROUND(I174*H174,2)</f>
        <v>0</v>
      </c>
      <c r="BL174" s="24" t="s">
        <v>266</v>
      </c>
      <c r="BM174" s="24" t="s">
        <v>1099</v>
      </c>
    </row>
    <row r="175" spans="2:65" s="12" customFormat="1">
      <c r="B175" s="173"/>
      <c r="D175" s="174" t="s">
        <v>268</v>
      </c>
      <c r="E175" s="175" t="s">
        <v>5</v>
      </c>
      <c r="F175" s="176" t="s">
        <v>1100</v>
      </c>
      <c r="H175" s="175" t="s">
        <v>5</v>
      </c>
      <c r="L175" s="173"/>
      <c r="M175" s="177"/>
      <c r="N175" s="178"/>
      <c r="O175" s="178"/>
      <c r="P175" s="178"/>
      <c r="Q175" s="178"/>
      <c r="R175" s="178"/>
      <c r="S175" s="178"/>
      <c r="T175" s="179"/>
      <c r="AT175" s="175" t="s">
        <v>268</v>
      </c>
      <c r="AU175" s="175" t="s">
        <v>86</v>
      </c>
      <c r="AV175" s="12" t="s">
        <v>28</v>
      </c>
      <c r="AW175" s="12" t="s">
        <v>41</v>
      </c>
      <c r="AX175" s="12" t="s">
        <v>77</v>
      </c>
      <c r="AY175" s="175" t="s">
        <v>259</v>
      </c>
    </row>
    <row r="176" spans="2:65" s="12" customFormat="1">
      <c r="B176" s="173"/>
      <c r="D176" s="174" t="s">
        <v>268</v>
      </c>
      <c r="E176" s="175" t="s">
        <v>5</v>
      </c>
      <c r="F176" s="176" t="s">
        <v>1101</v>
      </c>
      <c r="H176" s="175" t="s">
        <v>5</v>
      </c>
      <c r="L176" s="173"/>
      <c r="M176" s="177"/>
      <c r="N176" s="178"/>
      <c r="O176" s="178"/>
      <c r="P176" s="178"/>
      <c r="Q176" s="178"/>
      <c r="R176" s="178"/>
      <c r="S176" s="178"/>
      <c r="T176" s="179"/>
      <c r="AT176" s="175" t="s">
        <v>268</v>
      </c>
      <c r="AU176" s="175" t="s">
        <v>86</v>
      </c>
      <c r="AV176" s="12" t="s">
        <v>28</v>
      </c>
      <c r="AW176" s="12" t="s">
        <v>41</v>
      </c>
      <c r="AX176" s="12" t="s">
        <v>77</v>
      </c>
      <c r="AY176" s="175" t="s">
        <v>259</v>
      </c>
    </row>
    <row r="177" spans="2:65" s="14" customFormat="1">
      <c r="B177" s="187"/>
      <c r="D177" s="174" t="s">
        <v>268</v>
      </c>
      <c r="E177" s="188" t="s">
        <v>5</v>
      </c>
      <c r="F177" s="189" t="s">
        <v>1102</v>
      </c>
      <c r="H177" s="190">
        <v>243.90600000000001</v>
      </c>
      <c r="L177" s="187"/>
      <c r="M177" s="191"/>
      <c r="N177" s="192"/>
      <c r="O177" s="192"/>
      <c r="P177" s="192"/>
      <c r="Q177" s="192"/>
      <c r="R177" s="192"/>
      <c r="S177" s="192"/>
      <c r="T177" s="193"/>
      <c r="AT177" s="188" t="s">
        <v>268</v>
      </c>
      <c r="AU177" s="188" t="s">
        <v>86</v>
      </c>
      <c r="AV177" s="14" t="s">
        <v>86</v>
      </c>
      <c r="AW177" s="14" t="s">
        <v>41</v>
      </c>
      <c r="AX177" s="14" t="s">
        <v>77</v>
      </c>
      <c r="AY177" s="188" t="s">
        <v>259</v>
      </c>
    </row>
    <row r="178" spans="2:65" s="13" customFormat="1">
      <c r="B178" s="180"/>
      <c r="D178" s="174" t="s">
        <v>268</v>
      </c>
      <c r="E178" s="181" t="s">
        <v>1005</v>
      </c>
      <c r="F178" s="182" t="s">
        <v>275</v>
      </c>
      <c r="H178" s="183">
        <v>243.90600000000001</v>
      </c>
      <c r="L178" s="180"/>
      <c r="M178" s="184"/>
      <c r="N178" s="185"/>
      <c r="O178" s="185"/>
      <c r="P178" s="185"/>
      <c r="Q178" s="185"/>
      <c r="R178" s="185"/>
      <c r="S178" s="185"/>
      <c r="T178" s="186"/>
      <c r="AT178" s="181" t="s">
        <v>268</v>
      </c>
      <c r="AU178" s="181" t="s">
        <v>86</v>
      </c>
      <c r="AV178" s="13" t="s">
        <v>152</v>
      </c>
      <c r="AW178" s="13" t="s">
        <v>41</v>
      </c>
      <c r="AX178" s="13" t="s">
        <v>28</v>
      </c>
      <c r="AY178" s="181" t="s">
        <v>259</v>
      </c>
    </row>
    <row r="179" spans="2:65" s="1" customFormat="1" ht="38.25" customHeight="1">
      <c r="B179" s="161"/>
      <c r="C179" s="201" t="s">
        <v>378</v>
      </c>
      <c r="D179" s="201" t="s">
        <v>336</v>
      </c>
      <c r="E179" s="202" t="s">
        <v>1103</v>
      </c>
      <c r="F179" s="203" t="s">
        <v>1104</v>
      </c>
      <c r="G179" s="204" t="s">
        <v>264</v>
      </c>
      <c r="H179" s="205">
        <v>256.101</v>
      </c>
      <c r="I179" s="206"/>
      <c r="J179" s="206">
        <f>ROUND(I179*H179,2)</f>
        <v>0</v>
      </c>
      <c r="K179" s="203" t="s">
        <v>5</v>
      </c>
      <c r="L179" s="207"/>
      <c r="M179" s="208" t="s">
        <v>5</v>
      </c>
      <c r="N179" s="209" t="s">
        <v>48</v>
      </c>
      <c r="O179" s="170">
        <v>0</v>
      </c>
      <c r="P179" s="170">
        <f>O179*H179</f>
        <v>0</v>
      </c>
      <c r="Q179" s="170">
        <v>2.5000000000000001E-3</v>
      </c>
      <c r="R179" s="170">
        <f>Q179*H179</f>
        <v>0.6402525</v>
      </c>
      <c r="S179" s="170">
        <v>0</v>
      </c>
      <c r="T179" s="171">
        <f>S179*H179</f>
        <v>0</v>
      </c>
      <c r="AR179" s="24" t="s">
        <v>321</v>
      </c>
      <c r="AT179" s="24" t="s">
        <v>336</v>
      </c>
      <c r="AU179" s="24" t="s">
        <v>86</v>
      </c>
      <c r="AY179" s="24" t="s">
        <v>259</v>
      </c>
      <c r="BE179" s="172">
        <f>IF(N179="základní",J179,0)</f>
        <v>0</v>
      </c>
      <c r="BF179" s="172">
        <f>IF(N179="snížená",J179,0)</f>
        <v>0</v>
      </c>
      <c r="BG179" s="172">
        <f>IF(N179="zákl. přenesená",J179,0)</f>
        <v>0</v>
      </c>
      <c r="BH179" s="172">
        <f>IF(N179="sníž. přenesená",J179,0)</f>
        <v>0</v>
      </c>
      <c r="BI179" s="172">
        <f>IF(N179="nulová",J179,0)</f>
        <v>0</v>
      </c>
      <c r="BJ179" s="24" t="s">
        <v>28</v>
      </c>
      <c r="BK179" s="172">
        <f>ROUND(I179*H179,2)</f>
        <v>0</v>
      </c>
      <c r="BL179" s="24" t="s">
        <v>266</v>
      </c>
      <c r="BM179" s="24" t="s">
        <v>1105</v>
      </c>
    </row>
    <row r="180" spans="2:65" s="12" customFormat="1">
      <c r="B180" s="173"/>
      <c r="D180" s="174" t="s">
        <v>268</v>
      </c>
      <c r="E180" s="175" t="s">
        <v>5</v>
      </c>
      <c r="F180" s="176" t="s">
        <v>1106</v>
      </c>
      <c r="H180" s="175" t="s">
        <v>5</v>
      </c>
      <c r="L180" s="173"/>
      <c r="M180" s="177"/>
      <c r="N180" s="178"/>
      <c r="O180" s="178"/>
      <c r="P180" s="178"/>
      <c r="Q180" s="178"/>
      <c r="R180" s="178"/>
      <c r="S180" s="178"/>
      <c r="T180" s="179"/>
      <c r="AT180" s="175" t="s">
        <v>268</v>
      </c>
      <c r="AU180" s="175" t="s">
        <v>86</v>
      </c>
      <c r="AV180" s="12" t="s">
        <v>28</v>
      </c>
      <c r="AW180" s="12" t="s">
        <v>41</v>
      </c>
      <c r="AX180" s="12" t="s">
        <v>77</v>
      </c>
      <c r="AY180" s="175" t="s">
        <v>259</v>
      </c>
    </row>
    <row r="181" spans="2:65" s="14" customFormat="1">
      <c r="B181" s="187"/>
      <c r="D181" s="174" t="s">
        <v>268</v>
      </c>
      <c r="E181" s="188" t="s">
        <v>5</v>
      </c>
      <c r="F181" s="189" t="s">
        <v>1107</v>
      </c>
      <c r="H181" s="190">
        <v>256.101</v>
      </c>
      <c r="L181" s="187"/>
      <c r="M181" s="191"/>
      <c r="N181" s="192"/>
      <c r="O181" s="192"/>
      <c r="P181" s="192"/>
      <c r="Q181" s="192"/>
      <c r="R181" s="192"/>
      <c r="S181" s="192"/>
      <c r="T181" s="193"/>
      <c r="AT181" s="188" t="s">
        <v>268</v>
      </c>
      <c r="AU181" s="188" t="s">
        <v>86</v>
      </c>
      <c r="AV181" s="14" t="s">
        <v>86</v>
      </c>
      <c r="AW181" s="14" t="s">
        <v>41</v>
      </c>
      <c r="AX181" s="14" t="s">
        <v>28</v>
      </c>
      <c r="AY181" s="188" t="s">
        <v>259</v>
      </c>
    </row>
    <row r="182" spans="2:65" s="1" customFormat="1" ht="25.5" customHeight="1">
      <c r="B182" s="161"/>
      <c r="C182" s="201" t="s">
        <v>386</v>
      </c>
      <c r="D182" s="201" t="s">
        <v>336</v>
      </c>
      <c r="E182" s="202" t="s">
        <v>1108</v>
      </c>
      <c r="F182" s="203" t="s">
        <v>1109</v>
      </c>
      <c r="G182" s="204" t="s">
        <v>285</v>
      </c>
      <c r="H182" s="205">
        <v>368</v>
      </c>
      <c r="I182" s="206"/>
      <c r="J182" s="206">
        <f>ROUND(I182*H182,2)</f>
        <v>0</v>
      </c>
      <c r="K182" s="203" t="s">
        <v>5</v>
      </c>
      <c r="L182" s="207"/>
      <c r="M182" s="208" t="s">
        <v>5</v>
      </c>
      <c r="N182" s="209" t="s">
        <v>48</v>
      </c>
      <c r="O182" s="170">
        <v>0</v>
      </c>
      <c r="P182" s="170">
        <f>O182*H182</f>
        <v>0</v>
      </c>
      <c r="Q182" s="170">
        <v>1.0000000000000001E-5</v>
      </c>
      <c r="R182" s="170">
        <f>Q182*H182</f>
        <v>3.6800000000000001E-3</v>
      </c>
      <c r="S182" s="170">
        <v>0</v>
      </c>
      <c r="T182" s="171">
        <f>S182*H182</f>
        <v>0</v>
      </c>
      <c r="AR182" s="24" t="s">
        <v>321</v>
      </c>
      <c r="AT182" s="24" t="s">
        <v>336</v>
      </c>
      <c r="AU182" s="24" t="s">
        <v>86</v>
      </c>
      <c r="AY182" s="24" t="s">
        <v>259</v>
      </c>
      <c r="BE182" s="172">
        <f>IF(N182="základní",J182,0)</f>
        <v>0</v>
      </c>
      <c r="BF182" s="172">
        <f>IF(N182="snížená",J182,0)</f>
        <v>0</v>
      </c>
      <c r="BG182" s="172">
        <f>IF(N182="zákl. přenesená",J182,0)</f>
        <v>0</v>
      </c>
      <c r="BH182" s="172">
        <f>IF(N182="sníž. přenesená",J182,0)</f>
        <v>0</v>
      </c>
      <c r="BI182" s="172">
        <f>IF(N182="nulová",J182,0)</f>
        <v>0</v>
      </c>
      <c r="BJ182" s="24" t="s">
        <v>28</v>
      </c>
      <c r="BK182" s="172">
        <f>ROUND(I182*H182,2)</f>
        <v>0</v>
      </c>
      <c r="BL182" s="24" t="s">
        <v>266</v>
      </c>
      <c r="BM182" s="24" t="s">
        <v>1110</v>
      </c>
    </row>
    <row r="183" spans="2:65" s="12" customFormat="1">
      <c r="B183" s="173"/>
      <c r="D183" s="174" t="s">
        <v>268</v>
      </c>
      <c r="E183" s="175" t="s">
        <v>5</v>
      </c>
      <c r="F183" s="176" t="s">
        <v>1100</v>
      </c>
      <c r="H183" s="175" t="s">
        <v>5</v>
      </c>
      <c r="L183" s="173"/>
      <c r="M183" s="177"/>
      <c r="N183" s="178"/>
      <c r="O183" s="178"/>
      <c r="P183" s="178"/>
      <c r="Q183" s="178"/>
      <c r="R183" s="178"/>
      <c r="S183" s="178"/>
      <c r="T183" s="179"/>
      <c r="AT183" s="175" t="s">
        <v>268</v>
      </c>
      <c r="AU183" s="175" t="s">
        <v>86</v>
      </c>
      <c r="AV183" s="12" t="s">
        <v>28</v>
      </c>
      <c r="AW183" s="12" t="s">
        <v>41</v>
      </c>
      <c r="AX183" s="12" t="s">
        <v>77</v>
      </c>
      <c r="AY183" s="175" t="s">
        <v>259</v>
      </c>
    </row>
    <row r="184" spans="2:65" s="12" customFormat="1">
      <c r="B184" s="173"/>
      <c r="D184" s="174" t="s">
        <v>268</v>
      </c>
      <c r="E184" s="175" t="s">
        <v>5</v>
      </c>
      <c r="F184" s="176" t="s">
        <v>1111</v>
      </c>
      <c r="H184" s="175" t="s">
        <v>5</v>
      </c>
      <c r="L184" s="173"/>
      <c r="M184" s="177"/>
      <c r="N184" s="178"/>
      <c r="O184" s="178"/>
      <c r="P184" s="178"/>
      <c r="Q184" s="178"/>
      <c r="R184" s="178"/>
      <c r="S184" s="178"/>
      <c r="T184" s="179"/>
      <c r="AT184" s="175" t="s">
        <v>268</v>
      </c>
      <c r="AU184" s="175" t="s">
        <v>86</v>
      </c>
      <c r="AV184" s="12" t="s">
        <v>28</v>
      </c>
      <c r="AW184" s="12" t="s">
        <v>41</v>
      </c>
      <c r="AX184" s="12" t="s">
        <v>77</v>
      </c>
      <c r="AY184" s="175" t="s">
        <v>259</v>
      </c>
    </row>
    <row r="185" spans="2:65" s="14" customFormat="1">
      <c r="B185" s="187"/>
      <c r="D185" s="174" t="s">
        <v>268</v>
      </c>
      <c r="E185" s="188" t="s">
        <v>5</v>
      </c>
      <c r="F185" s="189" t="s">
        <v>1112</v>
      </c>
      <c r="H185" s="190">
        <v>368</v>
      </c>
      <c r="L185" s="187"/>
      <c r="M185" s="191"/>
      <c r="N185" s="192"/>
      <c r="O185" s="192"/>
      <c r="P185" s="192"/>
      <c r="Q185" s="192"/>
      <c r="R185" s="192"/>
      <c r="S185" s="192"/>
      <c r="T185" s="193"/>
      <c r="AT185" s="188" t="s">
        <v>268</v>
      </c>
      <c r="AU185" s="188" t="s">
        <v>86</v>
      </c>
      <c r="AV185" s="14" t="s">
        <v>86</v>
      </c>
      <c r="AW185" s="14" t="s">
        <v>41</v>
      </c>
      <c r="AX185" s="14" t="s">
        <v>28</v>
      </c>
      <c r="AY185" s="188" t="s">
        <v>259</v>
      </c>
    </row>
    <row r="186" spans="2:65" s="11" customFormat="1" ht="29.85" customHeight="1">
      <c r="B186" s="149"/>
      <c r="D186" s="150" t="s">
        <v>76</v>
      </c>
      <c r="E186" s="159" t="s">
        <v>304</v>
      </c>
      <c r="F186" s="159" t="s">
        <v>713</v>
      </c>
      <c r="J186" s="160">
        <f>BK186</f>
        <v>0</v>
      </c>
      <c r="L186" s="149"/>
      <c r="M186" s="153"/>
      <c r="N186" s="154"/>
      <c r="O186" s="154"/>
      <c r="P186" s="155">
        <f>SUM(P187:P210)</f>
        <v>315.35578000000004</v>
      </c>
      <c r="Q186" s="154"/>
      <c r="R186" s="155">
        <f>SUM(R187:R210)</f>
        <v>60.584310000000002</v>
      </c>
      <c r="S186" s="154"/>
      <c r="T186" s="156">
        <f>SUM(T187:T210)</f>
        <v>0</v>
      </c>
      <c r="AR186" s="150" t="s">
        <v>28</v>
      </c>
      <c r="AT186" s="157" t="s">
        <v>76</v>
      </c>
      <c r="AU186" s="157" t="s">
        <v>28</v>
      </c>
      <c r="AY186" s="150" t="s">
        <v>259</v>
      </c>
      <c r="BK186" s="158">
        <f>SUM(BK187:BK210)</f>
        <v>0</v>
      </c>
    </row>
    <row r="187" spans="2:65" s="1" customFormat="1" ht="25.5" customHeight="1">
      <c r="B187" s="161"/>
      <c r="C187" s="162" t="s">
        <v>393</v>
      </c>
      <c r="D187" s="162" t="s">
        <v>261</v>
      </c>
      <c r="E187" s="163" t="s">
        <v>1113</v>
      </c>
      <c r="F187" s="164" t="s">
        <v>1114</v>
      </c>
      <c r="G187" s="165" t="s">
        <v>264</v>
      </c>
      <c r="H187" s="166">
        <v>241.65</v>
      </c>
      <c r="I187" s="167"/>
      <c r="J187" s="167">
        <f>ROUND(I187*H187,2)</f>
        <v>0</v>
      </c>
      <c r="K187" s="164" t="s">
        <v>265</v>
      </c>
      <c r="L187" s="39"/>
      <c r="M187" s="168" t="s">
        <v>5</v>
      </c>
      <c r="N187" s="169" t="s">
        <v>48</v>
      </c>
      <c r="O187" s="170">
        <v>1.0940000000000001</v>
      </c>
      <c r="P187" s="170">
        <f>O187*H187</f>
        <v>264.36510000000004</v>
      </c>
      <c r="Q187" s="170">
        <v>1.54E-2</v>
      </c>
      <c r="R187" s="170">
        <f>Q187*H187</f>
        <v>3.7214100000000001</v>
      </c>
      <c r="S187" s="170">
        <v>0</v>
      </c>
      <c r="T187" s="171">
        <f>S187*H187</f>
        <v>0</v>
      </c>
      <c r="AR187" s="24" t="s">
        <v>266</v>
      </c>
      <c r="AT187" s="24" t="s">
        <v>261</v>
      </c>
      <c r="AU187" s="24" t="s">
        <v>86</v>
      </c>
      <c r="AY187" s="24" t="s">
        <v>259</v>
      </c>
      <c r="BE187" s="172">
        <f>IF(N187="základní",J187,0)</f>
        <v>0</v>
      </c>
      <c r="BF187" s="172">
        <f>IF(N187="snížená",J187,0)</f>
        <v>0</v>
      </c>
      <c r="BG187" s="172">
        <f>IF(N187="zákl. přenesená",J187,0)</f>
        <v>0</v>
      </c>
      <c r="BH187" s="172">
        <f>IF(N187="sníž. přenesená",J187,0)</f>
        <v>0</v>
      </c>
      <c r="BI187" s="172">
        <f>IF(N187="nulová",J187,0)</f>
        <v>0</v>
      </c>
      <c r="BJ187" s="24" t="s">
        <v>28</v>
      </c>
      <c r="BK187" s="172">
        <f>ROUND(I187*H187,2)</f>
        <v>0</v>
      </c>
      <c r="BL187" s="24" t="s">
        <v>266</v>
      </c>
      <c r="BM187" s="24" t="s">
        <v>1115</v>
      </c>
    </row>
    <row r="188" spans="2:65" s="12" customFormat="1">
      <c r="B188" s="173"/>
      <c r="D188" s="174" t="s">
        <v>268</v>
      </c>
      <c r="E188" s="175" t="s">
        <v>5</v>
      </c>
      <c r="F188" s="176" t="s">
        <v>1116</v>
      </c>
      <c r="H188" s="175" t="s">
        <v>5</v>
      </c>
      <c r="L188" s="173"/>
      <c r="M188" s="177"/>
      <c r="N188" s="178"/>
      <c r="O188" s="178"/>
      <c r="P188" s="178"/>
      <c r="Q188" s="178"/>
      <c r="R188" s="178"/>
      <c r="S188" s="178"/>
      <c r="T188" s="179"/>
      <c r="AT188" s="175" t="s">
        <v>268</v>
      </c>
      <c r="AU188" s="175" t="s">
        <v>86</v>
      </c>
      <c r="AV188" s="12" t="s">
        <v>28</v>
      </c>
      <c r="AW188" s="12" t="s">
        <v>41</v>
      </c>
      <c r="AX188" s="12" t="s">
        <v>77</v>
      </c>
      <c r="AY188" s="175" t="s">
        <v>259</v>
      </c>
    </row>
    <row r="189" spans="2:65" s="12" customFormat="1">
      <c r="B189" s="173"/>
      <c r="D189" s="174" t="s">
        <v>268</v>
      </c>
      <c r="E189" s="175" t="s">
        <v>5</v>
      </c>
      <c r="F189" s="176" t="s">
        <v>1117</v>
      </c>
      <c r="H189" s="175" t="s">
        <v>5</v>
      </c>
      <c r="L189" s="173"/>
      <c r="M189" s="177"/>
      <c r="N189" s="178"/>
      <c r="O189" s="178"/>
      <c r="P189" s="178"/>
      <c r="Q189" s="178"/>
      <c r="R189" s="178"/>
      <c r="S189" s="178"/>
      <c r="T189" s="179"/>
      <c r="AT189" s="175" t="s">
        <v>268</v>
      </c>
      <c r="AU189" s="175" t="s">
        <v>86</v>
      </c>
      <c r="AV189" s="12" t="s">
        <v>28</v>
      </c>
      <c r="AW189" s="12" t="s">
        <v>41</v>
      </c>
      <c r="AX189" s="12" t="s">
        <v>77</v>
      </c>
      <c r="AY189" s="175" t="s">
        <v>259</v>
      </c>
    </row>
    <row r="190" spans="2:65" s="14" customFormat="1">
      <c r="B190" s="187"/>
      <c r="D190" s="174" t="s">
        <v>268</v>
      </c>
      <c r="E190" s="188" t="s">
        <v>5</v>
      </c>
      <c r="F190" s="189" t="s">
        <v>1118</v>
      </c>
      <c r="H190" s="190">
        <v>241.65</v>
      </c>
      <c r="L190" s="187"/>
      <c r="M190" s="191"/>
      <c r="N190" s="192"/>
      <c r="O190" s="192"/>
      <c r="P190" s="192"/>
      <c r="Q190" s="192"/>
      <c r="R190" s="192"/>
      <c r="S190" s="192"/>
      <c r="T190" s="193"/>
      <c r="AT190" s="188" t="s">
        <v>268</v>
      </c>
      <c r="AU190" s="188" t="s">
        <v>86</v>
      </c>
      <c r="AV190" s="14" t="s">
        <v>86</v>
      </c>
      <c r="AW190" s="14" t="s">
        <v>41</v>
      </c>
      <c r="AX190" s="14" t="s">
        <v>28</v>
      </c>
      <c r="AY190" s="188" t="s">
        <v>259</v>
      </c>
    </row>
    <row r="191" spans="2:65" s="1" customFormat="1" ht="25.5" customHeight="1">
      <c r="B191" s="161"/>
      <c r="C191" s="162" t="s">
        <v>401</v>
      </c>
      <c r="D191" s="162" t="s">
        <v>261</v>
      </c>
      <c r="E191" s="163" t="s">
        <v>1119</v>
      </c>
      <c r="F191" s="164" t="s">
        <v>1120</v>
      </c>
      <c r="G191" s="165" t="s">
        <v>264</v>
      </c>
      <c r="H191" s="166">
        <v>241.65</v>
      </c>
      <c r="I191" s="167"/>
      <c r="J191" s="167">
        <f>ROUND(I191*H191,2)</f>
        <v>0</v>
      </c>
      <c r="K191" s="164" t="s">
        <v>5</v>
      </c>
      <c r="L191" s="39"/>
      <c r="M191" s="168" t="s">
        <v>5</v>
      </c>
      <c r="N191" s="169" t="s">
        <v>48</v>
      </c>
      <c r="O191" s="170">
        <v>9.4E-2</v>
      </c>
      <c r="P191" s="170">
        <f>O191*H191</f>
        <v>22.7151</v>
      </c>
      <c r="Q191" s="170">
        <v>0.186</v>
      </c>
      <c r="R191" s="170">
        <f>Q191*H191</f>
        <v>44.946899999999999</v>
      </c>
      <c r="S191" s="170">
        <v>0</v>
      </c>
      <c r="T191" s="171">
        <f>S191*H191</f>
        <v>0</v>
      </c>
      <c r="AR191" s="24" t="s">
        <v>266</v>
      </c>
      <c r="AT191" s="24" t="s">
        <v>261</v>
      </c>
      <c r="AU191" s="24" t="s">
        <v>86</v>
      </c>
      <c r="AY191" s="24" t="s">
        <v>259</v>
      </c>
      <c r="BE191" s="172">
        <f>IF(N191="základní",J191,0)</f>
        <v>0</v>
      </c>
      <c r="BF191" s="172">
        <f>IF(N191="snížená",J191,0)</f>
        <v>0</v>
      </c>
      <c r="BG191" s="172">
        <f>IF(N191="zákl. přenesená",J191,0)</f>
        <v>0</v>
      </c>
      <c r="BH191" s="172">
        <f>IF(N191="sníž. přenesená",J191,0)</f>
        <v>0</v>
      </c>
      <c r="BI191" s="172">
        <f>IF(N191="nulová",J191,0)</f>
        <v>0</v>
      </c>
      <c r="BJ191" s="24" t="s">
        <v>28</v>
      </c>
      <c r="BK191" s="172">
        <f>ROUND(I191*H191,2)</f>
        <v>0</v>
      </c>
      <c r="BL191" s="24" t="s">
        <v>266</v>
      </c>
      <c r="BM191" s="24" t="s">
        <v>1121</v>
      </c>
    </row>
    <row r="192" spans="2:65" s="12" customFormat="1">
      <c r="B192" s="173"/>
      <c r="D192" s="174" t="s">
        <v>268</v>
      </c>
      <c r="E192" s="175" t="s">
        <v>5</v>
      </c>
      <c r="F192" s="176" t="s">
        <v>1122</v>
      </c>
      <c r="H192" s="175" t="s">
        <v>5</v>
      </c>
      <c r="L192" s="173"/>
      <c r="M192" s="177"/>
      <c r="N192" s="178"/>
      <c r="O192" s="178"/>
      <c r="P192" s="178"/>
      <c r="Q192" s="178"/>
      <c r="R192" s="178"/>
      <c r="S192" s="178"/>
      <c r="T192" s="179"/>
      <c r="AT192" s="175" t="s">
        <v>268</v>
      </c>
      <c r="AU192" s="175" t="s">
        <v>86</v>
      </c>
      <c r="AV192" s="12" t="s">
        <v>28</v>
      </c>
      <c r="AW192" s="12" t="s">
        <v>41</v>
      </c>
      <c r="AX192" s="12" t="s">
        <v>77</v>
      </c>
      <c r="AY192" s="175" t="s">
        <v>259</v>
      </c>
    </row>
    <row r="193" spans="2:65" s="12" customFormat="1">
      <c r="B193" s="173"/>
      <c r="D193" s="174" t="s">
        <v>268</v>
      </c>
      <c r="E193" s="175" t="s">
        <v>5</v>
      </c>
      <c r="F193" s="176" t="s">
        <v>1123</v>
      </c>
      <c r="H193" s="175" t="s">
        <v>5</v>
      </c>
      <c r="L193" s="173"/>
      <c r="M193" s="177"/>
      <c r="N193" s="178"/>
      <c r="O193" s="178"/>
      <c r="P193" s="178"/>
      <c r="Q193" s="178"/>
      <c r="R193" s="178"/>
      <c r="S193" s="178"/>
      <c r="T193" s="179"/>
      <c r="AT193" s="175" t="s">
        <v>268</v>
      </c>
      <c r="AU193" s="175" t="s">
        <v>86</v>
      </c>
      <c r="AV193" s="12" t="s">
        <v>28</v>
      </c>
      <c r="AW193" s="12" t="s">
        <v>41</v>
      </c>
      <c r="AX193" s="12" t="s">
        <v>77</v>
      </c>
      <c r="AY193" s="175" t="s">
        <v>259</v>
      </c>
    </row>
    <row r="194" spans="2:65" s="14" customFormat="1">
      <c r="B194" s="187"/>
      <c r="D194" s="174" t="s">
        <v>268</v>
      </c>
      <c r="E194" s="188" t="s">
        <v>5</v>
      </c>
      <c r="F194" s="189" t="s">
        <v>1118</v>
      </c>
      <c r="H194" s="190">
        <v>241.65</v>
      </c>
      <c r="L194" s="187"/>
      <c r="M194" s="191"/>
      <c r="N194" s="192"/>
      <c r="O194" s="192"/>
      <c r="P194" s="192"/>
      <c r="Q194" s="192"/>
      <c r="R194" s="192"/>
      <c r="S194" s="192"/>
      <c r="T194" s="193"/>
      <c r="AT194" s="188" t="s">
        <v>268</v>
      </c>
      <c r="AU194" s="188" t="s">
        <v>86</v>
      </c>
      <c r="AV194" s="14" t="s">
        <v>86</v>
      </c>
      <c r="AW194" s="14" t="s">
        <v>41</v>
      </c>
      <c r="AX194" s="14" t="s">
        <v>28</v>
      </c>
      <c r="AY194" s="188" t="s">
        <v>259</v>
      </c>
    </row>
    <row r="195" spans="2:65" s="1" customFormat="1" ht="16.5" customHeight="1">
      <c r="B195" s="161"/>
      <c r="C195" s="162" t="s">
        <v>406</v>
      </c>
      <c r="D195" s="162" t="s">
        <v>261</v>
      </c>
      <c r="E195" s="163" t="s">
        <v>1124</v>
      </c>
      <c r="F195" s="164" t="s">
        <v>1125</v>
      </c>
      <c r="G195" s="165" t="s">
        <v>264</v>
      </c>
      <c r="H195" s="166">
        <v>241.65</v>
      </c>
      <c r="I195" s="167"/>
      <c r="J195" s="167">
        <f>ROUND(I195*H195,2)</f>
        <v>0</v>
      </c>
      <c r="K195" s="164" t="s">
        <v>265</v>
      </c>
      <c r="L195" s="39"/>
      <c r="M195" s="168" t="s">
        <v>5</v>
      </c>
      <c r="N195" s="169" t="s">
        <v>48</v>
      </c>
      <c r="O195" s="170">
        <v>2.5000000000000001E-2</v>
      </c>
      <c r="P195" s="170">
        <f>O195*H195</f>
        <v>6.0412500000000007</v>
      </c>
      <c r="Q195" s="170">
        <v>0</v>
      </c>
      <c r="R195" s="170">
        <f>Q195*H195</f>
        <v>0</v>
      </c>
      <c r="S195" s="170">
        <v>0</v>
      </c>
      <c r="T195" s="171">
        <f>S195*H195</f>
        <v>0</v>
      </c>
      <c r="AR195" s="24" t="s">
        <v>266</v>
      </c>
      <c r="AT195" s="24" t="s">
        <v>261</v>
      </c>
      <c r="AU195" s="24" t="s">
        <v>86</v>
      </c>
      <c r="AY195" s="24" t="s">
        <v>259</v>
      </c>
      <c r="BE195" s="172">
        <f>IF(N195="základní",J195,0)</f>
        <v>0</v>
      </c>
      <c r="BF195" s="172">
        <f>IF(N195="snížená",J195,0)</f>
        <v>0</v>
      </c>
      <c r="BG195" s="172">
        <f>IF(N195="zákl. přenesená",J195,0)</f>
        <v>0</v>
      </c>
      <c r="BH195" s="172">
        <f>IF(N195="sníž. přenesená",J195,0)</f>
        <v>0</v>
      </c>
      <c r="BI195" s="172">
        <f>IF(N195="nulová",J195,0)</f>
        <v>0</v>
      </c>
      <c r="BJ195" s="24" t="s">
        <v>28</v>
      </c>
      <c r="BK195" s="172">
        <f>ROUND(I195*H195,2)</f>
        <v>0</v>
      </c>
      <c r="BL195" s="24" t="s">
        <v>266</v>
      </c>
      <c r="BM195" s="24" t="s">
        <v>1126</v>
      </c>
    </row>
    <row r="196" spans="2:65" s="12" customFormat="1">
      <c r="B196" s="173"/>
      <c r="D196" s="174" t="s">
        <v>268</v>
      </c>
      <c r="E196" s="175" t="s">
        <v>5</v>
      </c>
      <c r="F196" s="176" t="s">
        <v>1127</v>
      </c>
      <c r="H196" s="175" t="s">
        <v>5</v>
      </c>
      <c r="L196" s="173"/>
      <c r="M196" s="177"/>
      <c r="N196" s="178"/>
      <c r="O196" s="178"/>
      <c r="P196" s="178"/>
      <c r="Q196" s="178"/>
      <c r="R196" s="178"/>
      <c r="S196" s="178"/>
      <c r="T196" s="179"/>
      <c r="AT196" s="175" t="s">
        <v>268</v>
      </c>
      <c r="AU196" s="175" t="s">
        <v>86</v>
      </c>
      <c r="AV196" s="12" t="s">
        <v>28</v>
      </c>
      <c r="AW196" s="12" t="s">
        <v>41</v>
      </c>
      <c r="AX196" s="12" t="s">
        <v>77</v>
      </c>
      <c r="AY196" s="175" t="s">
        <v>259</v>
      </c>
    </row>
    <row r="197" spans="2:65" s="14" customFormat="1">
      <c r="B197" s="187"/>
      <c r="D197" s="174" t="s">
        <v>268</v>
      </c>
      <c r="E197" s="188" t="s">
        <v>5</v>
      </c>
      <c r="F197" s="189" t="s">
        <v>1118</v>
      </c>
      <c r="H197" s="190">
        <v>241.65</v>
      </c>
      <c r="L197" s="187"/>
      <c r="M197" s="191"/>
      <c r="N197" s="192"/>
      <c r="O197" s="192"/>
      <c r="P197" s="192"/>
      <c r="Q197" s="192"/>
      <c r="R197" s="192"/>
      <c r="S197" s="192"/>
      <c r="T197" s="193"/>
      <c r="AT197" s="188" t="s">
        <v>268</v>
      </c>
      <c r="AU197" s="188" t="s">
        <v>86</v>
      </c>
      <c r="AV197" s="14" t="s">
        <v>86</v>
      </c>
      <c r="AW197" s="14" t="s">
        <v>41</v>
      </c>
      <c r="AX197" s="14" t="s">
        <v>28</v>
      </c>
      <c r="AY197" s="188" t="s">
        <v>259</v>
      </c>
    </row>
    <row r="198" spans="2:65" s="1" customFormat="1" ht="16.5" customHeight="1">
      <c r="B198" s="161"/>
      <c r="C198" s="162" t="s">
        <v>10</v>
      </c>
      <c r="D198" s="162" t="s">
        <v>261</v>
      </c>
      <c r="E198" s="163" t="s">
        <v>1128</v>
      </c>
      <c r="F198" s="164" t="s">
        <v>1129</v>
      </c>
      <c r="G198" s="165" t="s">
        <v>264</v>
      </c>
      <c r="H198" s="166">
        <v>241.65</v>
      </c>
      <c r="I198" s="167"/>
      <c r="J198" s="167">
        <f>ROUND(I198*H198,2)</f>
        <v>0</v>
      </c>
      <c r="K198" s="164" t="s">
        <v>265</v>
      </c>
      <c r="L198" s="39"/>
      <c r="M198" s="168" t="s">
        <v>5</v>
      </c>
      <c r="N198" s="169" t="s">
        <v>48</v>
      </c>
      <c r="O198" s="170">
        <v>2.4E-2</v>
      </c>
      <c r="P198" s="170">
        <f>O198*H198</f>
        <v>5.7995999999999999</v>
      </c>
      <c r="Q198" s="170">
        <v>0</v>
      </c>
      <c r="R198" s="170">
        <f>Q198*H198</f>
        <v>0</v>
      </c>
      <c r="S198" s="170">
        <v>0</v>
      </c>
      <c r="T198" s="171">
        <f>S198*H198</f>
        <v>0</v>
      </c>
      <c r="AR198" s="24" t="s">
        <v>266</v>
      </c>
      <c r="AT198" s="24" t="s">
        <v>261</v>
      </c>
      <c r="AU198" s="24" t="s">
        <v>86</v>
      </c>
      <c r="AY198" s="24" t="s">
        <v>259</v>
      </c>
      <c r="BE198" s="172">
        <f>IF(N198="základní",J198,0)</f>
        <v>0</v>
      </c>
      <c r="BF198" s="172">
        <f>IF(N198="snížená",J198,0)</f>
        <v>0</v>
      </c>
      <c r="BG198" s="172">
        <f>IF(N198="zákl. přenesená",J198,0)</f>
        <v>0</v>
      </c>
      <c r="BH198" s="172">
        <f>IF(N198="sníž. přenesená",J198,0)</f>
        <v>0</v>
      </c>
      <c r="BI198" s="172">
        <f>IF(N198="nulová",J198,0)</f>
        <v>0</v>
      </c>
      <c r="BJ198" s="24" t="s">
        <v>28</v>
      </c>
      <c r="BK198" s="172">
        <f>ROUND(I198*H198,2)</f>
        <v>0</v>
      </c>
      <c r="BL198" s="24" t="s">
        <v>266</v>
      </c>
      <c r="BM198" s="24" t="s">
        <v>1130</v>
      </c>
    </row>
    <row r="199" spans="2:65" s="12" customFormat="1">
      <c r="B199" s="173"/>
      <c r="D199" s="174" t="s">
        <v>268</v>
      </c>
      <c r="E199" s="175" t="s">
        <v>5</v>
      </c>
      <c r="F199" s="176" t="s">
        <v>1131</v>
      </c>
      <c r="H199" s="175" t="s">
        <v>5</v>
      </c>
      <c r="L199" s="173"/>
      <c r="M199" s="177"/>
      <c r="N199" s="178"/>
      <c r="O199" s="178"/>
      <c r="P199" s="178"/>
      <c r="Q199" s="178"/>
      <c r="R199" s="178"/>
      <c r="S199" s="178"/>
      <c r="T199" s="179"/>
      <c r="AT199" s="175" t="s">
        <v>268</v>
      </c>
      <c r="AU199" s="175" t="s">
        <v>86</v>
      </c>
      <c r="AV199" s="12" t="s">
        <v>28</v>
      </c>
      <c r="AW199" s="12" t="s">
        <v>41</v>
      </c>
      <c r="AX199" s="12" t="s">
        <v>77</v>
      </c>
      <c r="AY199" s="175" t="s">
        <v>259</v>
      </c>
    </row>
    <row r="200" spans="2:65" s="14" customFormat="1">
      <c r="B200" s="187"/>
      <c r="D200" s="174" t="s">
        <v>268</v>
      </c>
      <c r="E200" s="188" t="s">
        <v>5</v>
      </c>
      <c r="F200" s="189" t="s">
        <v>1118</v>
      </c>
      <c r="H200" s="190">
        <v>241.65</v>
      </c>
      <c r="L200" s="187"/>
      <c r="M200" s="191"/>
      <c r="N200" s="192"/>
      <c r="O200" s="192"/>
      <c r="P200" s="192"/>
      <c r="Q200" s="192"/>
      <c r="R200" s="192"/>
      <c r="S200" s="192"/>
      <c r="T200" s="193"/>
      <c r="AT200" s="188" t="s">
        <v>268</v>
      </c>
      <c r="AU200" s="188" t="s">
        <v>86</v>
      </c>
      <c r="AV200" s="14" t="s">
        <v>86</v>
      </c>
      <c r="AW200" s="14" t="s">
        <v>41</v>
      </c>
      <c r="AX200" s="14" t="s">
        <v>28</v>
      </c>
      <c r="AY200" s="188" t="s">
        <v>259</v>
      </c>
    </row>
    <row r="201" spans="2:65" s="1" customFormat="1" ht="25.5" customHeight="1">
      <c r="B201" s="161"/>
      <c r="C201" s="162" t="s">
        <v>418</v>
      </c>
      <c r="D201" s="162" t="s">
        <v>261</v>
      </c>
      <c r="E201" s="163" t="s">
        <v>1132</v>
      </c>
      <c r="F201" s="164" t="s">
        <v>1133</v>
      </c>
      <c r="G201" s="165" t="s">
        <v>264</v>
      </c>
      <c r="H201" s="166">
        <v>241.65</v>
      </c>
      <c r="I201" s="167"/>
      <c r="J201" s="167">
        <f>ROUND(I201*H201,2)</f>
        <v>0</v>
      </c>
      <c r="K201" s="164" t="s">
        <v>5</v>
      </c>
      <c r="L201" s="39"/>
      <c r="M201" s="168" t="s">
        <v>5</v>
      </c>
      <c r="N201" s="169" t="s">
        <v>48</v>
      </c>
      <c r="O201" s="170">
        <v>2.9000000000000001E-2</v>
      </c>
      <c r="P201" s="170">
        <f>O201*H201</f>
        <v>7.0078500000000004</v>
      </c>
      <c r="Q201" s="170">
        <v>0</v>
      </c>
      <c r="R201" s="170">
        <f>Q201*H201</f>
        <v>0</v>
      </c>
      <c r="S201" s="170">
        <v>0</v>
      </c>
      <c r="T201" s="171">
        <f>S201*H201</f>
        <v>0</v>
      </c>
      <c r="AR201" s="24" t="s">
        <v>266</v>
      </c>
      <c r="AT201" s="24" t="s">
        <v>261</v>
      </c>
      <c r="AU201" s="24" t="s">
        <v>86</v>
      </c>
      <c r="AY201" s="24" t="s">
        <v>259</v>
      </c>
      <c r="BE201" s="172">
        <f>IF(N201="základní",J201,0)</f>
        <v>0</v>
      </c>
      <c r="BF201" s="172">
        <f>IF(N201="snížená",J201,0)</f>
        <v>0</v>
      </c>
      <c r="BG201" s="172">
        <f>IF(N201="zákl. přenesená",J201,0)</f>
        <v>0</v>
      </c>
      <c r="BH201" s="172">
        <f>IF(N201="sníž. přenesená",J201,0)</f>
        <v>0</v>
      </c>
      <c r="BI201" s="172">
        <f>IF(N201="nulová",J201,0)</f>
        <v>0</v>
      </c>
      <c r="BJ201" s="24" t="s">
        <v>28</v>
      </c>
      <c r="BK201" s="172">
        <f>ROUND(I201*H201,2)</f>
        <v>0</v>
      </c>
      <c r="BL201" s="24" t="s">
        <v>266</v>
      </c>
      <c r="BM201" s="24" t="s">
        <v>1134</v>
      </c>
    </row>
    <row r="202" spans="2:65" s="12" customFormat="1">
      <c r="B202" s="173"/>
      <c r="D202" s="174" t="s">
        <v>268</v>
      </c>
      <c r="E202" s="175" t="s">
        <v>5</v>
      </c>
      <c r="F202" s="176" t="s">
        <v>1135</v>
      </c>
      <c r="H202" s="175" t="s">
        <v>5</v>
      </c>
      <c r="L202" s="173"/>
      <c r="M202" s="177"/>
      <c r="N202" s="178"/>
      <c r="O202" s="178"/>
      <c r="P202" s="178"/>
      <c r="Q202" s="178"/>
      <c r="R202" s="178"/>
      <c r="S202" s="178"/>
      <c r="T202" s="179"/>
      <c r="AT202" s="175" t="s">
        <v>268</v>
      </c>
      <c r="AU202" s="175" t="s">
        <v>86</v>
      </c>
      <c r="AV202" s="12" t="s">
        <v>28</v>
      </c>
      <c r="AW202" s="12" t="s">
        <v>41</v>
      </c>
      <c r="AX202" s="12" t="s">
        <v>77</v>
      </c>
      <c r="AY202" s="175" t="s">
        <v>259</v>
      </c>
    </row>
    <row r="203" spans="2:65" s="14" customFormat="1">
      <c r="B203" s="187"/>
      <c r="D203" s="174" t="s">
        <v>268</v>
      </c>
      <c r="E203" s="188" t="s">
        <v>5</v>
      </c>
      <c r="F203" s="189" t="s">
        <v>1118</v>
      </c>
      <c r="H203" s="190">
        <v>241.65</v>
      </c>
      <c r="L203" s="187"/>
      <c r="M203" s="191"/>
      <c r="N203" s="192"/>
      <c r="O203" s="192"/>
      <c r="P203" s="192"/>
      <c r="Q203" s="192"/>
      <c r="R203" s="192"/>
      <c r="S203" s="192"/>
      <c r="T203" s="193"/>
      <c r="AT203" s="188" t="s">
        <v>268</v>
      </c>
      <c r="AU203" s="188" t="s">
        <v>86</v>
      </c>
      <c r="AV203" s="14" t="s">
        <v>86</v>
      </c>
      <c r="AW203" s="14" t="s">
        <v>41</v>
      </c>
      <c r="AX203" s="14" t="s">
        <v>28</v>
      </c>
      <c r="AY203" s="188" t="s">
        <v>259</v>
      </c>
    </row>
    <row r="204" spans="2:65" s="1" customFormat="1" ht="16.5" customHeight="1">
      <c r="B204" s="161"/>
      <c r="C204" s="162" t="s">
        <v>424</v>
      </c>
      <c r="D204" s="162" t="s">
        <v>261</v>
      </c>
      <c r="E204" s="163" t="s">
        <v>1136</v>
      </c>
      <c r="F204" s="164" t="s">
        <v>1137</v>
      </c>
      <c r="G204" s="165" t="s">
        <v>285</v>
      </c>
      <c r="H204" s="166">
        <v>52.96</v>
      </c>
      <c r="I204" s="167"/>
      <c r="J204" s="167">
        <f>ROUND(I204*H204,2)</f>
        <v>0</v>
      </c>
      <c r="K204" s="164" t="s">
        <v>265</v>
      </c>
      <c r="L204" s="39"/>
      <c r="M204" s="168" t="s">
        <v>5</v>
      </c>
      <c r="N204" s="169" t="s">
        <v>48</v>
      </c>
      <c r="O204" s="170">
        <v>0.17799999999999999</v>
      </c>
      <c r="P204" s="170">
        <f>O204*H204</f>
        <v>9.4268800000000006</v>
      </c>
      <c r="Q204" s="170">
        <v>0.22500000000000001</v>
      </c>
      <c r="R204" s="170">
        <f>Q204*H204</f>
        <v>11.916</v>
      </c>
      <c r="S204" s="170">
        <v>0</v>
      </c>
      <c r="T204" s="171">
        <f>S204*H204</f>
        <v>0</v>
      </c>
      <c r="AR204" s="24" t="s">
        <v>266</v>
      </c>
      <c r="AT204" s="24" t="s">
        <v>261</v>
      </c>
      <c r="AU204" s="24" t="s">
        <v>86</v>
      </c>
      <c r="AY204" s="24" t="s">
        <v>259</v>
      </c>
      <c r="BE204" s="172">
        <f>IF(N204="základní",J204,0)</f>
        <v>0</v>
      </c>
      <c r="BF204" s="172">
        <f>IF(N204="snížená",J204,0)</f>
        <v>0</v>
      </c>
      <c r="BG204" s="172">
        <f>IF(N204="zákl. přenesená",J204,0)</f>
        <v>0</v>
      </c>
      <c r="BH204" s="172">
        <f>IF(N204="sníž. přenesená",J204,0)</f>
        <v>0</v>
      </c>
      <c r="BI204" s="172">
        <f>IF(N204="nulová",J204,0)</f>
        <v>0</v>
      </c>
      <c r="BJ204" s="24" t="s">
        <v>28</v>
      </c>
      <c r="BK204" s="172">
        <f>ROUND(I204*H204,2)</f>
        <v>0</v>
      </c>
      <c r="BL204" s="24" t="s">
        <v>266</v>
      </c>
      <c r="BM204" s="24" t="s">
        <v>1138</v>
      </c>
    </row>
    <row r="205" spans="2:65" s="12" customFormat="1">
      <c r="B205" s="173"/>
      <c r="D205" s="174" t="s">
        <v>268</v>
      </c>
      <c r="E205" s="175" t="s">
        <v>5</v>
      </c>
      <c r="F205" s="176" t="s">
        <v>1139</v>
      </c>
      <c r="H205" s="175" t="s">
        <v>5</v>
      </c>
      <c r="L205" s="173"/>
      <c r="M205" s="177"/>
      <c r="N205" s="178"/>
      <c r="O205" s="178"/>
      <c r="P205" s="178"/>
      <c r="Q205" s="178"/>
      <c r="R205" s="178"/>
      <c r="S205" s="178"/>
      <c r="T205" s="179"/>
      <c r="AT205" s="175" t="s">
        <v>268</v>
      </c>
      <c r="AU205" s="175" t="s">
        <v>86</v>
      </c>
      <c r="AV205" s="12" t="s">
        <v>28</v>
      </c>
      <c r="AW205" s="12" t="s">
        <v>41</v>
      </c>
      <c r="AX205" s="12" t="s">
        <v>77</v>
      </c>
      <c r="AY205" s="175" t="s">
        <v>259</v>
      </c>
    </row>
    <row r="206" spans="2:65" s="13" customFormat="1">
      <c r="B206" s="180"/>
      <c r="D206" s="174" t="s">
        <v>268</v>
      </c>
      <c r="E206" s="181" t="s">
        <v>5</v>
      </c>
      <c r="F206" s="182" t="s">
        <v>275</v>
      </c>
      <c r="H206" s="183">
        <v>0</v>
      </c>
      <c r="L206" s="180"/>
      <c r="M206" s="184"/>
      <c r="N206" s="185"/>
      <c r="O206" s="185"/>
      <c r="P206" s="185"/>
      <c r="Q206" s="185"/>
      <c r="R206" s="185"/>
      <c r="S206" s="185"/>
      <c r="T206" s="186"/>
      <c r="AT206" s="181" t="s">
        <v>268</v>
      </c>
      <c r="AU206" s="181" t="s">
        <v>86</v>
      </c>
      <c r="AV206" s="13" t="s">
        <v>152</v>
      </c>
      <c r="AW206" s="13" t="s">
        <v>41</v>
      </c>
      <c r="AX206" s="13" t="s">
        <v>77</v>
      </c>
      <c r="AY206" s="181" t="s">
        <v>259</v>
      </c>
    </row>
    <row r="207" spans="2:65" s="12" customFormat="1">
      <c r="B207" s="173"/>
      <c r="D207" s="174" t="s">
        <v>268</v>
      </c>
      <c r="E207" s="175" t="s">
        <v>5</v>
      </c>
      <c r="F207" s="176" t="s">
        <v>1140</v>
      </c>
      <c r="H207" s="175" t="s">
        <v>5</v>
      </c>
      <c r="L207" s="173"/>
      <c r="M207" s="177"/>
      <c r="N207" s="178"/>
      <c r="O207" s="178"/>
      <c r="P207" s="178"/>
      <c r="Q207" s="178"/>
      <c r="R207" s="178"/>
      <c r="S207" s="178"/>
      <c r="T207" s="179"/>
      <c r="AT207" s="175" t="s">
        <v>268</v>
      </c>
      <c r="AU207" s="175" t="s">
        <v>86</v>
      </c>
      <c r="AV207" s="12" t="s">
        <v>28</v>
      </c>
      <c r="AW207" s="12" t="s">
        <v>41</v>
      </c>
      <c r="AX207" s="12" t="s">
        <v>77</v>
      </c>
      <c r="AY207" s="175" t="s">
        <v>259</v>
      </c>
    </row>
    <row r="208" spans="2:65" s="14" customFormat="1">
      <c r="B208" s="187"/>
      <c r="D208" s="174" t="s">
        <v>268</v>
      </c>
      <c r="E208" s="188" t="s">
        <v>5</v>
      </c>
      <c r="F208" s="189" t="s">
        <v>1141</v>
      </c>
      <c r="H208" s="190">
        <v>52.96</v>
      </c>
      <c r="L208" s="187"/>
      <c r="M208" s="191"/>
      <c r="N208" s="192"/>
      <c r="O208" s="192"/>
      <c r="P208" s="192"/>
      <c r="Q208" s="192"/>
      <c r="R208" s="192"/>
      <c r="S208" s="192"/>
      <c r="T208" s="193"/>
      <c r="AT208" s="188" t="s">
        <v>268</v>
      </c>
      <c r="AU208" s="188" t="s">
        <v>86</v>
      </c>
      <c r="AV208" s="14" t="s">
        <v>86</v>
      </c>
      <c r="AW208" s="14" t="s">
        <v>41</v>
      </c>
      <c r="AX208" s="14" t="s">
        <v>77</v>
      </c>
      <c r="AY208" s="188" t="s">
        <v>259</v>
      </c>
    </row>
    <row r="209" spans="2:65" s="13" customFormat="1">
      <c r="B209" s="180"/>
      <c r="D209" s="174" t="s">
        <v>268</v>
      </c>
      <c r="E209" s="181" t="s">
        <v>1003</v>
      </c>
      <c r="F209" s="182" t="s">
        <v>275</v>
      </c>
      <c r="H209" s="183">
        <v>52.96</v>
      </c>
      <c r="L209" s="180"/>
      <c r="M209" s="184"/>
      <c r="N209" s="185"/>
      <c r="O209" s="185"/>
      <c r="P209" s="185"/>
      <c r="Q209" s="185"/>
      <c r="R209" s="185"/>
      <c r="S209" s="185"/>
      <c r="T209" s="186"/>
      <c r="AT209" s="181" t="s">
        <v>268</v>
      </c>
      <c r="AU209" s="181" t="s">
        <v>86</v>
      </c>
      <c r="AV209" s="13" t="s">
        <v>152</v>
      </c>
      <c r="AW209" s="13" t="s">
        <v>41</v>
      </c>
      <c r="AX209" s="13" t="s">
        <v>77</v>
      </c>
      <c r="AY209" s="181" t="s">
        <v>259</v>
      </c>
    </row>
    <row r="210" spans="2:65" s="15" customFormat="1">
      <c r="B210" s="194"/>
      <c r="D210" s="174" t="s">
        <v>268</v>
      </c>
      <c r="E210" s="195" t="s">
        <v>5</v>
      </c>
      <c r="F210" s="196" t="s">
        <v>282</v>
      </c>
      <c r="H210" s="197">
        <v>52.96</v>
      </c>
      <c r="L210" s="194"/>
      <c r="M210" s="198"/>
      <c r="N210" s="199"/>
      <c r="O210" s="199"/>
      <c r="P210" s="199"/>
      <c r="Q210" s="199"/>
      <c r="R210" s="199"/>
      <c r="S210" s="199"/>
      <c r="T210" s="200"/>
      <c r="AT210" s="195" t="s">
        <v>268</v>
      </c>
      <c r="AU210" s="195" t="s">
        <v>86</v>
      </c>
      <c r="AV210" s="15" t="s">
        <v>266</v>
      </c>
      <c r="AW210" s="15" t="s">
        <v>41</v>
      </c>
      <c r="AX210" s="15" t="s">
        <v>28</v>
      </c>
      <c r="AY210" s="195" t="s">
        <v>259</v>
      </c>
    </row>
    <row r="211" spans="2:65" s="11" customFormat="1" ht="29.85" customHeight="1">
      <c r="B211" s="149"/>
      <c r="D211" s="150" t="s">
        <v>76</v>
      </c>
      <c r="E211" s="159" t="s">
        <v>327</v>
      </c>
      <c r="F211" s="159" t="s">
        <v>737</v>
      </c>
      <c r="J211" s="160">
        <f>BK211</f>
        <v>0</v>
      </c>
      <c r="L211" s="149"/>
      <c r="M211" s="153"/>
      <c r="N211" s="154"/>
      <c r="O211" s="154"/>
      <c r="P211" s="155">
        <f>SUM(P212:P219)</f>
        <v>17.296720000000004</v>
      </c>
      <c r="Q211" s="154"/>
      <c r="R211" s="155">
        <f>SUM(R212:R219)</f>
        <v>13.549506000000001</v>
      </c>
      <c r="S211" s="154"/>
      <c r="T211" s="156">
        <f>SUM(T212:T219)</f>
        <v>0</v>
      </c>
      <c r="AR211" s="150" t="s">
        <v>28</v>
      </c>
      <c r="AT211" s="157" t="s">
        <v>76</v>
      </c>
      <c r="AU211" s="157" t="s">
        <v>28</v>
      </c>
      <c r="AY211" s="150" t="s">
        <v>259</v>
      </c>
      <c r="BK211" s="158">
        <f>SUM(BK212:BK219)</f>
        <v>0</v>
      </c>
    </row>
    <row r="212" spans="2:65" s="1" customFormat="1" ht="25.5" customHeight="1">
      <c r="B212" s="161"/>
      <c r="C212" s="162" t="s">
        <v>435</v>
      </c>
      <c r="D212" s="162" t="s">
        <v>261</v>
      </c>
      <c r="E212" s="163" t="s">
        <v>886</v>
      </c>
      <c r="F212" s="164" t="s">
        <v>887</v>
      </c>
      <c r="G212" s="165" t="s">
        <v>285</v>
      </c>
      <c r="H212" s="166">
        <v>64.540000000000006</v>
      </c>
      <c r="I212" s="167"/>
      <c r="J212" s="167">
        <f>ROUND(I212*H212,2)</f>
        <v>0</v>
      </c>
      <c r="K212" s="164" t="s">
        <v>265</v>
      </c>
      <c r="L212" s="39"/>
      <c r="M212" s="168" t="s">
        <v>5</v>
      </c>
      <c r="N212" s="169" t="s">
        <v>48</v>
      </c>
      <c r="O212" s="170">
        <v>0.26800000000000002</v>
      </c>
      <c r="P212" s="170">
        <f>O212*H212</f>
        <v>17.296720000000004</v>
      </c>
      <c r="Q212" s="170">
        <v>0.15540000000000001</v>
      </c>
      <c r="R212" s="170">
        <f>Q212*H212</f>
        <v>10.029516000000001</v>
      </c>
      <c r="S212" s="170">
        <v>0</v>
      </c>
      <c r="T212" s="171">
        <f>S212*H212</f>
        <v>0</v>
      </c>
      <c r="AR212" s="24" t="s">
        <v>266</v>
      </c>
      <c r="AT212" s="24" t="s">
        <v>261</v>
      </c>
      <c r="AU212" s="24" t="s">
        <v>86</v>
      </c>
      <c r="AY212" s="24" t="s">
        <v>259</v>
      </c>
      <c r="BE212" s="172">
        <f>IF(N212="základní",J212,0)</f>
        <v>0</v>
      </c>
      <c r="BF212" s="172">
        <f>IF(N212="snížená",J212,0)</f>
        <v>0</v>
      </c>
      <c r="BG212" s="172">
        <f>IF(N212="zákl. přenesená",J212,0)</f>
        <v>0</v>
      </c>
      <c r="BH212" s="172">
        <f>IF(N212="sníž. přenesená",J212,0)</f>
        <v>0</v>
      </c>
      <c r="BI212" s="172">
        <f>IF(N212="nulová",J212,0)</f>
        <v>0</v>
      </c>
      <c r="BJ212" s="24" t="s">
        <v>28</v>
      </c>
      <c r="BK212" s="172">
        <f>ROUND(I212*H212,2)</f>
        <v>0</v>
      </c>
      <c r="BL212" s="24" t="s">
        <v>266</v>
      </c>
      <c r="BM212" s="24" t="s">
        <v>1142</v>
      </c>
    </row>
    <row r="213" spans="2:65" s="12" customFormat="1">
      <c r="B213" s="173"/>
      <c r="D213" s="174" t="s">
        <v>268</v>
      </c>
      <c r="E213" s="175" t="s">
        <v>5</v>
      </c>
      <c r="F213" s="176" t="s">
        <v>1143</v>
      </c>
      <c r="H213" s="175" t="s">
        <v>5</v>
      </c>
      <c r="L213" s="173"/>
      <c r="M213" s="177"/>
      <c r="N213" s="178"/>
      <c r="O213" s="178"/>
      <c r="P213" s="178"/>
      <c r="Q213" s="178"/>
      <c r="R213" s="178"/>
      <c r="S213" s="178"/>
      <c r="T213" s="179"/>
      <c r="AT213" s="175" t="s">
        <v>268</v>
      </c>
      <c r="AU213" s="175" t="s">
        <v>86</v>
      </c>
      <c r="AV213" s="12" t="s">
        <v>28</v>
      </c>
      <c r="AW213" s="12" t="s">
        <v>41</v>
      </c>
      <c r="AX213" s="12" t="s">
        <v>77</v>
      </c>
      <c r="AY213" s="175" t="s">
        <v>259</v>
      </c>
    </row>
    <row r="214" spans="2:65" s="12" customFormat="1">
      <c r="B214" s="173"/>
      <c r="D214" s="174" t="s">
        <v>268</v>
      </c>
      <c r="E214" s="175" t="s">
        <v>5</v>
      </c>
      <c r="F214" s="176" t="s">
        <v>1144</v>
      </c>
      <c r="H214" s="175" t="s">
        <v>5</v>
      </c>
      <c r="L214" s="173"/>
      <c r="M214" s="177"/>
      <c r="N214" s="178"/>
      <c r="O214" s="178"/>
      <c r="P214" s="178"/>
      <c r="Q214" s="178"/>
      <c r="R214" s="178"/>
      <c r="S214" s="178"/>
      <c r="T214" s="179"/>
      <c r="AT214" s="175" t="s">
        <v>268</v>
      </c>
      <c r="AU214" s="175" t="s">
        <v>86</v>
      </c>
      <c r="AV214" s="12" t="s">
        <v>28</v>
      </c>
      <c r="AW214" s="12" t="s">
        <v>41</v>
      </c>
      <c r="AX214" s="12" t="s">
        <v>77</v>
      </c>
      <c r="AY214" s="175" t="s">
        <v>259</v>
      </c>
    </row>
    <row r="215" spans="2:65" s="12" customFormat="1">
      <c r="B215" s="173"/>
      <c r="D215" s="174" t="s">
        <v>268</v>
      </c>
      <c r="E215" s="175" t="s">
        <v>5</v>
      </c>
      <c r="F215" s="176" t="s">
        <v>1145</v>
      </c>
      <c r="H215" s="175" t="s">
        <v>5</v>
      </c>
      <c r="L215" s="173"/>
      <c r="M215" s="177"/>
      <c r="N215" s="178"/>
      <c r="O215" s="178"/>
      <c r="P215" s="178"/>
      <c r="Q215" s="178"/>
      <c r="R215" s="178"/>
      <c r="S215" s="178"/>
      <c r="T215" s="179"/>
      <c r="AT215" s="175" t="s">
        <v>268</v>
      </c>
      <c r="AU215" s="175" t="s">
        <v>86</v>
      </c>
      <c r="AV215" s="12" t="s">
        <v>28</v>
      </c>
      <c r="AW215" s="12" t="s">
        <v>41</v>
      </c>
      <c r="AX215" s="12" t="s">
        <v>77</v>
      </c>
      <c r="AY215" s="175" t="s">
        <v>259</v>
      </c>
    </row>
    <row r="216" spans="2:65" s="14" customFormat="1">
      <c r="B216" s="187"/>
      <c r="D216" s="174" t="s">
        <v>268</v>
      </c>
      <c r="E216" s="188" t="s">
        <v>5</v>
      </c>
      <c r="F216" s="189" t="s">
        <v>1146</v>
      </c>
      <c r="H216" s="190">
        <v>64.540000000000006</v>
      </c>
      <c r="L216" s="187"/>
      <c r="M216" s="191"/>
      <c r="N216" s="192"/>
      <c r="O216" s="192"/>
      <c r="P216" s="192"/>
      <c r="Q216" s="192"/>
      <c r="R216" s="192"/>
      <c r="S216" s="192"/>
      <c r="T216" s="193"/>
      <c r="AT216" s="188" t="s">
        <v>268</v>
      </c>
      <c r="AU216" s="188" t="s">
        <v>86</v>
      </c>
      <c r="AV216" s="14" t="s">
        <v>86</v>
      </c>
      <c r="AW216" s="14" t="s">
        <v>41</v>
      </c>
      <c r="AX216" s="14" t="s">
        <v>28</v>
      </c>
      <c r="AY216" s="188" t="s">
        <v>259</v>
      </c>
    </row>
    <row r="217" spans="2:65" s="1" customFormat="1" ht="16.5" customHeight="1">
      <c r="B217" s="161"/>
      <c r="C217" s="201" t="s">
        <v>442</v>
      </c>
      <c r="D217" s="201" t="s">
        <v>336</v>
      </c>
      <c r="E217" s="202" t="s">
        <v>891</v>
      </c>
      <c r="F217" s="203" t="s">
        <v>892</v>
      </c>
      <c r="G217" s="204" t="s">
        <v>352</v>
      </c>
      <c r="H217" s="205">
        <v>65.185000000000002</v>
      </c>
      <c r="I217" s="206"/>
      <c r="J217" s="206">
        <f>ROUND(I217*H217,2)</f>
        <v>0</v>
      </c>
      <c r="K217" s="203" t="s">
        <v>265</v>
      </c>
      <c r="L217" s="207"/>
      <c r="M217" s="208" t="s">
        <v>5</v>
      </c>
      <c r="N217" s="209" t="s">
        <v>48</v>
      </c>
      <c r="O217" s="170">
        <v>0</v>
      </c>
      <c r="P217" s="170">
        <f>O217*H217</f>
        <v>0</v>
      </c>
      <c r="Q217" s="170">
        <v>5.3999999999999999E-2</v>
      </c>
      <c r="R217" s="170">
        <f>Q217*H217</f>
        <v>3.51999</v>
      </c>
      <c r="S217" s="170">
        <v>0</v>
      </c>
      <c r="T217" s="171">
        <f>S217*H217</f>
        <v>0</v>
      </c>
      <c r="AR217" s="24" t="s">
        <v>321</v>
      </c>
      <c r="AT217" s="24" t="s">
        <v>336</v>
      </c>
      <c r="AU217" s="24" t="s">
        <v>86</v>
      </c>
      <c r="AY217" s="24" t="s">
        <v>259</v>
      </c>
      <c r="BE217" s="172">
        <f>IF(N217="základní",J217,0)</f>
        <v>0</v>
      </c>
      <c r="BF217" s="172">
        <f>IF(N217="snížená",J217,0)</f>
        <v>0</v>
      </c>
      <c r="BG217" s="172">
        <f>IF(N217="zákl. přenesená",J217,0)</f>
        <v>0</v>
      </c>
      <c r="BH217" s="172">
        <f>IF(N217="sníž. přenesená",J217,0)</f>
        <v>0</v>
      </c>
      <c r="BI217" s="172">
        <f>IF(N217="nulová",J217,0)</f>
        <v>0</v>
      </c>
      <c r="BJ217" s="24" t="s">
        <v>28</v>
      </c>
      <c r="BK217" s="172">
        <f>ROUND(I217*H217,2)</f>
        <v>0</v>
      </c>
      <c r="BL217" s="24" t="s">
        <v>266</v>
      </c>
      <c r="BM217" s="24" t="s">
        <v>1147</v>
      </c>
    </row>
    <row r="218" spans="2:65" s="12" customFormat="1">
      <c r="B218" s="173"/>
      <c r="D218" s="174" t="s">
        <v>268</v>
      </c>
      <c r="E218" s="175" t="s">
        <v>5</v>
      </c>
      <c r="F218" s="176" t="s">
        <v>1148</v>
      </c>
      <c r="H218" s="175" t="s">
        <v>5</v>
      </c>
      <c r="L218" s="173"/>
      <c r="M218" s="177"/>
      <c r="N218" s="178"/>
      <c r="O218" s="178"/>
      <c r="P218" s="178"/>
      <c r="Q218" s="178"/>
      <c r="R218" s="178"/>
      <c r="S218" s="178"/>
      <c r="T218" s="179"/>
      <c r="AT218" s="175" t="s">
        <v>268</v>
      </c>
      <c r="AU218" s="175" t="s">
        <v>86</v>
      </c>
      <c r="AV218" s="12" t="s">
        <v>28</v>
      </c>
      <c r="AW218" s="12" t="s">
        <v>41</v>
      </c>
      <c r="AX218" s="12" t="s">
        <v>77</v>
      </c>
      <c r="AY218" s="175" t="s">
        <v>259</v>
      </c>
    </row>
    <row r="219" spans="2:65" s="14" customFormat="1">
      <c r="B219" s="187"/>
      <c r="D219" s="174" t="s">
        <v>268</v>
      </c>
      <c r="E219" s="188" t="s">
        <v>5</v>
      </c>
      <c r="F219" s="189" t="s">
        <v>1149</v>
      </c>
      <c r="H219" s="190">
        <v>65.185000000000002</v>
      </c>
      <c r="L219" s="187"/>
      <c r="M219" s="191"/>
      <c r="N219" s="192"/>
      <c r="O219" s="192"/>
      <c r="P219" s="192"/>
      <c r="Q219" s="192"/>
      <c r="R219" s="192"/>
      <c r="S219" s="192"/>
      <c r="T219" s="193"/>
      <c r="AT219" s="188" t="s">
        <v>268</v>
      </c>
      <c r="AU219" s="188" t="s">
        <v>86</v>
      </c>
      <c r="AV219" s="14" t="s">
        <v>86</v>
      </c>
      <c r="AW219" s="14" t="s">
        <v>41</v>
      </c>
      <c r="AX219" s="14" t="s">
        <v>28</v>
      </c>
      <c r="AY219" s="188" t="s">
        <v>259</v>
      </c>
    </row>
    <row r="220" spans="2:65" s="11" customFormat="1" ht="29.85" customHeight="1">
      <c r="B220" s="149"/>
      <c r="D220" s="150" t="s">
        <v>76</v>
      </c>
      <c r="E220" s="159" t="s">
        <v>627</v>
      </c>
      <c r="F220" s="159" t="s">
        <v>628</v>
      </c>
      <c r="J220" s="160">
        <f>BK220</f>
        <v>0</v>
      </c>
      <c r="L220" s="149"/>
      <c r="M220" s="153"/>
      <c r="N220" s="154"/>
      <c r="O220" s="154"/>
      <c r="P220" s="155">
        <f>P221</f>
        <v>12.756348000000001</v>
      </c>
      <c r="Q220" s="154"/>
      <c r="R220" s="155">
        <f>R221</f>
        <v>0</v>
      </c>
      <c r="S220" s="154"/>
      <c r="T220" s="156">
        <f>T221</f>
        <v>0</v>
      </c>
      <c r="AR220" s="150" t="s">
        <v>28</v>
      </c>
      <c r="AT220" s="157" t="s">
        <v>76</v>
      </c>
      <c r="AU220" s="157" t="s">
        <v>28</v>
      </c>
      <c r="AY220" s="150" t="s">
        <v>259</v>
      </c>
      <c r="BK220" s="158">
        <f>BK221</f>
        <v>0</v>
      </c>
    </row>
    <row r="221" spans="2:65" s="1" customFormat="1" ht="16.5" customHeight="1">
      <c r="B221" s="161"/>
      <c r="C221" s="162" t="s">
        <v>450</v>
      </c>
      <c r="D221" s="162" t="s">
        <v>261</v>
      </c>
      <c r="E221" s="163" t="s">
        <v>1150</v>
      </c>
      <c r="F221" s="164" t="s">
        <v>1151</v>
      </c>
      <c r="G221" s="165" t="s">
        <v>324</v>
      </c>
      <c r="H221" s="166">
        <v>96.638999999999996</v>
      </c>
      <c r="I221" s="167"/>
      <c r="J221" s="167">
        <f>ROUND(I221*H221,2)</f>
        <v>0</v>
      </c>
      <c r="K221" s="164" t="s">
        <v>265</v>
      </c>
      <c r="L221" s="39"/>
      <c r="M221" s="168" t="s">
        <v>5</v>
      </c>
      <c r="N221" s="169" t="s">
        <v>48</v>
      </c>
      <c r="O221" s="170">
        <v>0.13200000000000001</v>
      </c>
      <c r="P221" s="170">
        <f>O221*H221</f>
        <v>12.756348000000001</v>
      </c>
      <c r="Q221" s="170">
        <v>0</v>
      </c>
      <c r="R221" s="170">
        <f>Q221*H221</f>
        <v>0</v>
      </c>
      <c r="S221" s="170">
        <v>0</v>
      </c>
      <c r="T221" s="171">
        <f>S221*H221</f>
        <v>0</v>
      </c>
      <c r="AR221" s="24" t="s">
        <v>266</v>
      </c>
      <c r="AT221" s="24" t="s">
        <v>261</v>
      </c>
      <c r="AU221" s="24" t="s">
        <v>86</v>
      </c>
      <c r="AY221" s="24" t="s">
        <v>259</v>
      </c>
      <c r="BE221" s="172">
        <f>IF(N221="základní",J221,0)</f>
        <v>0</v>
      </c>
      <c r="BF221" s="172">
        <f>IF(N221="snížená",J221,0)</f>
        <v>0</v>
      </c>
      <c r="BG221" s="172">
        <f>IF(N221="zákl. přenesená",J221,0)</f>
        <v>0</v>
      </c>
      <c r="BH221" s="172">
        <f>IF(N221="sníž. přenesená",J221,0)</f>
        <v>0</v>
      </c>
      <c r="BI221" s="172">
        <f>IF(N221="nulová",J221,0)</f>
        <v>0</v>
      </c>
      <c r="BJ221" s="24" t="s">
        <v>28</v>
      </c>
      <c r="BK221" s="172">
        <f>ROUND(I221*H221,2)</f>
        <v>0</v>
      </c>
      <c r="BL221" s="24" t="s">
        <v>266</v>
      </c>
      <c r="BM221" s="24" t="s">
        <v>1152</v>
      </c>
    </row>
    <row r="222" spans="2:65" s="11" customFormat="1" ht="37.35" customHeight="1">
      <c r="B222" s="149"/>
      <c r="D222" s="150" t="s">
        <v>76</v>
      </c>
      <c r="E222" s="151" t="s">
        <v>633</v>
      </c>
      <c r="F222" s="151" t="s">
        <v>634</v>
      </c>
      <c r="J222" s="152">
        <f>BK222</f>
        <v>0</v>
      </c>
      <c r="L222" s="149"/>
      <c r="M222" s="153"/>
      <c r="N222" s="154"/>
      <c r="O222" s="154"/>
      <c r="P222" s="155">
        <f>P223</f>
        <v>0</v>
      </c>
      <c r="Q222" s="154"/>
      <c r="R222" s="155">
        <f>R223</f>
        <v>0</v>
      </c>
      <c r="S222" s="154"/>
      <c r="T222" s="156">
        <f>T223</f>
        <v>0</v>
      </c>
      <c r="AR222" s="150" t="s">
        <v>86</v>
      </c>
      <c r="AT222" s="157" t="s">
        <v>76</v>
      </c>
      <c r="AU222" s="157" t="s">
        <v>77</v>
      </c>
      <c r="AY222" s="150" t="s">
        <v>259</v>
      </c>
      <c r="BK222" s="158">
        <f>BK223</f>
        <v>0</v>
      </c>
    </row>
    <row r="223" spans="2:65" s="11" customFormat="1" ht="19.899999999999999" customHeight="1">
      <c r="B223" s="149"/>
      <c r="D223" s="150" t="s">
        <v>76</v>
      </c>
      <c r="E223" s="159" t="s">
        <v>647</v>
      </c>
      <c r="F223" s="159" t="s">
        <v>648</v>
      </c>
      <c r="J223" s="160">
        <f>BK223</f>
        <v>0</v>
      </c>
      <c r="L223" s="149"/>
      <c r="M223" s="153"/>
      <c r="N223" s="154"/>
      <c r="O223" s="154"/>
      <c r="P223" s="155">
        <f>SUM(P224:P235)</f>
        <v>0</v>
      </c>
      <c r="Q223" s="154"/>
      <c r="R223" s="155">
        <f>SUM(R224:R235)</f>
        <v>0</v>
      </c>
      <c r="S223" s="154"/>
      <c r="T223" s="156">
        <f>SUM(T224:T235)</f>
        <v>0</v>
      </c>
      <c r="AR223" s="150" t="s">
        <v>86</v>
      </c>
      <c r="AT223" s="157" t="s">
        <v>76</v>
      </c>
      <c r="AU223" s="157" t="s">
        <v>28</v>
      </c>
      <c r="AY223" s="150" t="s">
        <v>259</v>
      </c>
      <c r="BK223" s="158">
        <f>SUM(BK224:BK235)</f>
        <v>0</v>
      </c>
    </row>
    <row r="224" spans="2:65" s="1" customFormat="1" ht="38.25" customHeight="1">
      <c r="B224" s="161"/>
      <c r="C224" s="162" t="s">
        <v>457</v>
      </c>
      <c r="D224" s="162" t="s">
        <v>261</v>
      </c>
      <c r="E224" s="163" t="s">
        <v>1153</v>
      </c>
      <c r="F224" s="164" t="s">
        <v>1154</v>
      </c>
      <c r="G224" s="165" t="s">
        <v>352</v>
      </c>
      <c r="H224" s="166">
        <v>2</v>
      </c>
      <c r="I224" s="167"/>
      <c r="J224" s="167">
        <f>ROUND(I224*H224,2)</f>
        <v>0</v>
      </c>
      <c r="K224" s="164" t="s">
        <v>5</v>
      </c>
      <c r="L224" s="39"/>
      <c r="M224" s="168" t="s">
        <v>5</v>
      </c>
      <c r="N224" s="169" t="s">
        <v>48</v>
      </c>
      <c r="O224" s="170">
        <v>0</v>
      </c>
      <c r="P224" s="170">
        <f>O224*H224</f>
        <v>0</v>
      </c>
      <c r="Q224" s="170">
        <v>0</v>
      </c>
      <c r="R224" s="170">
        <f>Q224*H224</f>
        <v>0</v>
      </c>
      <c r="S224" s="170">
        <v>0</v>
      </c>
      <c r="T224" s="171">
        <f>S224*H224</f>
        <v>0</v>
      </c>
      <c r="AR224" s="24" t="s">
        <v>378</v>
      </c>
      <c r="AT224" s="24" t="s">
        <v>261</v>
      </c>
      <c r="AU224" s="24" t="s">
        <v>86</v>
      </c>
      <c r="AY224" s="24" t="s">
        <v>259</v>
      </c>
      <c r="BE224" s="172">
        <f>IF(N224="základní",J224,0)</f>
        <v>0</v>
      </c>
      <c r="BF224" s="172">
        <f>IF(N224="snížená",J224,0)</f>
        <v>0</v>
      </c>
      <c r="BG224" s="172">
        <f>IF(N224="zákl. přenesená",J224,0)</f>
        <v>0</v>
      </c>
      <c r="BH224" s="172">
        <f>IF(N224="sníž. přenesená",J224,0)</f>
        <v>0</v>
      </c>
      <c r="BI224" s="172">
        <f>IF(N224="nulová",J224,0)</f>
        <v>0</v>
      </c>
      <c r="BJ224" s="24" t="s">
        <v>28</v>
      </c>
      <c r="BK224" s="172">
        <f>ROUND(I224*H224,2)</f>
        <v>0</v>
      </c>
      <c r="BL224" s="24" t="s">
        <v>378</v>
      </c>
      <c r="BM224" s="24" t="s">
        <v>1155</v>
      </c>
    </row>
    <row r="225" spans="2:65" s="12" customFormat="1">
      <c r="B225" s="173"/>
      <c r="D225" s="174" t="s">
        <v>268</v>
      </c>
      <c r="E225" s="175" t="s">
        <v>5</v>
      </c>
      <c r="F225" s="176" t="s">
        <v>1156</v>
      </c>
      <c r="H225" s="175" t="s">
        <v>5</v>
      </c>
      <c r="L225" s="173"/>
      <c r="M225" s="177"/>
      <c r="N225" s="178"/>
      <c r="O225" s="178"/>
      <c r="P225" s="178"/>
      <c r="Q225" s="178"/>
      <c r="R225" s="178"/>
      <c r="S225" s="178"/>
      <c r="T225" s="179"/>
      <c r="AT225" s="175" t="s">
        <v>268</v>
      </c>
      <c r="AU225" s="175" t="s">
        <v>86</v>
      </c>
      <c r="AV225" s="12" t="s">
        <v>28</v>
      </c>
      <c r="AW225" s="12" t="s">
        <v>41</v>
      </c>
      <c r="AX225" s="12" t="s">
        <v>77</v>
      </c>
      <c r="AY225" s="175" t="s">
        <v>259</v>
      </c>
    </row>
    <row r="226" spans="2:65" s="12" customFormat="1">
      <c r="B226" s="173"/>
      <c r="D226" s="174" t="s">
        <v>268</v>
      </c>
      <c r="E226" s="175" t="s">
        <v>5</v>
      </c>
      <c r="F226" s="176" t="s">
        <v>1157</v>
      </c>
      <c r="H226" s="175" t="s">
        <v>5</v>
      </c>
      <c r="L226" s="173"/>
      <c r="M226" s="177"/>
      <c r="N226" s="178"/>
      <c r="O226" s="178"/>
      <c r="P226" s="178"/>
      <c r="Q226" s="178"/>
      <c r="R226" s="178"/>
      <c r="S226" s="178"/>
      <c r="T226" s="179"/>
      <c r="AT226" s="175" t="s">
        <v>268</v>
      </c>
      <c r="AU226" s="175" t="s">
        <v>86</v>
      </c>
      <c r="AV226" s="12" t="s">
        <v>28</v>
      </c>
      <c r="AW226" s="12" t="s">
        <v>41</v>
      </c>
      <c r="AX226" s="12" t="s">
        <v>77</v>
      </c>
      <c r="AY226" s="175" t="s">
        <v>259</v>
      </c>
    </row>
    <row r="227" spans="2:65" s="12" customFormat="1">
      <c r="B227" s="173"/>
      <c r="D227" s="174" t="s">
        <v>268</v>
      </c>
      <c r="E227" s="175" t="s">
        <v>5</v>
      </c>
      <c r="F227" s="176" t="s">
        <v>1158</v>
      </c>
      <c r="H227" s="175" t="s">
        <v>5</v>
      </c>
      <c r="L227" s="173"/>
      <c r="M227" s="177"/>
      <c r="N227" s="178"/>
      <c r="O227" s="178"/>
      <c r="P227" s="178"/>
      <c r="Q227" s="178"/>
      <c r="R227" s="178"/>
      <c r="S227" s="178"/>
      <c r="T227" s="179"/>
      <c r="AT227" s="175" t="s">
        <v>268</v>
      </c>
      <c r="AU227" s="175" t="s">
        <v>86</v>
      </c>
      <c r="AV227" s="12" t="s">
        <v>28</v>
      </c>
      <c r="AW227" s="12" t="s">
        <v>41</v>
      </c>
      <c r="AX227" s="12" t="s">
        <v>77</v>
      </c>
      <c r="AY227" s="175" t="s">
        <v>259</v>
      </c>
    </row>
    <row r="228" spans="2:65" s="14" customFormat="1">
      <c r="B228" s="187"/>
      <c r="D228" s="174" t="s">
        <v>268</v>
      </c>
      <c r="E228" s="188" t="s">
        <v>5</v>
      </c>
      <c r="F228" s="189" t="s">
        <v>86</v>
      </c>
      <c r="H228" s="190">
        <v>2</v>
      </c>
      <c r="L228" s="187"/>
      <c r="M228" s="191"/>
      <c r="N228" s="192"/>
      <c r="O228" s="192"/>
      <c r="P228" s="192"/>
      <c r="Q228" s="192"/>
      <c r="R228" s="192"/>
      <c r="S228" s="192"/>
      <c r="T228" s="193"/>
      <c r="AT228" s="188" t="s">
        <v>268</v>
      </c>
      <c r="AU228" s="188" t="s">
        <v>86</v>
      </c>
      <c r="AV228" s="14" t="s">
        <v>86</v>
      </c>
      <c r="AW228" s="14" t="s">
        <v>41</v>
      </c>
      <c r="AX228" s="14" t="s">
        <v>28</v>
      </c>
      <c r="AY228" s="188" t="s">
        <v>259</v>
      </c>
    </row>
    <row r="229" spans="2:65" s="1" customFormat="1" ht="38.25" customHeight="1">
      <c r="B229" s="161"/>
      <c r="C229" s="162" t="s">
        <v>464</v>
      </c>
      <c r="D229" s="162" t="s">
        <v>261</v>
      </c>
      <c r="E229" s="163" t="s">
        <v>1159</v>
      </c>
      <c r="F229" s="164" t="s">
        <v>1160</v>
      </c>
      <c r="G229" s="165" t="s">
        <v>1161</v>
      </c>
      <c r="H229" s="166">
        <v>1</v>
      </c>
      <c r="I229" s="167"/>
      <c r="J229" s="167">
        <f>ROUND(I229*H229,2)</f>
        <v>0</v>
      </c>
      <c r="K229" s="164" t="s">
        <v>5</v>
      </c>
      <c r="L229" s="39"/>
      <c r="M229" s="168" t="s">
        <v>5</v>
      </c>
      <c r="N229" s="169" t="s">
        <v>48</v>
      </c>
      <c r="O229" s="170">
        <v>0</v>
      </c>
      <c r="P229" s="170">
        <f>O229*H229</f>
        <v>0</v>
      </c>
      <c r="Q229" s="170">
        <v>0</v>
      </c>
      <c r="R229" s="170">
        <f>Q229*H229</f>
        <v>0</v>
      </c>
      <c r="S229" s="170">
        <v>0</v>
      </c>
      <c r="T229" s="171">
        <f>S229*H229</f>
        <v>0</v>
      </c>
      <c r="AR229" s="24" t="s">
        <v>378</v>
      </c>
      <c r="AT229" s="24" t="s">
        <v>261</v>
      </c>
      <c r="AU229" s="24" t="s">
        <v>86</v>
      </c>
      <c r="AY229" s="24" t="s">
        <v>259</v>
      </c>
      <c r="BE229" s="172">
        <f>IF(N229="základní",J229,0)</f>
        <v>0</v>
      </c>
      <c r="BF229" s="172">
        <f>IF(N229="snížená",J229,0)</f>
        <v>0</v>
      </c>
      <c r="BG229" s="172">
        <f>IF(N229="zákl. přenesená",J229,0)</f>
        <v>0</v>
      </c>
      <c r="BH229" s="172">
        <f>IF(N229="sníž. přenesená",J229,0)</f>
        <v>0</v>
      </c>
      <c r="BI229" s="172">
        <f>IF(N229="nulová",J229,0)</f>
        <v>0</v>
      </c>
      <c r="BJ229" s="24" t="s">
        <v>28</v>
      </c>
      <c r="BK229" s="172">
        <f>ROUND(I229*H229,2)</f>
        <v>0</v>
      </c>
      <c r="BL229" s="24" t="s">
        <v>378</v>
      </c>
      <c r="BM229" s="24" t="s">
        <v>1162</v>
      </c>
    </row>
    <row r="230" spans="2:65" s="12" customFormat="1">
      <c r="B230" s="173"/>
      <c r="D230" s="174" t="s">
        <v>268</v>
      </c>
      <c r="E230" s="175" t="s">
        <v>5</v>
      </c>
      <c r="F230" s="176" t="s">
        <v>1163</v>
      </c>
      <c r="H230" s="175" t="s">
        <v>5</v>
      </c>
      <c r="L230" s="173"/>
      <c r="M230" s="177"/>
      <c r="N230" s="178"/>
      <c r="O230" s="178"/>
      <c r="P230" s="178"/>
      <c r="Q230" s="178"/>
      <c r="R230" s="178"/>
      <c r="S230" s="178"/>
      <c r="T230" s="179"/>
      <c r="AT230" s="175" t="s">
        <v>268</v>
      </c>
      <c r="AU230" s="175" t="s">
        <v>86</v>
      </c>
      <c r="AV230" s="12" t="s">
        <v>28</v>
      </c>
      <c r="AW230" s="12" t="s">
        <v>41</v>
      </c>
      <c r="AX230" s="12" t="s">
        <v>77</v>
      </c>
      <c r="AY230" s="175" t="s">
        <v>259</v>
      </c>
    </row>
    <row r="231" spans="2:65" s="14" customFormat="1">
      <c r="B231" s="187"/>
      <c r="D231" s="174" t="s">
        <v>268</v>
      </c>
      <c r="E231" s="188" t="s">
        <v>5</v>
      </c>
      <c r="F231" s="189" t="s">
        <v>1164</v>
      </c>
      <c r="H231" s="190">
        <v>1</v>
      </c>
      <c r="L231" s="187"/>
      <c r="M231" s="191"/>
      <c r="N231" s="192"/>
      <c r="O231" s="192"/>
      <c r="P231" s="192"/>
      <c r="Q231" s="192"/>
      <c r="R231" s="192"/>
      <c r="S231" s="192"/>
      <c r="T231" s="193"/>
      <c r="AT231" s="188" t="s">
        <v>268</v>
      </c>
      <c r="AU231" s="188" t="s">
        <v>86</v>
      </c>
      <c r="AV231" s="14" t="s">
        <v>86</v>
      </c>
      <c r="AW231" s="14" t="s">
        <v>41</v>
      </c>
      <c r="AX231" s="14" t="s">
        <v>28</v>
      </c>
      <c r="AY231" s="188" t="s">
        <v>259</v>
      </c>
    </row>
    <row r="232" spans="2:65" s="1" customFormat="1" ht="25.5" customHeight="1">
      <c r="B232" s="161"/>
      <c r="C232" s="162" t="s">
        <v>481</v>
      </c>
      <c r="D232" s="162" t="s">
        <v>261</v>
      </c>
      <c r="E232" s="163" t="s">
        <v>1165</v>
      </c>
      <c r="F232" s="164" t="s">
        <v>1166</v>
      </c>
      <c r="G232" s="165" t="s">
        <v>352</v>
      </c>
      <c r="H232" s="166">
        <v>1</v>
      </c>
      <c r="I232" s="167"/>
      <c r="J232" s="167">
        <f>ROUND(I232*H232,2)</f>
        <v>0</v>
      </c>
      <c r="K232" s="164" t="s">
        <v>5</v>
      </c>
      <c r="L232" s="39"/>
      <c r="M232" s="168" t="s">
        <v>5</v>
      </c>
      <c r="N232" s="169" t="s">
        <v>48</v>
      </c>
      <c r="O232" s="170">
        <v>0</v>
      </c>
      <c r="P232" s="170">
        <f>O232*H232</f>
        <v>0</v>
      </c>
      <c r="Q232" s="170">
        <v>0</v>
      </c>
      <c r="R232" s="170">
        <f>Q232*H232</f>
        <v>0</v>
      </c>
      <c r="S232" s="170">
        <v>0</v>
      </c>
      <c r="T232" s="171">
        <f>S232*H232</f>
        <v>0</v>
      </c>
      <c r="AR232" s="24" t="s">
        <v>378</v>
      </c>
      <c r="AT232" s="24" t="s">
        <v>261</v>
      </c>
      <c r="AU232" s="24" t="s">
        <v>86</v>
      </c>
      <c r="AY232" s="24" t="s">
        <v>259</v>
      </c>
      <c r="BE232" s="172">
        <f>IF(N232="základní",J232,0)</f>
        <v>0</v>
      </c>
      <c r="BF232" s="172">
        <f>IF(N232="snížená",J232,0)</f>
        <v>0</v>
      </c>
      <c r="BG232" s="172">
        <f>IF(N232="zákl. přenesená",J232,0)</f>
        <v>0</v>
      </c>
      <c r="BH232" s="172">
        <f>IF(N232="sníž. přenesená",J232,0)</f>
        <v>0</v>
      </c>
      <c r="BI232" s="172">
        <f>IF(N232="nulová",J232,0)</f>
        <v>0</v>
      </c>
      <c r="BJ232" s="24" t="s">
        <v>28</v>
      </c>
      <c r="BK232" s="172">
        <f>ROUND(I232*H232,2)</f>
        <v>0</v>
      </c>
      <c r="BL232" s="24" t="s">
        <v>378</v>
      </c>
      <c r="BM232" s="24" t="s">
        <v>1167</v>
      </c>
    </row>
    <row r="233" spans="2:65" s="12" customFormat="1">
      <c r="B233" s="173"/>
      <c r="D233" s="174" t="s">
        <v>268</v>
      </c>
      <c r="E233" s="175" t="s">
        <v>5</v>
      </c>
      <c r="F233" s="176" t="s">
        <v>1168</v>
      </c>
      <c r="H233" s="175" t="s">
        <v>5</v>
      </c>
      <c r="L233" s="173"/>
      <c r="M233" s="177"/>
      <c r="N233" s="178"/>
      <c r="O233" s="178"/>
      <c r="P233" s="178"/>
      <c r="Q233" s="178"/>
      <c r="R233" s="178"/>
      <c r="S233" s="178"/>
      <c r="T233" s="179"/>
      <c r="AT233" s="175" t="s">
        <v>268</v>
      </c>
      <c r="AU233" s="175" t="s">
        <v>86</v>
      </c>
      <c r="AV233" s="12" t="s">
        <v>28</v>
      </c>
      <c r="AW233" s="12" t="s">
        <v>41</v>
      </c>
      <c r="AX233" s="12" t="s">
        <v>77</v>
      </c>
      <c r="AY233" s="175" t="s">
        <v>259</v>
      </c>
    </row>
    <row r="234" spans="2:65" s="14" customFormat="1">
      <c r="B234" s="187"/>
      <c r="D234" s="174" t="s">
        <v>268</v>
      </c>
      <c r="E234" s="188" t="s">
        <v>5</v>
      </c>
      <c r="F234" s="189" t="s">
        <v>28</v>
      </c>
      <c r="H234" s="190">
        <v>1</v>
      </c>
      <c r="L234" s="187"/>
      <c r="M234" s="191"/>
      <c r="N234" s="192"/>
      <c r="O234" s="192"/>
      <c r="P234" s="192"/>
      <c r="Q234" s="192"/>
      <c r="R234" s="192"/>
      <c r="S234" s="192"/>
      <c r="T234" s="193"/>
      <c r="AT234" s="188" t="s">
        <v>268</v>
      </c>
      <c r="AU234" s="188" t="s">
        <v>86</v>
      </c>
      <c r="AV234" s="14" t="s">
        <v>86</v>
      </c>
      <c r="AW234" s="14" t="s">
        <v>41</v>
      </c>
      <c r="AX234" s="14" t="s">
        <v>28</v>
      </c>
      <c r="AY234" s="188" t="s">
        <v>259</v>
      </c>
    </row>
    <row r="235" spans="2:65" s="1" customFormat="1" ht="16.5" customHeight="1">
      <c r="B235" s="161"/>
      <c r="C235" s="162" t="s">
        <v>485</v>
      </c>
      <c r="D235" s="162" t="s">
        <v>261</v>
      </c>
      <c r="E235" s="163" t="s">
        <v>1169</v>
      </c>
      <c r="F235" s="164" t="s">
        <v>1170</v>
      </c>
      <c r="G235" s="165" t="s">
        <v>1171</v>
      </c>
      <c r="H235" s="166">
        <v>1366.8</v>
      </c>
      <c r="I235" s="167"/>
      <c r="J235" s="167">
        <f>ROUND(I235*H235,2)</f>
        <v>0</v>
      </c>
      <c r="K235" s="164" t="s">
        <v>265</v>
      </c>
      <c r="L235" s="39"/>
      <c r="M235" s="168" t="s">
        <v>5</v>
      </c>
      <c r="N235" s="213" t="s">
        <v>48</v>
      </c>
      <c r="O235" s="214">
        <v>0</v>
      </c>
      <c r="P235" s="214">
        <f>O235*H235</f>
        <v>0</v>
      </c>
      <c r="Q235" s="214">
        <v>0</v>
      </c>
      <c r="R235" s="214">
        <f>Q235*H235</f>
        <v>0</v>
      </c>
      <c r="S235" s="214">
        <v>0</v>
      </c>
      <c r="T235" s="215">
        <f>S235*H235</f>
        <v>0</v>
      </c>
      <c r="AR235" s="24" t="s">
        <v>378</v>
      </c>
      <c r="AT235" s="24" t="s">
        <v>261</v>
      </c>
      <c r="AU235" s="24" t="s">
        <v>86</v>
      </c>
      <c r="AY235" s="24" t="s">
        <v>259</v>
      </c>
      <c r="BE235" s="172">
        <f>IF(N235="základní",J235,0)</f>
        <v>0</v>
      </c>
      <c r="BF235" s="172">
        <f>IF(N235="snížená",J235,0)</f>
        <v>0</v>
      </c>
      <c r="BG235" s="172">
        <f>IF(N235="zákl. přenesená",J235,0)</f>
        <v>0</v>
      </c>
      <c r="BH235" s="172">
        <f>IF(N235="sníž. přenesená",J235,0)</f>
        <v>0</v>
      </c>
      <c r="BI235" s="172">
        <f>IF(N235="nulová",J235,0)</f>
        <v>0</v>
      </c>
      <c r="BJ235" s="24" t="s">
        <v>28</v>
      </c>
      <c r="BK235" s="172">
        <f>ROUND(I235*H235,2)</f>
        <v>0</v>
      </c>
      <c r="BL235" s="24" t="s">
        <v>378</v>
      </c>
      <c r="BM235" s="24" t="s">
        <v>1172</v>
      </c>
    </row>
    <row r="236" spans="2:65" s="1" customFormat="1" ht="6.95" customHeight="1">
      <c r="B236" s="54"/>
      <c r="C236" s="55"/>
      <c r="D236" s="55"/>
      <c r="E236" s="55"/>
      <c r="F236" s="55"/>
      <c r="G236" s="55"/>
      <c r="H236" s="55"/>
      <c r="I236" s="55"/>
      <c r="J236" s="55"/>
      <c r="K236" s="55"/>
      <c r="L236" s="39"/>
    </row>
  </sheetData>
  <autoFilter ref="C90:K235" xr:uid="{00000000-0009-0000-0000-000009000000}"/>
  <mergeCells count="13">
    <mergeCell ref="E83:H83"/>
    <mergeCell ref="G1:H1"/>
    <mergeCell ref="L2:V2"/>
    <mergeCell ref="E49:H49"/>
    <mergeCell ref="E51:H51"/>
    <mergeCell ref="J55:J56"/>
    <mergeCell ref="E79:H79"/>
    <mergeCell ref="E81:H81"/>
    <mergeCell ref="E7:H7"/>
    <mergeCell ref="E9:H9"/>
    <mergeCell ref="E11:H11"/>
    <mergeCell ref="E26:H26"/>
    <mergeCell ref="E47:H47"/>
  </mergeCells>
  <hyperlinks>
    <hyperlink ref="F1:G1" location="C2" display="1) Krycí list soupisu" xr:uid="{00000000-0004-0000-0900-000000000000}"/>
    <hyperlink ref="G1:H1" location="C58" display="2) Rekapitulace" xr:uid="{00000000-0004-0000-0900-000001000000}"/>
    <hyperlink ref="J1" location="C90" display="3) Soupis prací" xr:uid="{00000000-0004-0000-0900-000002000000}"/>
    <hyperlink ref="L1:V1" location="'Rekapitulace stavby'!C2" display="Rekapitulace stavby" xr:uid="{00000000-0004-0000-0900-000003000000}"/>
  </hyperlinks>
  <pageMargins left="0.59055118110236227" right="0.59055118110236227" top="0.59055118110236227" bottom="0.59055118110236227" header="0" footer="0"/>
  <pageSetup paperSize="9" fitToHeight="100" orientation="landscape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BR266"/>
  <sheetViews>
    <sheetView showGridLines="0" workbookViewId="0">
      <pane ySplit="1" topLeftCell="A237" activePane="bottomLeft" state="frozen"/>
      <selection activeCell="A2" sqref="A2"/>
      <selection pane="bottomLeft" activeCell="I94" sqref="I94:I263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9" max="19" width="8.1640625" customWidth="1"/>
    <col min="20" max="20" width="29.6640625" customWidth="1"/>
    <col min="21" max="21" width="16.33203125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04"/>
      <c r="B1" s="17"/>
      <c r="C1" s="17"/>
      <c r="D1" s="18" t="s">
        <v>1</v>
      </c>
      <c r="E1" s="17"/>
      <c r="F1" s="105" t="s">
        <v>189</v>
      </c>
      <c r="G1" s="262" t="s">
        <v>190</v>
      </c>
      <c r="H1" s="262"/>
      <c r="I1" s="17"/>
      <c r="J1" s="105" t="s">
        <v>191</v>
      </c>
      <c r="K1" s="18" t="s">
        <v>192</v>
      </c>
      <c r="L1" s="105" t="s">
        <v>193</v>
      </c>
      <c r="M1" s="105"/>
      <c r="N1" s="105"/>
      <c r="O1" s="105"/>
      <c r="P1" s="105"/>
      <c r="Q1" s="105"/>
      <c r="R1" s="105"/>
      <c r="S1" s="105"/>
      <c r="T1" s="105"/>
      <c r="U1" s="106"/>
      <c r="V1" s="106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24" t="s">
        <v>123</v>
      </c>
      <c r="AZ2" s="107" t="s">
        <v>1173</v>
      </c>
      <c r="BA2" s="107" t="s">
        <v>5</v>
      </c>
      <c r="BB2" s="107" t="s">
        <v>5</v>
      </c>
      <c r="BC2" s="107" t="s">
        <v>1174</v>
      </c>
      <c r="BD2" s="107" t="s">
        <v>86</v>
      </c>
    </row>
    <row r="3" spans="1:70" ht="6.95" customHeight="1">
      <c r="B3" s="25"/>
      <c r="C3" s="26"/>
      <c r="D3" s="26"/>
      <c r="E3" s="26"/>
      <c r="F3" s="26"/>
      <c r="G3" s="26"/>
      <c r="H3" s="26"/>
      <c r="I3" s="26"/>
      <c r="J3" s="26"/>
      <c r="K3" s="27"/>
      <c r="AT3" s="24" t="s">
        <v>86</v>
      </c>
      <c r="AZ3" s="107" t="s">
        <v>1175</v>
      </c>
      <c r="BA3" s="107" t="s">
        <v>5</v>
      </c>
      <c r="BB3" s="107" t="s">
        <v>5</v>
      </c>
      <c r="BC3" s="107" t="s">
        <v>393</v>
      </c>
      <c r="BD3" s="107" t="s">
        <v>86</v>
      </c>
    </row>
    <row r="4" spans="1:70" ht="36.950000000000003" customHeight="1">
      <c r="B4" s="28"/>
      <c r="C4" s="29"/>
      <c r="D4" s="30" t="s">
        <v>198</v>
      </c>
      <c r="E4" s="29"/>
      <c r="F4" s="29"/>
      <c r="G4" s="29"/>
      <c r="H4" s="29"/>
      <c r="I4" s="29"/>
      <c r="J4" s="29"/>
      <c r="K4" s="31"/>
      <c r="M4" s="32" t="s">
        <v>13</v>
      </c>
      <c r="AT4" s="24" t="s">
        <v>6</v>
      </c>
      <c r="AZ4" s="107" t="s">
        <v>1176</v>
      </c>
      <c r="BA4" s="107" t="s">
        <v>5</v>
      </c>
      <c r="BB4" s="107" t="s">
        <v>5</v>
      </c>
      <c r="BC4" s="107" t="s">
        <v>1177</v>
      </c>
      <c r="BD4" s="107" t="s">
        <v>86</v>
      </c>
    </row>
    <row r="5" spans="1:70" ht="6.95" customHeight="1">
      <c r="B5" s="28"/>
      <c r="C5" s="29"/>
      <c r="D5" s="29"/>
      <c r="E5" s="29"/>
      <c r="F5" s="29"/>
      <c r="G5" s="29"/>
      <c r="H5" s="29"/>
      <c r="I5" s="29"/>
      <c r="J5" s="29"/>
      <c r="K5" s="31"/>
      <c r="AZ5" s="107" t="s">
        <v>1178</v>
      </c>
      <c r="BA5" s="107" t="s">
        <v>5</v>
      </c>
      <c r="BB5" s="107" t="s">
        <v>5</v>
      </c>
      <c r="BC5" s="107" t="s">
        <v>1179</v>
      </c>
      <c r="BD5" s="107" t="s">
        <v>86</v>
      </c>
    </row>
    <row r="6" spans="1:70" ht="15">
      <c r="B6" s="28"/>
      <c r="C6" s="29"/>
      <c r="D6" s="36" t="s">
        <v>17</v>
      </c>
      <c r="E6" s="29"/>
      <c r="F6" s="29"/>
      <c r="G6" s="29"/>
      <c r="H6" s="29"/>
      <c r="I6" s="29"/>
      <c r="J6" s="29"/>
      <c r="K6" s="31"/>
      <c r="AZ6" s="107" t="s">
        <v>1180</v>
      </c>
      <c r="BA6" s="107" t="s">
        <v>5</v>
      </c>
      <c r="BB6" s="107" t="s">
        <v>5</v>
      </c>
      <c r="BC6" s="107" t="s">
        <v>1181</v>
      </c>
      <c r="BD6" s="107" t="s">
        <v>86</v>
      </c>
    </row>
    <row r="7" spans="1:70" ht="16.5" customHeight="1">
      <c r="B7" s="28"/>
      <c r="C7" s="29"/>
      <c r="D7" s="29"/>
      <c r="E7" s="263" t="str">
        <f>'Rekapitulace stavby'!K6</f>
        <v>ÚPRAVA VEŘEJNÉHO PROSTORU MEZI UL. VÝSTAVNÍ-VELETRŽNÍ PŘI MENDLOVĚ NÁM.ČÁST 2 - VNITROBLOK</v>
      </c>
      <c r="F7" s="269"/>
      <c r="G7" s="269"/>
      <c r="H7" s="269"/>
      <c r="I7" s="29"/>
      <c r="J7" s="29"/>
      <c r="K7" s="31"/>
      <c r="AZ7" s="107" t="s">
        <v>1182</v>
      </c>
      <c r="BA7" s="107" t="s">
        <v>5</v>
      </c>
      <c r="BB7" s="107" t="s">
        <v>5</v>
      </c>
      <c r="BC7" s="107" t="s">
        <v>1183</v>
      </c>
      <c r="BD7" s="107" t="s">
        <v>86</v>
      </c>
    </row>
    <row r="8" spans="1:70" ht="15">
      <c r="B8" s="28"/>
      <c r="C8" s="29"/>
      <c r="D8" s="36" t="s">
        <v>206</v>
      </c>
      <c r="E8" s="29"/>
      <c r="F8" s="29"/>
      <c r="G8" s="29"/>
      <c r="H8" s="29"/>
      <c r="I8" s="29"/>
      <c r="J8" s="29"/>
      <c r="K8" s="31"/>
      <c r="AZ8" s="107" t="s">
        <v>1184</v>
      </c>
      <c r="BA8" s="107" t="s">
        <v>5</v>
      </c>
      <c r="BB8" s="107" t="s">
        <v>5</v>
      </c>
      <c r="BC8" s="107" t="s">
        <v>1185</v>
      </c>
      <c r="BD8" s="107" t="s">
        <v>86</v>
      </c>
    </row>
    <row r="9" spans="1:70" s="1" customFormat="1" ht="16.5" customHeight="1">
      <c r="B9" s="39"/>
      <c r="C9" s="40"/>
      <c r="D9" s="40"/>
      <c r="E9" s="263" t="s">
        <v>1017</v>
      </c>
      <c r="F9" s="264"/>
      <c r="G9" s="264"/>
      <c r="H9" s="264"/>
      <c r="I9" s="40"/>
      <c r="J9" s="40"/>
      <c r="K9" s="43"/>
      <c r="AZ9" s="107" t="s">
        <v>1186</v>
      </c>
      <c r="BA9" s="107" t="s">
        <v>5</v>
      </c>
      <c r="BB9" s="107" t="s">
        <v>5</v>
      </c>
      <c r="BC9" s="107" t="s">
        <v>1187</v>
      </c>
      <c r="BD9" s="107" t="s">
        <v>86</v>
      </c>
    </row>
    <row r="10" spans="1:70" s="1" customFormat="1" ht="15">
      <c r="B10" s="39"/>
      <c r="C10" s="40"/>
      <c r="D10" s="36" t="s">
        <v>212</v>
      </c>
      <c r="E10" s="40"/>
      <c r="F10" s="40"/>
      <c r="G10" s="40"/>
      <c r="H10" s="40"/>
      <c r="I10" s="40"/>
      <c r="J10" s="40"/>
      <c r="K10" s="43"/>
      <c r="AZ10" s="107" t="s">
        <v>1188</v>
      </c>
      <c r="BA10" s="107" t="s">
        <v>5</v>
      </c>
      <c r="BB10" s="107" t="s">
        <v>5</v>
      </c>
      <c r="BC10" s="107" t="s">
        <v>1189</v>
      </c>
      <c r="BD10" s="107" t="s">
        <v>86</v>
      </c>
    </row>
    <row r="11" spans="1:70" s="1" customFormat="1" ht="36.950000000000003" customHeight="1">
      <c r="B11" s="39"/>
      <c r="C11" s="40"/>
      <c r="D11" s="40"/>
      <c r="E11" s="265" t="s">
        <v>1190</v>
      </c>
      <c r="F11" s="264"/>
      <c r="G11" s="264"/>
      <c r="H11" s="264"/>
      <c r="I11" s="40"/>
      <c r="J11" s="40"/>
      <c r="K11" s="43"/>
    </row>
    <row r="12" spans="1:70" s="1" customFormat="1">
      <c r="B12" s="39"/>
      <c r="C12" s="40"/>
      <c r="D12" s="40"/>
      <c r="E12" s="40"/>
      <c r="F12" s="40"/>
      <c r="G12" s="40"/>
      <c r="H12" s="40"/>
      <c r="I12" s="40"/>
      <c r="J12" s="40"/>
      <c r="K12" s="43"/>
    </row>
    <row r="13" spans="1:70" s="1" customFormat="1" ht="14.45" customHeight="1">
      <c r="B13" s="39"/>
      <c r="C13" s="40"/>
      <c r="D13" s="36" t="s">
        <v>20</v>
      </c>
      <c r="E13" s="40"/>
      <c r="F13" s="34" t="s">
        <v>117</v>
      </c>
      <c r="G13" s="40"/>
      <c r="H13" s="40"/>
      <c r="I13" s="36" t="s">
        <v>22</v>
      </c>
      <c r="J13" s="34" t="s">
        <v>1019</v>
      </c>
      <c r="K13" s="43"/>
    </row>
    <row r="14" spans="1:70" s="1" customFormat="1" ht="14.45" customHeight="1">
      <c r="B14" s="39"/>
      <c r="C14" s="40"/>
      <c r="D14" s="36" t="s">
        <v>24</v>
      </c>
      <c r="E14" s="40"/>
      <c r="F14" s="34" t="s">
        <v>25</v>
      </c>
      <c r="G14" s="40"/>
      <c r="H14" s="40"/>
      <c r="I14" s="36" t="s">
        <v>26</v>
      </c>
      <c r="J14" s="108" t="str">
        <f>'Rekapitulace stavby'!AN8</f>
        <v>18.09.2017</v>
      </c>
      <c r="K14" s="43"/>
    </row>
    <row r="15" spans="1:70" s="1" customFormat="1" ht="10.9" customHeight="1">
      <c r="B15" s="39"/>
      <c r="C15" s="40"/>
      <c r="D15" s="40"/>
      <c r="E15" s="40"/>
      <c r="F15" s="40"/>
      <c r="G15" s="40"/>
      <c r="H15" s="40"/>
      <c r="I15" s="40"/>
      <c r="J15" s="40"/>
      <c r="K15" s="43"/>
    </row>
    <row r="16" spans="1:70" s="1" customFormat="1" ht="14.45" customHeight="1">
      <c r="B16" s="39"/>
      <c r="C16" s="40"/>
      <c r="D16" s="36" t="s">
        <v>33</v>
      </c>
      <c r="E16" s="40"/>
      <c r="F16" s="40"/>
      <c r="G16" s="40"/>
      <c r="H16" s="40"/>
      <c r="I16" s="36" t="s">
        <v>34</v>
      </c>
      <c r="J16" s="34" t="s">
        <v>5</v>
      </c>
      <c r="K16" s="43"/>
    </row>
    <row r="17" spans="2:11" s="1" customFormat="1" ht="18" customHeight="1">
      <c r="B17" s="39"/>
      <c r="C17" s="40"/>
      <c r="D17" s="40"/>
      <c r="E17" s="34" t="s">
        <v>35</v>
      </c>
      <c r="F17" s="40"/>
      <c r="G17" s="40"/>
      <c r="H17" s="40"/>
      <c r="I17" s="36" t="s">
        <v>36</v>
      </c>
      <c r="J17" s="34" t="s">
        <v>5</v>
      </c>
      <c r="K17" s="43"/>
    </row>
    <row r="18" spans="2:11" s="1" customFormat="1" ht="6.95" customHeight="1">
      <c r="B18" s="39"/>
      <c r="C18" s="40"/>
      <c r="D18" s="40"/>
      <c r="E18" s="40"/>
      <c r="F18" s="40"/>
      <c r="G18" s="40"/>
      <c r="H18" s="40"/>
      <c r="I18" s="40"/>
      <c r="J18" s="40"/>
      <c r="K18" s="43"/>
    </row>
    <row r="19" spans="2:11" s="1" customFormat="1" ht="14.45" customHeight="1">
      <c r="B19" s="39"/>
      <c r="C19" s="40"/>
      <c r="D19" s="36" t="s">
        <v>37</v>
      </c>
      <c r="E19" s="40"/>
      <c r="F19" s="40"/>
      <c r="G19" s="40"/>
      <c r="H19" s="40"/>
      <c r="I19" s="36" t="s">
        <v>34</v>
      </c>
      <c r="J19" s="34" t="str">
        <f>IF('Rekapitulace stavby'!AN13="Vyplň údaj","",IF('Rekapitulace stavby'!AN13="","",'Rekapitulace stavby'!AN13))</f>
        <v/>
      </c>
      <c r="K19" s="43"/>
    </row>
    <row r="20" spans="2:11" s="1" customFormat="1" ht="18" customHeight="1">
      <c r="B20" s="39"/>
      <c r="C20" s="40"/>
      <c r="D20" s="40"/>
      <c r="E20" s="34" t="str">
        <f>IF('Rekapitulace stavby'!E14="Vyplň údaj","",IF('Rekapitulace stavby'!E14="","",'Rekapitulace stavby'!E14))</f>
        <v xml:space="preserve"> </v>
      </c>
      <c r="F20" s="40"/>
      <c r="G20" s="40"/>
      <c r="H20" s="40"/>
      <c r="I20" s="36" t="s">
        <v>36</v>
      </c>
      <c r="J20" s="34" t="str">
        <f>IF('Rekapitulace stavby'!AN14="Vyplň údaj","",IF('Rekapitulace stavby'!AN14="","",'Rekapitulace stavby'!AN14))</f>
        <v/>
      </c>
      <c r="K20" s="43"/>
    </row>
    <row r="21" spans="2:11" s="1" customFormat="1" ht="6.95" customHeight="1">
      <c r="B21" s="39"/>
      <c r="C21" s="40"/>
      <c r="D21" s="40"/>
      <c r="E21" s="40"/>
      <c r="F21" s="40"/>
      <c r="G21" s="40"/>
      <c r="H21" s="40"/>
      <c r="I21" s="40"/>
      <c r="J21" s="40"/>
      <c r="K21" s="43"/>
    </row>
    <row r="22" spans="2:11" s="1" customFormat="1" ht="14.45" customHeight="1">
      <c r="B22" s="39"/>
      <c r="C22" s="40"/>
      <c r="D22" s="36" t="s">
        <v>39</v>
      </c>
      <c r="E22" s="40"/>
      <c r="F22" s="40"/>
      <c r="G22" s="40"/>
      <c r="H22" s="40"/>
      <c r="I22" s="36" t="s">
        <v>34</v>
      </c>
      <c r="J22" s="34" t="s">
        <v>5</v>
      </c>
      <c r="K22" s="43"/>
    </row>
    <row r="23" spans="2:11" s="1" customFormat="1" ht="18" customHeight="1">
      <c r="B23" s="39"/>
      <c r="C23" s="40"/>
      <c r="D23" s="40"/>
      <c r="E23" s="34" t="s">
        <v>40</v>
      </c>
      <c r="F23" s="40"/>
      <c r="G23" s="40"/>
      <c r="H23" s="40"/>
      <c r="I23" s="36" t="s">
        <v>36</v>
      </c>
      <c r="J23" s="34" t="s">
        <v>5</v>
      </c>
      <c r="K23" s="43"/>
    </row>
    <row r="24" spans="2:11" s="1" customFormat="1" ht="6.95" customHeight="1">
      <c r="B24" s="39"/>
      <c r="C24" s="40"/>
      <c r="D24" s="40"/>
      <c r="E24" s="40"/>
      <c r="F24" s="40"/>
      <c r="G24" s="40"/>
      <c r="H24" s="40"/>
      <c r="I24" s="40"/>
      <c r="J24" s="40"/>
      <c r="K24" s="43"/>
    </row>
    <row r="25" spans="2:11" s="1" customFormat="1" ht="14.45" customHeight="1">
      <c r="B25" s="39"/>
      <c r="C25" s="40"/>
      <c r="D25" s="36" t="s">
        <v>42</v>
      </c>
      <c r="E25" s="40"/>
      <c r="F25" s="40"/>
      <c r="G25" s="40"/>
      <c r="H25" s="40"/>
      <c r="I25" s="40"/>
      <c r="J25" s="40"/>
      <c r="K25" s="43"/>
    </row>
    <row r="26" spans="2:11" s="7" customFormat="1" ht="16.5" customHeight="1">
      <c r="B26" s="109"/>
      <c r="C26" s="110"/>
      <c r="D26" s="110"/>
      <c r="E26" s="257" t="s">
        <v>5</v>
      </c>
      <c r="F26" s="257"/>
      <c r="G26" s="257"/>
      <c r="H26" s="257"/>
      <c r="I26" s="110"/>
      <c r="J26" s="110"/>
      <c r="K26" s="111"/>
    </row>
    <row r="27" spans="2:11" s="1" customFormat="1" ht="6.95" customHeight="1">
      <c r="B27" s="39"/>
      <c r="C27" s="40"/>
      <c r="D27" s="40"/>
      <c r="E27" s="40"/>
      <c r="F27" s="40"/>
      <c r="G27" s="40"/>
      <c r="H27" s="40"/>
      <c r="I27" s="40"/>
      <c r="J27" s="40"/>
      <c r="K27" s="43"/>
    </row>
    <row r="28" spans="2:11" s="1" customFormat="1" ht="6.95" customHeight="1">
      <c r="B28" s="39"/>
      <c r="C28" s="40"/>
      <c r="D28" s="66"/>
      <c r="E28" s="66"/>
      <c r="F28" s="66"/>
      <c r="G28" s="66"/>
      <c r="H28" s="66"/>
      <c r="I28" s="66"/>
      <c r="J28" s="66"/>
      <c r="K28" s="112"/>
    </row>
    <row r="29" spans="2:11" s="1" customFormat="1" ht="25.35" customHeight="1">
      <c r="B29" s="39"/>
      <c r="C29" s="40"/>
      <c r="D29" s="113" t="s">
        <v>43</v>
      </c>
      <c r="E29" s="40"/>
      <c r="F29" s="40"/>
      <c r="G29" s="40"/>
      <c r="H29" s="40"/>
      <c r="I29" s="40"/>
      <c r="J29" s="114">
        <f>ROUND(J91,0)</f>
        <v>0</v>
      </c>
      <c r="K29" s="43"/>
    </row>
    <row r="30" spans="2:11" s="1" customFormat="1" ht="6.95" customHeight="1">
      <c r="B30" s="39"/>
      <c r="C30" s="40"/>
      <c r="D30" s="66"/>
      <c r="E30" s="66"/>
      <c r="F30" s="66"/>
      <c r="G30" s="66"/>
      <c r="H30" s="66"/>
      <c r="I30" s="66"/>
      <c r="J30" s="66"/>
      <c r="K30" s="112"/>
    </row>
    <row r="31" spans="2:11" s="1" customFormat="1" ht="14.45" customHeight="1">
      <c r="B31" s="39"/>
      <c r="C31" s="40"/>
      <c r="D31" s="40"/>
      <c r="E31" s="40"/>
      <c r="F31" s="44" t="s">
        <v>45</v>
      </c>
      <c r="G31" s="40"/>
      <c r="H31" s="40"/>
      <c r="I31" s="44" t="s">
        <v>44</v>
      </c>
      <c r="J31" s="44" t="s">
        <v>46</v>
      </c>
      <c r="K31" s="43"/>
    </row>
    <row r="32" spans="2:11" s="1" customFormat="1" ht="14.45" customHeight="1">
      <c r="B32" s="39"/>
      <c r="C32" s="40"/>
      <c r="D32" s="47" t="s">
        <v>47</v>
      </c>
      <c r="E32" s="47" t="s">
        <v>48</v>
      </c>
      <c r="F32" s="115">
        <f>ROUND(SUM(BE91:BE265), 0)</f>
        <v>0</v>
      </c>
      <c r="G32" s="40"/>
      <c r="H32" s="40"/>
      <c r="I32" s="116">
        <v>0.21</v>
      </c>
      <c r="J32" s="115">
        <f>ROUND(ROUND((SUM(BE91:BE265)), 0)*I32, 0)</f>
        <v>0</v>
      </c>
      <c r="K32" s="43"/>
    </row>
    <row r="33" spans="2:11" s="1" customFormat="1" ht="14.45" customHeight="1">
      <c r="B33" s="39"/>
      <c r="C33" s="40"/>
      <c r="D33" s="40"/>
      <c r="E33" s="47" t="s">
        <v>49</v>
      </c>
      <c r="F33" s="115">
        <f>ROUND(SUM(BF91:BF265), 0)</f>
        <v>0</v>
      </c>
      <c r="G33" s="40"/>
      <c r="H33" s="40"/>
      <c r="I33" s="116">
        <v>0.15</v>
      </c>
      <c r="J33" s="115">
        <f>ROUND(ROUND((SUM(BF91:BF265)), 0)*I33, 0)</f>
        <v>0</v>
      </c>
      <c r="K33" s="43"/>
    </row>
    <row r="34" spans="2:11" s="1" customFormat="1" ht="14.45" hidden="1" customHeight="1">
      <c r="B34" s="39"/>
      <c r="C34" s="40"/>
      <c r="D34" s="40"/>
      <c r="E34" s="47" t="s">
        <v>50</v>
      </c>
      <c r="F34" s="115">
        <f>ROUND(SUM(BG91:BG265), 0)</f>
        <v>0</v>
      </c>
      <c r="G34" s="40"/>
      <c r="H34" s="40"/>
      <c r="I34" s="116">
        <v>0.21</v>
      </c>
      <c r="J34" s="115">
        <v>0</v>
      </c>
      <c r="K34" s="43"/>
    </row>
    <row r="35" spans="2:11" s="1" customFormat="1" ht="14.45" hidden="1" customHeight="1">
      <c r="B35" s="39"/>
      <c r="C35" s="40"/>
      <c r="D35" s="40"/>
      <c r="E35" s="47" t="s">
        <v>51</v>
      </c>
      <c r="F35" s="115">
        <f>ROUND(SUM(BH91:BH265), 0)</f>
        <v>0</v>
      </c>
      <c r="G35" s="40"/>
      <c r="H35" s="40"/>
      <c r="I35" s="116">
        <v>0.15</v>
      </c>
      <c r="J35" s="115">
        <v>0</v>
      </c>
      <c r="K35" s="43"/>
    </row>
    <row r="36" spans="2:11" s="1" customFormat="1" ht="14.45" hidden="1" customHeight="1">
      <c r="B36" s="39"/>
      <c r="C36" s="40"/>
      <c r="D36" s="40"/>
      <c r="E36" s="47" t="s">
        <v>52</v>
      </c>
      <c r="F36" s="115">
        <f>ROUND(SUM(BI91:BI265), 0)</f>
        <v>0</v>
      </c>
      <c r="G36" s="40"/>
      <c r="H36" s="40"/>
      <c r="I36" s="116">
        <v>0</v>
      </c>
      <c r="J36" s="115">
        <v>0</v>
      </c>
      <c r="K36" s="43"/>
    </row>
    <row r="37" spans="2:11" s="1" customFormat="1" ht="6.95" customHeight="1">
      <c r="B37" s="39"/>
      <c r="C37" s="40"/>
      <c r="D37" s="40"/>
      <c r="E37" s="40"/>
      <c r="F37" s="40"/>
      <c r="G37" s="40"/>
      <c r="H37" s="40"/>
      <c r="I37" s="40"/>
      <c r="J37" s="40"/>
      <c r="K37" s="43"/>
    </row>
    <row r="38" spans="2:11" s="1" customFormat="1" ht="25.35" customHeight="1">
      <c r="B38" s="39"/>
      <c r="C38" s="117"/>
      <c r="D38" s="118" t="s">
        <v>53</v>
      </c>
      <c r="E38" s="69"/>
      <c r="F38" s="69"/>
      <c r="G38" s="119" t="s">
        <v>54</v>
      </c>
      <c r="H38" s="120" t="s">
        <v>55</v>
      </c>
      <c r="I38" s="69"/>
      <c r="J38" s="121">
        <f>SUM(J29:J36)</f>
        <v>0</v>
      </c>
      <c r="K38" s="122"/>
    </row>
    <row r="39" spans="2:11" s="1" customFormat="1" ht="14.45" customHeight="1">
      <c r="B39" s="54"/>
      <c r="C39" s="55"/>
      <c r="D39" s="55"/>
      <c r="E39" s="55"/>
      <c r="F39" s="55"/>
      <c r="G39" s="55"/>
      <c r="H39" s="55"/>
      <c r="I39" s="55"/>
      <c r="J39" s="55"/>
      <c r="K39" s="56"/>
    </row>
    <row r="43" spans="2:11" s="1" customFormat="1" ht="6.95" customHeight="1">
      <c r="B43" s="57"/>
      <c r="C43" s="58"/>
      <c r="D43" s="58"/>
      <c r="E43" s="58"/>
      <c r="F43" s="58"/>
      <c r="G43" s="58"/>
      <c r="H43" s="58"/>
      <c r="I43" s="58"/>
      <c r="J43" s="58"/>
      <c r="K43" s="123"/>
    </row>
    <row r="44" spans="2:11" s="1" customFormat="1" ht="36.950000000000003" customHeight="1">
      <c r="B44" s="39"/>
      <c r="C44" s="30" t="s">
        <v>228</v>
      </c>
      <c r="D44" s="40"/>
      <c r="E44" s="40"/>
      <c r="F44" s="40"/>
      <c r="G44" s="40"/>
      <c r="H44" s="40"/>
      <c r="I44" s="40"/>
      <c r="J44" s="40"/>
      <c r="K44" s="43"/>
    </row>
    <row r="45" spans="2:11" s="1" customFormat="1" ht="6.95" customHeight="1">
      <c r="B45" s="39"/>
      <c r="C45" s="40"/>
      <c r="D45" s="40"/>
      <c r="E45" s="40"/>
      <c r="F45" s="40"/>
      <c r="G45" s="40"/>
      <c r="H45" s="40"/>
      <c r="I45" s="40"/>
      <c r="J45" s="40"/>
      <c r="K45" s="43"/>
    </row>
    <row r="46" spans="2:11" s="1" customFormat="1" ht="14.45" customHeight="1">
      <c r="B46" s="39"/>
      <c r="C46" s="36" t="s">
        <v>17</v>
      </c>
      <c r="D46" s="40"/>
      <c r="E46" s="40"/>
      <c r="F46" s="40"/>
      <c r="G46" s="40"/>
      <c r="H46" s="40"/>
      <c r="I46" s="40"/>
      <c r="J46" s="40"/>
      <c r="K46" s="43"/>
    </row>
    <row r="47" spans="2:11" s="1" customFormat="1" ht="16.5" customHeight="1">
      <c r="B47" s="39"/>
      <c r="C47" s="40"/>
      <c r="D47" s="40"/>
      <c r="E47" s="263" t="str">
        <f>E7</f>
        <v>ÚPRAVA VEŘEJNÉHO PROSTORU MEZI UL. VÝSTAVNÍ-VELETRŽNÍ PŘI MENDLOVĚ NÁM.ČÁST 2 - VNITROBLOK</v>
      </c>
      <c r="F47" s="269"/>
      <c r="G47" s="269"/>
      <c r="H47" s="269"/>
      <c r="I47" s="40"/>
      <c r="J47" s="40"/>
      <c r="K47" s="43"/>
    </row>
    <row r="48" spans="2:11" ht="15">
      <c r="B48" s="28"/>
      <c r="C48" s="36" t="s">
        <v>206</v>
      </c>
      <c r="D48" s="29"/>
      <c r="E48" s="29"/>
      <c r="F48" s="29"/>
      <c r="G48" s="29"/>
      <c r="H48" s="29"/>
      <c r="I48" s="29"/>
      <c r="J48" s="29"/>
      <c r="K48" s="31"/>
    </row>
    <row r="49" spans="2:47" s="1" customFormat="1" ht="16.5" customHeight="1">
      <c r="B49" s="39"/>
      <c r="C49" s="40"/>
      <c r="D49" s="40"/>
      <c r="E49" s="263" t="s">
        <v>1017</v>
      </c>
      <c r="F49" s="264"/>
      <c r="G49" s="264"/>
      <c r="H49" s="264"/>
      <c r="I49" s="40"/>
      <c r="J49" s="40"/>
      <c r="K49" s="43"/>
    </row>
    <row r="50" spans="2:47" s="1" customFormat="1" ht="14.45" customHeight="1">
      <c r="B50" s="39"/>
      <c r="C50" s="36" t="s">
        <v>212</v>
      </c>
      <c r="D50" s="40"/>
      <c r="E50" s="40"/>
      <c r="F50" s="40"/>
      <c r="G50" s="40"/>
      <c r="H50" s="40"/>
      <c r="I50" s="40"/>
      <c r="J50" s="40"/>
      <c r="K50" s="43"/>
    </row>
    <row r="51" spans="2:47" s="1" customFormat="1" ht="17.25" customHeight="1">
      <c r="B51" s="39"/>
      <c r="C51" s="40"/>
      <c r="D51" s="40"/>
      <c r="E51" s="265" t="str">
        <f>E11</f>
        <v>SO 17.2 - Dětské hřiště</v>
      </c>
      <c r="F51" s="264"/>
      <c r="G51" s="264"/>
      <c r="H51" s="264"/>
      <c r="I51" s="40"/>
      <c r="J51" s="40"/>
      <c r="K51" s="43"/>
    </row>
    <row r="52" spans="2:47" s="1" customFormat="1" ht="6.95" customHeight="1">
      <c r="B52" s="39"/>
      <c r="C52" s="40"/>
      <c r="D52" s="40"/>
      <c r="E52" s="40"/>
      <c r="F52" s="40"/>
      <c r="G52" s="40"/>
      <c r="H52" s="40"/>
      <c r="I52" s="40"/>
      <c r="J52" s="40"/>
      <c r="K52" s="43"/>
    </row>
    <row r="53" spans="2:47" s="1" customFormat="1" ht="18" customHeight="1">
      <c r="B53" s="39"/>
      <c r="C53" s="36" t="s">
        <v>24</v>
      </c>
      <c r="D53" s="40"/>
      <c r="E53" s="40"/>
      <c r="F53" s="34" t="str">
        <f>F14</f>
        <v>BRNO</v>
      </c>
      <c r="G53" s="40"/>
      <c r="H53" s="40"/>
      <c r="I53" s="36" t="s">
        <v>26</v>
      </c>
      <c r="J53" s="108" t="str">
        <f>IF(J14="","",J14)</f>
        <v>18.09.2017</v>
      </c>
      <c r="K53" s="43"/>
    </row>
    <row r="54" spans="2:47" s="1" customFormat="1" ht="6.95" customHeight="1">
      <c r="B54" s="39"/>
      <c r="C54" s="40"/>
      <c r="D54" s="40"/>
      <c r="E54" s="40"/>
      <c r="F54" s="40"/>
      <c r="G54" s="40"/>
      <c r="H54" s="40"/>
      <c r="I54" s="40"/>
      <c r="J54" s="40"/>
      <c r="K54" s="43"/>
    </row>
    <row r="55" spans="2:47" s="1" customFormat="1" ht="15">
      <c r="B55" s="39"/>
      <c r="C55" s="36" t="s">
        <v>33</v>
      </c>
      <c r="D55" s="40"/>
      <c r="E55" s="40"/>
      <c r="F55" s="34" t="str">
        <f>E17</f>
        <v>Statutární město Brno</v>
      </c>
      <c r="G55" s="40"/>
      <c r="H55" s="40"/>
      <c r="I55" s="36" t="s">
        <v>39</v>
      </c>
      <c r="J55" s="257" t="str">
        <f>E23</f>
        <v>ATELIÉR ZAHRADNÍ A KRAJIN. ARCHITEKTURY  Z.SENDLER</v>
      </c>
      <c r="K55" s="43"/>
    </row>
    <row r="56" spans="2:47" s="1" customFormat="1" ht="14.45" customHeight="1">
      <c r="B56" s="39"/>
      <c r="C56" s="36" t="s">
        <v>37</v>
      </c>
      <c r="D56" s="40"/>
      <c r="E56" s="40"/>
      <c r="F56" s="34" t="str">
        <f>IF(E20="","",E20)</f>
        <v xml:space="preserve"> </v>
      </c>
      <c r="G56" s="40"/>
      <c r="H56" s="40"/>
      <c r="I56" s="40"/>
      <c r="J56" s="266"/>
      <c r="K56" s="43"/>
    </row>
    <row r="57" spans="2:47" s="1" customFormat="1" ht="10.35" customHeight="1">
      <c r="B57" s="39"/>
      <c r="C57" s="40"/>
      <c r="D57" s="40"/>
      <c r="E57" s="40"/>
      <c r="F57" s="40"/>
      <c r="G57" s="40"/>
      <c r="H57" s="40"/>
      <c r="I57" s="40"/>
      <c r="J57" s="40"/>
      <c r="K57" s="43"/>
    </row>
    <row r="58" spans="2:47" s="1" customFormat="1" ht="29.25" customHeight="1">
      <c r="B58" s="39"/>
      <c r="C58" s="124" t="s">
        <v>229</v>
      </c>
      <c r="D58" s="117"/>
      <c r="E58" s="117"/>
      <c r="F58" s="117"/>
      <c r="G58" s="117"/>
      <c r="H58" s="117"/>
      <c r="I58" s="117"/>
      <c r="J58" s="125" t="s">
        <v>230</v>
      </c>
      <c r="K58" s="126"/>
    </row>
    <row r="59" spans="2:47" s="1" customFormat="1" ht="10.35" customHeight="1">
      <c r="B59" s="39"/>
      <c r="C59" s="40"/>
      <c r="D59" s="40"/>
      <c r="E59" s="40"/>
      <c r="F59" s="40"/>
      <c r="G59" s="40"/>
      <c r="H59" s="40"/>
      <c r="I59" s="40"/>
      <c r="J59" s="40"/>
      <c r="K59" s="43"/>
    </row>
    <row r="60" spans="2:47" s="1" customFormat="1" ht="29.25" customHeight="1">
      <c r="B60" s="39"/>
      <c r="C60" s="127" t="s">
        <v>231</v>
      </c>
      <c r="D60" s="40"/>
      <c r="E60" s="40"/>
      <c r="F60" s="40"/>
      <c r="G60" s="40"/>
      <c r="H60" s="40"/>
      <c r="I60" s="40"/>
      <c r="J60" s="114">
        <f>J91</f>
        <v>0</v>
      </c>
      <c r="K60" s="43"/>
      <c r="AU60" s="24" t="s">
        <v>232</v>
      </c>
    </row>
    <row r="61" spans="2:47" s="8" customFormat="1" ht="24.95" customHeight="1">
      <c r="B61" s="128"/>
      <c r="C61" s="129"/>
      <c r="D61" s="130" t="s">
        <v>233</v>
      </c>
      <c r="E61" s="131"/>
      <c r="F61" s="131"/>
      <c r="G61" s="131"/>
      <c r="H61" s="131"/>
      <c r="I61" s="131"/>
      <c r="J61" s="132">
        <f>J92</f>
        <v>0</v>
      </c>
      <c r="K61" s="133"/>
    </row>
    <row r="62" spans="2:47" s="9" customFormat="1" ht="19.899999999999999" customHeight="1">
      <c r="B62" s="134"/>
      <c r="C62" s="135"/>
      <c r="D62" s="136" t="s">
        <v>234</v>
      </c>
      <c r="E62" s="137"/>
      <c r="F62" s="137"/>
      <c r="G62" s="137"/>
      <c r="H62" s="137"/>
      <c r="I62" s="137"/>
      <c r="J62" s="138">
        <f>J93</f>
        <v>0</v>
      </c>
      <c r="K62" s="139"/>
    </row>
    <row r="63" spans="2:47" s="9" customFormat="1" ht="19.899999999999999" customHeight="1">
      <c r="B63" s="134"/>
      <c r="C63" s="135"/>
      <c r="D63" s="136" t="s">
        <v>670</v>
      </c>
      <c r="E63" s="137"/>
      <c r="F63" s="137"/>
      <c r="G63" s="137"/>
      <c r="H63" s="137"/>
      <c r="I63" s="137"/>
      <c r="J63" s="138">
        <f>J156</f>
        <v>0</v>
      </c>
      <c r="K63" s="139"/>
    </row>
    <row r="64" spans="2:47" s="9" customFormat="1" ht="19.899999999999999" customHeight="1">
      <c r="B64" s="134"/>
      <c r="C64" s="135"/>
      <c r="D64" s="136" t="s">
        <v>711</v>
      </c>
      <c r="E64" s="137"/>
      <c r="F64" s="137"/>
      <c r="G64" s="137"/>
      <c r="H64" s="137"/>
      <c r="I64" s="137"/>
      <c r="J64" s="138">
        <f>J174</f>
        <v>0</v>
      </c>
      <c r="K64" s="139"/>
    </row>
    <row r="65" spans="2:12" s="9" customFormat="1" ht="19.899999999999999" customHeight="1">
      <c r="B65" s="134"/>
      <c r="C65" s="135"/>
      <c r="D65" s="136" t="s">
        <v>712</v>
      </c>
      <c r="E65" s="137"/>
      <c r="F65" s="137"/>
      <c r="G65" s="137"/>
      <c r="H65" s="137"/>
      <c r="I65" s="137"/>
      <c r="J65" s="138">
        <f>J199</f>
        <v>0</v>
      </c>
      <c r="K65" s="139"/>
    </row>
    <row r="66" spans="2:12" s="9" customFormat="1" ht="19.899999999999999" customHeight="1">
      <c r="B66" s="134"/>
      <c r="C66" s="135"/>
      <c r="D66" s="136" t="s">
        <v>239</v>
      </c>
      <c r="E66" s="137"/>
      <c r="F66" s="137"/>
      <c r="G66" s="137"/>
      <c r="H66" s="137"/>
      <c r="I66" s="137"/>
      <c r="J66" s="138">
        <f>J250</f>
        <v>0</v>
      </c>
      <c r="K66" s="139"/>
    </row>
    <row r="67" spans="2:12" s="8" customFormat="1" ht="24.95" customHeight="1">
      <c r="B67" s="128"/>
      <c r="C67" s="129"/>
      <c r="D67" s="130" t="s">
        <v>240</v>
      </c>
      <c r="E67" s="131"/>
      <c r="F67" s="131"/>
      <c r="G67" s="131"/>
      <c r="H67" s="131"/>
      <c r="I67" s="131"/>
      <c r="J67" s="132">
        <f>J252</f>
        <v>0</v>
      </c>
      <c r="K67" s="133"/>
    </row>
    <row r="68" spans="2:12" s="9" customFormat="1" ht="19.899999999999999" customHeight="1">
      <c r="B68" s="134"/>
      <c r="C68" s="135"/>
      <c r="D68" s="136" t="s">
        <v>241</v>
      </c>
      <c r="E68" s="137"/>
      <c r="F68" s="137"/>
      <c r="G68" s="137"/>
      <c r="H68" s="137"/>
      <c r="I68" s="137"/>
      <c r="J68" s="138">
        <f>J253</f>
        <v>0</v>
      </c>
      <c r="K68" s="139"/>
    </row>
    <row r="69" spans="2:12" s="9" customFormat="1" ht="19.899999999999999" customHeight="1">
      <c r="B69" s="134"/>
      <c r="C69" s="135"/>
      <c r="D69" s="136" t="s">
        <v>1191</v>
      </c>
      <c r="E69" s="137"/>
      <c r="F69" s="137"/>
      <c r="G69" s="137"/>
      <c r="H69" s="137"/>
      <c r="I69" s="137"/>
      <c r="J69" s="138">
        <f>J258</f>
        <v>0</v>
      </c>
      <c r="K69" s="139"/>
    </row>
    <row r="70" spans="2:12" s="1" customFormat="1" ht="21.75" customHeight="1">
      <c r="B70" s="39"/>
      <c r="C70" s="40"/>
      <c r="D70" s="40"/>
      <c r="E70" s="40"/>
      <c r="F70" s="40"/>
      <c r="G70" s="40"/>
      <c r="H70" s="40"/>
      <c r="I70" s="40"/>
      <c r="J70" s="40"/>
      <c r="K70" s="43"/>
    </row>
    <row r="71" spans="2:12" s="1" customFormat="1" ht="6.95" customHeight="1">
      <c r="B71" s="54"/>
      <c r="C71" s="55"/>
      <c r="D71" s="55"/>
      <c r="E71" s="55"/>
      <c r="F71" s="55"/>
      <c r="G71" s="55"/>
      <c r="H71" s="55"/>
      <c r="I71" s="55"/>
      <c r="J71" s="55"/>
      <c r="K71" s="56"/>
    </row>
    <row r="75" spans="2:12" s="1" customFormat="1" ht="6.95" customHeight="1">
      <c r="B75" s="57"/>
      <c r="C75" s="58"/>
      <c r="D75" s="58"/>
      <c r="E75" s="58"/>
      <c r="F75" s="58"/>
      <c r="G75" s="58"/>
      <c r="H75" s="58"/>
      <c r="I75" s="58"/>
      <c r="J75" s="58"/>
      <c r="K75" s="58"/>
      <c r="L75" s="39"/>
    </row>
    <row r="76" spans="2:12" s="1" customFormat="1" ht="36.950000000000003" customHeight="1">
      <c r="B76" s="39"/>
      <c r="C76" s="59" t="s">
        <v>243</v>
      </c>
      <c r="L76" s="39"/>
    </row>
    <row r="77" spans="2:12" s="1" customFormat="1" ht="6.95" customHeight="1">
      <c r="B77" s="39"/>
      <c r="L77" s="39"/>
    </row>
    <row r="78" spans="2:12" s="1" customFormat="1" ht="14.45" customHeight="1">
      <c r="B78" s="39"/>
      <c r="C78" s="61" t="s">
        <v>17</v>
      </c>
      <c r="L78" s="39"/>
    </row>
    <row r="79" spans="2:12" s="1" customFormat="1" ht="16.5" customHeight="1">
      <c r="B79" s="39"/>
      <c r="E79" s="267" t="str">
        <f>E7</f>
        <v>ÚPRAVA VEŘEJNÉHO PROSTORU MEZI UL. VÝSTAVNÍ-VELETRŽNÍ PŘI MENDLOVĚ NÁM.ČÁST 2 - VNITROBLOK</v>
      </c>
      <c r="F79" s="268"/>
      <c r="G79" s="268"/>
      <c r="H79" s="268"/>
      <c r="L79" s="39"/>
    </row>
    <row r="80" spans="2:12" ht="15">
      <c r="B80" s="28"/>
      <c r="C80" s="61" t="s">
        <v>206</v>
      </c>
      <c r="L80" s="28"/>
    </row>
    <row r="81" spans="2:65" s="1" customFormat="1" ht="16.5" customHeight="1">
      <c r="B81" s="39"/>
      <c r="E81" s="267" t="s">
        <v>1017</v>
      </c>
      <c r="F81" s="261"/>
      <c r="G81" s="261"/>
      <c r="H81" s="261"/>
      <c r="L81" s="39"/>
    </row>
    <row r="82" spans="2:65" s="1" customFormat="1" ht="14.45" customHeight="1">
      <c r="B82" s="39"/>
      <c r="C82" s="61" t="s">
        <v>212</v>
      </c>
      <c r="L82" s="39"/>
    </row>
    <row r="83" spans="2:65" s="1" customFormat="1" ht="17.25" customHeight="1">
      <c r="B83" s="39"/>
      <c r="E83" s="245" t="str">
        <f>E11</f>
        <v>SO 17.2 - Dětské hřiště</v>
      </c>
      <c r="F83" s="261"/>
      <c r="G83" s="261"/>
      <c r="H83" s="261"/>
      <c r="L83" s="39"/>
    </row>
    <row r="84" spans="2:65" s="1" customFormat="1" ht="6.95" customHeight="1">
      <c r="B84" s="39"/>
      <c r="L84" s="39"/>
    </row>
    <row r="85" spans="2:65" s="1" customFormat="1" ht="18" customHeight="1">
      <c r="B85" s="39"/>
      <c r="C85" s="61" t="s">
        <v>24</v>
      </c>
      <c r="F85" s="140" t="str">
        <f>F14</f>
        <v>BRNO</v>
      </c>
      <c r="I85" s="61" t="s">
        <v>26</v>
      </c>
      <c r="J85" s="65" t="str">
        <f>IF(J14="","",J14)</f>
        <v>18.09.2017</v>
      </c>
      <c r="L85" s="39"/>
    </row>
    <row r="86" spans="2:65" s="1" customFormat="1" ht="6.95" customHeight="1">
      <c r="B86" s="39"/>
      <c r="L86" s="39"/>
    </row>
    <row r="87" spans="2:65" s="1" customFormat="1" ht="15">
      <c r="B87" s="39"/>
      <c r="C87" s="61" t="s">
        <v>33</v>
      </c>
      <c r="F87" s="140" t="str">
        <f>E17</f>
        <v>Statutární město Brno</v>
      </c>
      <c r="I87" s="61" t="s">
        <v>39</v>
      </c>
      <c r="J87" s="140" t="str">
        <f>E23</f>
        <v>ATELIÉR ZAHRADNÍ A KRAJIN. ARCHITEKTURY  Z.SENDLER</v>
      </c>
      <c r="L87" s="39"/>
    </row>
    <row r="88" spans="2:65" s="1" customFormat="1" ht="14.45" customHeight="1">
      <c r="B88" s="39"/>
      <c r="C88" s="61" t="s">
        <v>37</v>
      </c>
      <c r="F88" s="140" t="str">
        <f>IF(E20="","",E20)</f>
        <v xml:space="preserve"> </v>
      </c>
      <c r="L88" s="39"/>
    </row>
    <row r="89" spans="2:65" s="1" customFormat="1" ht="10.35" customHeight="1">
      <c r="B89" s="39"/>
      <c r="L89" s="39"/>
    </row>
    <row r="90" spans="2:65" s="10" customFormat="1" ht="29.25" customHeight="1">
      <c r="B90" s="141"/>
      <c r="C90" s="142" t="s">
        <v>244</v>
      </c>
      <c r="D90" s="143" t="s">
        <v>62</v>
      </c>
      <c r="E90" s="143" t="s">
        <v>58</v>
      </c>
      <c r="F90" s="143" t="s">
        <v>245</v>
      </c>
      <c r="G90" s="143" t="s">
        <v>246</v>
      </c>
      <c r="H90" s="143" t="s">
        <v>247</v>
      </c>
      <c r="I90" s="143" t="s">
        <v>248</v>
      </c>
      <c r="J90" s="143" t="s">
        <v>230</v>
      </c>
      <c r="K90" s="144" t="s">
        <v>249</v>
      </c>
      <c r="L90" s="141"/>
      <c r="M90" s="71" t="s">
        <v>250</v>
      </c>
      <c r="N90" s="72" t="s">
        <v>47</v>
      </c>
      <c r="O90" s="72" t="s">
        <v>251</v>
      </c>
      <c r="P90" s="72" t="s">
        <v>252</v>
      </c>
      <c r="Q90" s="72" t="s">
        <v>253</v>
      </c>
      <c r="R90" s="72" t="s">
        <v>254</v>
      </c>
      <c r="S90" s="72" t="s">
        <v>255</v>
      </c>
      <c r="T90" s="73" t="s">
        <v>256</v>
      </c>
    </row>
    <row r="91" spans="2:65" s="1" customFormat="1" ht="29.25" customHeight="1">
      <c r="B91" s="39"/>
      <c r="C91" s="75" t="s">
        <v>231</v>
      </c>
      <c r="J91" s="145">
        <f>BK91</f>
        <v>0</v>
      </c>
      <c r="L91" s="39"/>
      <c r="M91" s="74"/>
      <c r="N91" s="66"/>
      <c r="O91" s="66"/>
      <c r="P91" s="146">
        <f>P92+P252</f>
        <v>289.68279600000005</v>
      </c>
      <c r="Q91" s="66"/>
      <c r="R91" s="146">
        <f>R92+R252</f>
        <v>79.810288159999999</v>
      </c>
      <c r="S91" s="66"/>
      <c r="T91" s="147">
        <f>T92+T252</f>
        <v>0</v>
      </c>
      <c r="AT91" s="24" t="s">
        <v>76</v>
      </c>
      <c r="AU91" s="24" t="s">
        <v>232</v>
      </c>
      <c r="BK91" s="148">
        <f>BK92+BK252</f>
        <v>0</v>
      </c>
    </row>
    <row r="92" spans="2:65" s="11" customFormat="1" ht="37.35" customHeight="1">
      <c r="B92" s="149"/>
      <c r="D92" s="150" t="s">
        <v>76</v>
      </c>
      <c r="E92" s="151" t="s">
        <v>257</v>
      </c>
      <c r="F92" s="151" t="s">
        <v>258</v>
      </c>
      <c r="J92" s="152">
        <f>BK92</f>
        <v>0</v>
      </c>
      <c r="L92" s="149"/>
      <c r="M92" s="153"/>
      <c r="N92" s="154"/>
      <c r="O92" s="154"/>
      <c r="P92" s="155">
        <f>P93+P156+P174+P199+P250</f>
        <v>283.92533000000003</v>
      </c>
      <c r="Q92" s="154"/>
      <c r="R92" s="155">
        <f>R93+R156+R174+R199+R250</f>
        <v>79.100861899999998</v>
      </c>
      <c r="S92" s="154"/>
      <c r="T92" s="156">
        <f>T93+T156+T174+T199+T250</f>
        <v>0</v>
      </c>
      <c r="AR92" s="150" t="s">
        <v>28</v>
      </c>
      <c r="AT92" s="157" t="s">
        <v>76</v>
      </c>
      <c r="AU92" s="157" t="s">
        <v>77</v>
      </c>
      <c r="AY92" s="150" t="s">
        <v>259</v>
      </c>
      <c r="BK92" s="158">
        <f>BK93+BK156+BK174+BK199+BK250</f>
        <v>0</v>
      </c>
    </row>
    <row r="93" spans="2:65" s="11" customFormat="1" ht="19.899999999999999" customHeight="1">
      <c r="B93" s="149"/>
      <c r="D93" s="150" t="s">
        <v>76</v>
      </c>
      <c r="E93" s="159" t="s">
        <v>28</v>
      </c>
      <c r="F93" s="159" t="s">
        <v>260</v>
      </c>
      <c r="J93" s="160">
        <f>BK93</f>
        <v>0</v>
      </c>
      <c r="L93" s="149"/>
      <c r="M93" s="153"/>
      <c r="N93" s="154"/>
      <c r="O93" s="154"/>
      <c r="P93" s="155">
        <f>SUM(P94:P155)</f>
        <v>123.324242</v>
      </c>
      <c r="Q93" s="154"/>
      <c r="R93" s="155">
        <f>SUM(R94:R155)</f>
        <v>5.7960000000000003</v>
      </c>
      <c r="S93" s="154"/>
      <c r="T93" s="156">
        <f>SUM(T94:T155)</f>
        <v>0</v>
      </c>
      <c r="AR93" s="150" t="s">
        <v>28</v>
      </c>
      <c r="AT93" s="157" t="s">
        <v>76</v>
      </c>
      <c r="AU93" s="157" t="s">
        <v>28</v>
      </c>
      <c r="AY93" s="150" t="s">
        <v>259</v>
      </c>
      <c r="BK93" s="158">
        <f>SUM(BK94:BK155)</f>
        <v>0</v>
      </c>
    </row>
    <row r="94" spans="2:65" s="1" customFormat="1" ht="16.5" customHeight="1">
      <c r="B94" s="161"/>
      <c r="C94" s="162" t="s">
        <v>28</v>
      </c>
      <c r="D94" s="162" t="s">
        <v>261</v>
      </c>
      <c r="E94" s="163" t="s">
        <v>1192</v>
      </c>
      <c r="F94" s="164" t="s">
        <v>1193</v>
      </c>
      <c r="G94" s="165" t="s">
        <v>264</v>
      </c>
      <c r="H94" s="166">
        <v>0</v>
      </c>
      <c r="I94" s="167"/>
      <c r="J94" s="167">
        <f>ROUND(I94*H94,2)</f>
        <v>0</v>
      </c>
      <c r="K94" s="164" t="s">
        <v>265</v>
      </c>
      <c r="L94" s="39"/>
      <c r="M94" s="168" t="s">
        <v>5</v>
      </c>
      <c r="N94" s="169" t="s">
        <v>48</v>
      </c>
      <c r="O94" s="170">
        <v>8.5999999999999993E-2</v>
      </c>
      <c r="P94" s="170">
        <f>O94*H94</f>
        <v>0</v>
      </c>
      <c r="Q94" s="170">
        <v>0</v>
      </c>
      <c r="R94" s="170">
        <f>Q94*H94</f>
        <v>0</v>
      </c>
      <c r="S94" s="170">
        <v>0.35499999999999998</v>
      </c>
      <c r="T94" s="171">
        <f>S94*H94</f>
        <v>0</v>
      </c>
      <c r="AR94" s="24" t="s">
        <v>266</v>
      </c>
      <c r="AT94" s="24" t="s">
        <v>261</v>
      </c>
      <c r="AU94" s="24" t="s">
        <v>86</v>
      </c>
      <c r="AY94" s="24" t="s">
        <v>259</v>
      </c>
      <c r="BE94" s="172">
        <f>IF(N94="základní",J94,0)</f>
        <v>0</v>
      </c>
      <c r="BF94" s="172">
        <f>IF(N94="snížená",J94,0)</f>
        <v>0</v>
      </c>
      <c r="BG94" s="172">
        <f>IF(N94="zákl. přenesená",J94,0)</f>
        <v>0</v>
      </c>
      <c r="BH94" s="172">
        <f>IF(N94="sníž. přenesená",J94,0)</f>
        <v>0</v>
      </c>
      <c r="BI94" s="172">
        <f>IF(N94="nulová",J94,0)</f>
        <v>0</v>
      </c>
      <c r="BJ94" s="24" t="s">
        <v>28</v>
      </c>
      <c r="BK94" s="172">
        <f>ROUND(I94*H94,2)</f>
        <v>0</v>
      </c>
      <c r="BL94" s="24" t="s">
        <v>266</v>
      </c>
      <c r="BM94" s="24" t="s">
        <v>1194</v>
      </c>
    </row>
    <row r="95" spans="2:65" s="1" customFormat="1" ht="25.5" customHeight="1">
      <c r="B95" s="161"/>
      <c r="C95" s="162" t="s">
        <v>86</v>
      </c>
      <c r="D95" s="162" t="s">
        <v>261</v>
      </c>
      <c r="E95" s="163" t="s">
        <v>777</v>
      </c>
      <c r="F95" s="164" t="s">
        <v>778</v>
      </c>
      <c r="G95" s="165" t="s">
        <v>297</v>
      </c>
      <c r="H95" s="166">
        <v>95.134</v>
      </c>
      <c r="I95" s="167"/>
      <c r="J95" s="167">
        <f>ROUND(I95*H95,2)</f>
        <v>0</v>
      </c>
      <c r="K95" s="164" t="s">
        <v>265</v>
      </c>
      <c r="L95" s="39"/>
      <c r="M95" s="168" t="s">
        <v>5</v>
      </c>
      <c r="N95" s="169" t="s">
        <v>48</v>
      </c>
      <c r="O95" s="170">
        <v>0.43099999999999999</v>
      </c>
      <c r="P95" s="170">
        <f>O95*H95</f>
        <v>41.002754000000003</v>
      </c>
      <c r="Q95" s="170">
        <v>0</v>
      </c>
      <c r="R95" s="170">
        <f>Q95*H95</f>
        <v>0</v>
      </c>
      <c r="S95" s="170">
        <v>0</v>
      </c>
      <c r="T95" s="171">
        <f>S95*H95</f>
        <v>0</v>
      </c>
      <c r="AR95" s="24" t="s">
        <v>266</v>
      </c>
      <c r="AT95" s="24" t="s">
        <v>261</v>
      </c>
      <c r="AU95" s="24" t="s">
        <v>86</v>
      </c>
      <c r="AY95" s="24" t="s">
        <v>259</v>
      </c>
      <c r="BE95" s="172">
        <f>IF(N95="základní",J95,0)</f>
        <v>0</v>
      </c>
      <c r="BF95" s="172">
        <f>IF(N95="snížená",J95,0)</f>
        <v>0</v>
      </c>
      <c r="BG95" s="172">
        <f>IF(N95="zákl. přenesená",J95,0)</f>
        <v>0</v>
      </c>
      <c r="BH95" s="172">
        <f>IF(N95="sníž. přenesená",J95,0)</f>
        <v>0</v>
      </c>
      <c r="BI95" s="172">
        <f>IF(N95="nulová",J95,0)</f>
        <v>0</v>
      </c>
      <c r="BJ95" s="24" t="s">
        <v>28</v>
      </c>
      <c r="BK95" s="172">
        <f>ROUND(I95*H95,2)</f>
        <v>0</v>
      </c>
      <c r="BL95" s="24" t="s">
        <v>266</v>
      </c>
      <c r="BM95" s="24" t="s">
        <v>1195</v>
      </c>
    </row>
    <row r="96" spans="2:65" s="12" customFormat="1">
      <c r="B96" s="173"/>
      <c r="D96" s="174" t="s">
        <v>268</v>
      </c>
      <c r="E96" s="175" t="s">
        <v>5</v>
      </c>
      <c r="F96" s="176" t="s">
        <v>269</v>
      </c>
      <c r="H96" s="175" t="s">
        <v>5</v>
      </c>
      <c r="L96" s="173"/>
      <c r="M96" s="177"/>
      <c r="N96" s="178"/>
      <c r="O96" s="178"/>
      <c r="P96" s="178"/>
      <c r="Q96" s="178"/>
      <c r="R96" s="178"/>
      <c r="S96" s="178"/>
      <c r="T96" s="179"/>
      <c r="AT96" s="175" t="s">
        <v>268</v>
      </c>
      <c r="AU96" s="175" t="s">
        <v>86</v>
      </c>
      <c r="AV96" s="12" t="s">
        <v>28</v>
      </c>
      <c r="AW96" s="12" t="s">
        <v>41</v>
      </c>
      <c r="AX96" s="12" t="s">
        <v>77</v>
      </c>
      <c r="AY96" s="175" t="s">
        <v>259</v>
      </c>
    </row>
    <row r="97" spans="2:65" s="12" customFormat="1">
      <c r="B97" s="173"/>
      <c r="D97" s="174" t="s">
        <v>268</v>
      </c>
      <c r="E97" s="175" t="s">
        <v>5</v>
      </c>
      <c r="F97" s="176" t="s">
        <v>270</v>
      </c>
      <c r="H97" s="175" t="s">
        <v>5</v>
      </c>
      <c r="L97" s="173"/>
      <c r="M97" s="177"/>
      <c r="N97" s="178"/>
      <c r="O97" s="178"/>
      <c r="P97" s="178"/>
      <c r="Q97" s="178"/>
      <c r="R97" s="178"/>
      <c r="S97" s="178"/>
      <c r="T97" s="179"/>
      <c r="AT97" s="175" t="s">
        <v>268</v>
      </c>
      <c r="AU97" s="175" t="s">
        <v>86</v>
      </c>
      <c r="AV97" s="12" t="s">
        <v>28</v>
      </c>
      <c r="AW97" s="12" t="s">
        <v>41</v>
      </c>
      <c r="AX97" s="12" t="s">
        <v>77</v>
      </c>
      <c r="AY97" s="175" t="s">
        <v>259</v>
      </c>
    </row>
    <row r="98" spans="2:65" s="12" customFormat="1">
      <c r="B98" s="173"/>
      <c r="D98" s="174" t="s">
        <v>268</v>
      </c>
      <c r="E98" s="175" t="s">
        <v>5</v>
      </c>
      <c r="F98" s="176" t="s">
        <v>1196</v>
      </c>
      <c r="H98" s="175" t="s">
        <v>5</v>
      </c>
      <c r="L98" s="173"/>
      <c r="M98" s="177"/>
      <c r="N98" s="178"/>
      <c r="O98" s="178"/>
      <c r="P98" s="178"/>
      <c r="Q98" s="178"/>
      <c r="R98" s="178"/>
      <c r="S98" s="178"/>
      <c r="T98" s="179"/>
      <c r="AT98" s="175" t="s">
        <v>268</v>
      </c>
      <c r="AU98" s="175" t="s">
        <v>86</v>
      </c>
      <c r="AV98" s="12" t="s">
        <v>28</v>
      </c>
      <c r="AW98" s="12" t="s">
        <v>41</v>
      </c>
      <c r="AX98" s="12" t="s">
        <v>77</v>
      </c>
      <c r="AY98" s="175" t="s">
        <v>259</v>
      </c>
    </row>
    <row r="99" spans="2:65" s="12" customFormat="1">
      <c r="B99" s="173"/>
      <c r="D99" s="174" t="s">
        <v>268</v>
      </c>
      <c r="E99" s="175" t="s">
        <v>5</v>
      </c>
      <c r="F99" s="176" t="s">
        <v>1022</v>
      </c>
      <c r="H99" s="175" t="s">
        <v>5</v>
      </c>
      <c r="L99" s="173"/>
      <c r="M99" s="177"/>
      <c r="N99" s="178"/>
      <c r="O99" s="178"/>
      <c r="P99" s="178"/>
      <c r="Q99" s="178"/>
      <c r="R99" s="178"/>
      <c r="S99" s="178"/>
      <c r="T99" s="179"/>
      <c r="AT99" s="175" t="s">
        <v>268</v>
      </c>
      <c r="AU99" s="175" t="s">
        <v>86</v>
      </c>
      <c r="AV99" s="12" t="s">
        <v>28</v>
      </c>
      <c r="AW99" s="12" t="s">
        <v>41</v>
      </c>
      <c r="AX99" s="12" t="s">
        <v>77</v>
      </c>
      <c r="AY99" s="175" t="s">
        <v>259</v>
      </c>
    </row>
    <row r="100" spans="2:65" s="12" customFormat="1">
      <c r="B100" s="173"/>
      <c r="D100" s="174" t="s">
        <v>268</v>
      </c>
      <c r="E100" s="175" t="s">
        <v>5</v>
      </c>
      <c r="F100" s="176" t="s">
        <v>1023</v>
      </c>
      <c r="H100" s="175" t="s">
        <v>5</v>
      </c>
      <c r="L100" s="173"/>
      <c r="M100" s="177"/>
      <c r="N100" s="178"/>
      <c r="O100" s="178"/>
      <c r="P100" s="178"/>
      <c r="Q100" s="178"/>
      <c r="R100" s="178"/>
      <c r="S100" s="178"/>
      <c r="T100" s="179"/>
      <c r="AT100" s="175" t="s">
        <v>268</v>
      </c>
      <c r="AU100" s="175" t="s">
        <v>86</v>
      </c>
      <c r="AV100" s="12" t="s">
        <v>28</v>
      </c>
      <c r="AW100" s="12" t="s">
        <v>41</v>
      </c>
      <c r="AX100" s="12" t="s">
        <v>77</v>
      </c>
      <c r="AY100" s="175" t="s">
        <v>259</v>
      </c>
    </row>
    <row r="101" spans="2:65" s="12" customFormat="1">
      <c r="B101" s="173"/>
      <c r="D101" s="174" t="s">
        <v>268</v>
      </c>
      <c r="E101" s="175" t="s">
        <v>5</v>
      </c>
      <c r="F101" s="176" t="s">
        <v>274</v>
      </c>
      <c r="H101" s="175" t="s">
        <v>5</v>
      </c>
      <c r="L101" s="173"/>
      <c r="M101" s="177"/>
      <c r="N101" s="178"/>
      <c r="O101" s="178"/>
      <c r="P101" s="178"/>
      <c r="Q101" s="178"/>
      <c r="R101" s="178"/>
      <c r="S101" s="178"/>
      <c r="T101" s="179"/>
      <c r="AT101" s="175" t="s">
        <v>268</v>
      </c>
      <c r="AU101" s="175" t="s">
        <v>86</v>
      </c>
      <c r="AV101" s="12" t="s">
        <v>28</v>
      </c>
      <c r="AW101" s="12" t="s">
        <v>41</v>
      </c>
      <c r="AX101" s="12" t="s">
        <v>77</v>
      </c>
      <c r="AY101" s="175" t="s">
        <v>259</v>
      </c>
    </row>
    <row r="102" spans="2:65" s="13" customFormat="1">
      <c r="B102" s="180"/>
      <c r="D102" s="174" t="s">
        <v>268</v>
      </c>
      <c r="E102" s="181" t="s">
        <v>5</v>
      </c>
      <c r="F102" s="182" t="s">
        <v>275</v>
      </c>
      <c r="H102" s="183">
        <v>0</v>
      </c>
      <c r="L102" s="180"/>
      <c r="M102" s="184"/>
      <c r="N102" s="185"/>
      <c r="O102" s="185"/>
      <c r="P102" s="185"/>
      <c r="Q102" s="185"/>
      <c r="R102" s="185"/>
      <c r="S102" s="185"/>
      <c r="T102" s="186"/>
      <c r="AT102" s="181" t="s">
        <v>268</v>
      </c>
      <c r="AU102" s="181" t="s">
        <v>86</v>
      </c>
      <c r="AV102" s="13" t="s">
        <v>152</v>
      </c>
      <c r="AW102" s="13" t="s">
        <v>41</v>
      </c>
      <c r="AX102" s="13" t="s">
        <v>77</v>
      </c>
      <c r="AY102" s="181" t="s">
        <v>259</v>
      </c>
    </row>
    <row r="103" spans="2:65" s="12" customFormat="1">
      <c r="B103" s="173"/>
      <c r="D103" s="174" t="s">
        <v>268</v>
      </c>
      <c r="E103" s="175" t="s">
        <v>5</v>
      </c>
      <c r="F103" s="176" t="s">
        <v>1197</v>
      </c>
      <c r="H103" s="175" t="s">
        <v>5</v>
      </c>
      <c r="L103" s="173"/>
      <c r="M103" s="177"/>
      <c r="N103" s="178"/>
      <c r="O103" s="178"/>
      <c r="P103" s="178"/>
      <c r="Q103" s="178"/>
      <c r="R103" s="178"/>
      <c r="S103" s="178"/>
      <c r="T103" s="179"/>
      <c r="AT103" s="175" t="s">
        <v>268</v>
      </c>
      <c r="AU103" s="175" t="s">
        <v>86</v>
      </c>
      <c r="AV103" s="12" t="s">
        <v>28</v>
      </c>
      <c r="AW103" s="12" t="s">
        <v>41</v>
      </c>
      <c r="AX103" s="12" t="s">
        <v>77</v>
      </c>
      <c r="AY103" s="175" t="s">
        <v>259</v>
      </c>
    </row>
    <row r="104" spans="2:65" s="14" customFormat="1">
      <c r="B104" s="187"/>
      <c r="D104" s="174" t="s">
        <v>268</v>
      </c>
      <c r="E104" s="188" t="s">
        <v>5</v>
      </c>
      <c r="F104" s="189" t="s">
        <v>1198</v>
      </c>
      <c r="H104" s="190">
        <v>99.549000000000007</v>
      </c>
      <c r="L104" s="187"/>
      <c r="M104" s="191"/>
      <c r="N104" s="192"/>
      <c r="O104" s="192"/>
      <c r="P104" s="192"/>
      <c r="Q104" s="192"/>
      <c r="R104" s="192"/>
      <c r="S104" s="192"/>
      <c r="T104" s="193"/>
      <c r="AT104" s="188" t="s">
        <v>268</v>
      </c>
      <c r="AU104" s="188" t="s">
        <v>86</v>
      </c>
      <c r="AV104" s="14" t="s">
        <v>86</v>
      </c>
      <c r="AW104" s="14" t="s">
        <v>41</v>
      </c>
      <c r="AX104" s="14" t="s">
        <v>77</v>
      </c>
      <c r="AY104" s="188" t="s">
        <v>259</v>
      </c>
    </row>
    <row r="105" spans="2:65" s="12" customFormat="1">
      <c r="B105" s="173"/>
      <c r="D105" s="174" t="s">
        <v>268</v>
      </c>
      <c r="E105" s="175" t="s">
        <v>5</v>
      </c>
      <c r="F105" s="176" t="s">
        <v>1199</v>
      </c>
      <c r="H105" s="175" t="s">
        <v>5</v>
      </c>
      <c r="L105" s="173"/>
      <c r="M105" s="177"/>
      <c r="N105" s="178"/>
      <c r="O105" s="178"/>
      <c r="P105" s="178"/>
      <c r="Q105" s="178"/>
      <c r="R105" s="178"/>
      <c r="S105" s="178"/>
      <c r="T105" s="179"/>
      <c r="AT105" s="175" t="s">
        <v>268</v>
      </c>
      <c r="AU105" s="175" t="s">
        <v>86</v>
      </c>
      <c r="AV105" s="12" t="s">
        <v>28</v>
      </c>
      <c r="AW105" s="12" t="s">
        <v>41</v>
      </c>
      <c r="AX105" s="12" t="s">
        <v>77</v>
      </c>
      <c r="AY105" s="175" t="s">
        <v>259</v>
      </c>
    </row>
    <row r="106" spans="2:65" s="14" customFormat="1">
      <c r="B106" s="187"/>
      <c r="D106" s="174" t="s">
        <v>268</v>
      </c>
      <c r="E106" s="188" t="s">
        <v>5</v>
      </c>
      <c r="F106" s="189" t="s">
        <v>1200</v>
      </c>
      <c r="H106" s="190">
        <v>-4.415</v>
      </c>
      <c r="L106" s="187"/>
      <c r="M106" s="191"/>
      <c r="N106" s="192"/>
      <c r="O106" s="192"/>
      <c r="P106" s="192"/>
      <c r="Q106" s="192"/>
      <c r="R106" s="192"/>
      <c r="S106" s="192"/>
      <c r="T106" s="193"/>
      <c r="AT106" s="188" t="s">
        <v>268</v>
      </c>
      <c r="AU106" s="188" t="s">
        <v>86</v>
      </c>
      <c r="AV106" s="14" t="s">
        <v>86</v>
      </c>
      <c r="AW106" s="14" t="s">
        <v>41</v>
      </c>
      <c r="AX106" s="14" t="s">
        <v>77</v>
      </c>
      <c r="AY106" s="188" t="s">
        <v>259</v>
      </c>
    </row>
    <row r="107" spans="2:65" s="15" customFormat="1">
      <c r="B107" s="194"/>
      <c r="D107" s="174" t="s">
        <v>268</v>
      </c>
      <c r="E107" s="195" t="s">
        <v>1186</v>
      </c>
      <c r="F107" s="196" t="s">
        <v>282</v>
      </c>
      <c r="H107" s="197">
        <v>95.134</v>
      </c>
      <c r="L107" s="194"/>
      <c r="M107" s="198"/>
      <c r="N107" s="199"/>
      <c r="O107" s="199"/>
      <c r="P107" s="199"/>
      <c r="Q107" s="199"/>
      <c r="R107" s="199"/>
      <c r="S107" s="199"/>
      <c r="T107" s="200"/>
      <c r="AT107" s="195" t="s">
        <v>268</v>
      </c>
      <c r="AU107" s="195" t="s">
        <v>86</v>
      </c>
      <c r="AV107" s="15" t="s">
        <v>266</v>
      </c>
      <c r="AW107" s="15" t="s">
        <v>41</v>
      </c>
      <c r="AX107" s="15" t="s">
        <v>28</v>
      </c>
      <c r="AY107" s="195" t="s">
        <v>259</v>
      </c>
    </row>
    <row r="108" spans="2:65" s="1" customFormat="1" ht="25.5" customHeight="1">
      <c r="B108" s="161"/>
      <c r="C108" s="162" t="s">
        <v>152</v>
      </c>
      <c r="D108" s="162" t="s">
        <v>261</v>
      </c>
      <c r="E108" s="163" t="s">
        <v>772</v>
      </c>
      <c r="F108" s="164" t="s">
        <v>1201</v>
      </c>
      <c r="G108" s="165" t="s">
        <v>297</v>
      </c>
      <c r="H108" s="166">
        <v>4.415</v>
      </c>
      <c r="I108" s="167"/>
      <c r="J108" s="167">
        <f>ROUND(I108*H108,2)</f>
        <v>0</v>
      </c>
      <c r="K108" s="164" t="s">
        <v>5</v>
      </c>
      <c r="L108" s="39"/>
      <c r="M108" s="168" t="s">
        <v>5</v>
      </c>
      <c r="N108" s="169" t="s">
        <v>48</v>
      </c>
      <c r="O108" s="170">
        <v>1.8</v>
      </c>
      <c r="P108" s="170">
        <f>O108*H108</f>
        <v>7.9470000000000001</v>
      </c>
      <c r="Q108" s="170">
        <v>0</v>
      </c>
      <c r="R108" s="170">
        <f>Q108*H108</f>
        <v>0</v>
      </c>
      <c r="S108" s="170">
        <v>0</v>
      </c>
      <c r="T108" s="171">
        <f>S108*H108</f>
        <v>0</v>
      </c>
      <c r="AR108" s="24" t="s">
        <v>266</v>
      </c>
      <c r="AT108" s="24" t="s">
        <v>261</v>
      </c>
      <c r="AU108" s="24" t="s">
        <v>86</v>
      </c>
      <c r="AY108" s="24" t="s">
        <v>259</v>
      </c>
      <c r="BE108" s="172">
        <f>IF(N108="základní",J108,0)</f>
        <v>0</v>
      </c>
      <c r="BF108" s="172">
        <f>IF(N108="snížená",J108,0)</f>
        <v>0</v>
      </c>
      <c r="BG108" s="172">
        <f>IF(N108="zákl. přenesená",J108,0)</f>
        <v>0</v>
      </c>
      <c r="BH108" s="172">
        <f>IF(N108="sníž. přenesená",J108,0)</f>
        <v>0</v>
      </c>
      <c r="BI108" s="172">
        <f>IF(N108="nulová",J108,0)</f>
        <v>0</v>
      </c>
      <c r="BJ108" s="24" t="s">
        <v>28</v>
      </c>
      <c r="BK108" s="172">
        <f>ROUND(I108*H108,2)</f>
        <v>0</v>
      </c>
      <c r="BL108" s="24" t="s">
        <v>266</v>
      </c>
      <c r="BM108" s="24" t="s">
        <v>1202</v>
      </c>
    </row>
    <row r="109" spans="2:65" s="12" customFormat="1">
      <c r="B109" s="173"/>
      <c r="D109" s="174" t="s">
        <v>268</v>
      </c>
      <c r="E109" s="175" t="s">
        <v>5</v>
      </c>
      <c r="F109" s="176" t="s">
        <v>1197</v>
      </c>
      <c r="H109" s="175" t="s">
        <v>5</v>
      </c>
      <c r="L109" s="173"/>
      <c r="M109" s="177"/>
      <c r="N109" s="178"/>
      <c r="O109" s="178"/>
      <c r="P109" s="178"/>
      <c r="Q109" s="178"/>
      <c r="R109" s="178"/>
      <c r="S109" s="178"/>
      <c r="T109" s="179"/>
      <c r="AT109" s="175" t="s">
        <v>268</v>
      </c>
      <c r="AU109" s="175" t="s">
        <v>86</v>
      </c>
      <c r="AV109" s="12" t="s">
        <v>28</v>
      </c>
      <c r="AW109" s="12" t="s">
        <v>41</v>
      </c>
      <c r="AX109" s="12" t="s">
        <v>77</v>
      </c>
      <c r="AY109" s="175" t="s">
        <v>259</v>
      </c>
    </row>
    <row r="110" spans="2:65" s="12" customFormat="1">
      <c r="B110" s="173"/>
      <c r="D110" s="174" t="s">
        <v>268</v>
      </c>
      <c r="E110" s="175" t="s">
        <v>5</v>
      </c>
      <c r="F110" s="176" t="s">
        <v>1203</v>
      </c>
      <c r="H110" s="175" t="s">
        <v>5</v>
      </c>
      <c r="L110" s="173"/>
      <c r="M110" s="177"/>
      <c r="N110" s="178"/>
      <c r="O110" s="178"/>
      <c r="P110" s="178"/>
      <c r="Q110" s="178"/>
      <c r="R110" s="178"/>
      <c r="S110" s="178"/>
      <c r="T110" s="179"/>
      <c r="AT110" s="175" t="s">
        <v>268</v>
      </c>
      <c r="AU110" s="175" t="s">
        <v>86</v>
      </c>
      <c r="AV110" s="12" t="s">
        <v>28</v>
      </c>
      <c r="AW110" s="12" t="s">
        <v>41</v>
      </c>
      <c r="AX110" s="12" t="s">
        <v>77</v>
      </c>
      <c r="AY110" s="175" t="s">
        <v>259</v>
      </c>
    </row>
    <row r="111" spans="2:65" s="14" customFormat="1">
      <c r="B111" s="187"/>
      <c r="D111" s="174" t="s">
        <v>268</v>
      </c>
      <c r="E111" s="188" t="s">
        <v>5</v>
      </c>
      <c r="F111" s="189" t="s">
        <v>1204</v>
      </c>
      <c r="H111" s="190">
        <v>4.415</v>
      </c>
      <c r="L111" s="187"/>
      <c r="M111" s="191"/>
      <c r="N111" s="192"/>
      <c r="O111" s="192"/>
      <c r="P111" s="192"/>
      <c r="Q111" s="192"/>
      <c r="R111" s="192"/>
      <c r="S111" s="192"/>
      <c r="T111" s="193"/>
      <c r="AT111" s="188" t="s">
        <v>268</v>
      </c>
      <c r="AU111" s="188" t="s">
        <v>86</v>
      </c>
      <c r="AV111" s="14" t="s">
        <v>86</v>
      </c>
      <c r="AW111" s="14" t="s">
        <v>41</v>
      </c>
      <c r="AX111" s="14" t="s">
        <v>77</v>
      </c>
      <c r="AY111" s="188" t="s">
        <v>259</v>
      </c>
    </row>
    <row r="112" spans="2:65" s="13" customFormat="1">
      <c r="B112" s="180"/>
      <c r="D112" s="174" t="s">
        <v>268</v>
      </c>
      <c r="E112" s="181" t="s">
        <v>1180</v>
      </c>
      <c r="F112" s="182" t="s">
        <v>275</v>
      </c>
      <c r="H112" s="183">
        <v>4.415</v>
      </c>
      <c r="L112" s="180"/>
      <c r="M112" s="184"/>
      <c r="N112" s="185"/>
      <c r="O112" s="185"/>
      <c r="P112" s="185"/>
      <c r="Q112" s="185"/>
      <c r="R112" s="185"/>
      <c r="S112" s="185"/>
      <c r="T112" s="186"/>
      <c r="AT112" s="181" t="s">
        <v>268</v>
      </c>
      <c r="AU112" s="181" t="s">
        <v>86</v>
      </c>
      <c r="AV112" s="13" t="s">
        <v>152</v>
      </c>
      <c r="AW112" s="13" t="s">
        <v>41</v>
      </c>
      <c r="AX112" s="13" t="s">
        <v>28</v>
      </c>
      <c r="AY112" s="181" t="s">
        <v>259</v>
      </c>
    </row>
    <row r="113" spans="2:65" s="1" customFormat="1" ht="16.5" customHeight="1">
      <c r="B113" s="161"/>
      <c r="C113" s="162" t="s">
        <v>266</v>
      </c>
      <c r="D113" s="162" t="s">
        <v>261</v>
      </c>
      <c r="E113" s="163" t="s">
        <v>305</v>
      </c>
      <c r="F113" s="164" t="s">
        <v>306</v>
      </c>
      <c r="G113" s="165" t="s">
        <v>297</v>
      </c>
      <c r="H113" s="166">
        <v>6.08</v>
      </c>
      <c r="I113" s="167"/>
      <c r="J113" s="167">
        <f>ROUND(I113*H113,2)</f>
        <v>0</v>
      </c>
      <c r="K113" s="164" t="s">
        <v>265</v>
      </c>
      <c r="L113" s="39"/>
      <c r="M113" s="168" t="s">
        <v>5</v>
      </c>
      <c r="N113" s="169" t="s">
        <v>48</v>
      </c>
      <c r="O113" s="170">
        <v>2.2490000000000001</v>
      </c>
      <c r="P113" s="170">
        <f>O113*H113</f>
        <v>13.673920000000001</v>
      </c>
      <c r="Q113" s="170">
        <v>0</v>
      </c>
      <c r="R113" s="170">
        <f>Q113*H113</f>
        <v>0</v>
      </c>
      <c r="S113" s="170">
        <v>0</v>
      </c>
      <c r="T113" s="171">
        <f>S113*H113</f>
        <v>0</v>
      </c>
      <c r="AR113" s="24" t="s">
        <v>266</v>
      </c>
      <c r="AT113" s="24" t="s">
        <v>261</v>
      </c>
      <c r="AU113" s="24" t="s">
        <v>86</v>
      </c>
      <c r="AY113" s="24" t="s">
        <v>259</v>
      </c>
      <c r="BE113" s="172">
        <f>IF(N113="základní",J113,0)</f>
        <v>0</v>
      </c>
      <c r="BF113" s="172">
        <f>IF(N113="snížená",J113,0)</f>
        <v>0</v>
      </c>
      <c r="BG113" s="172">
        <f>IF(N113="zákl. přenesená",J113,0)</f>
        <v>0</v>
      </c>
      <c r="BH113" s="172">
        <f>IF(N113="sníž. přenesená",J113,0)</f>
        <v>0</v>
      </c>
      <c r="BI113" s="172">
        <f>IF(N113="nulová",J113,0)</f>
        <v>0</v>
      </c>
      <c r="BJ113" s="24" t="s">
        <v>28</v>
      </c>
      <c r="BK113" s="172">
        <f>ROUND(I113*H113,2)</f>
        <v>0</v>
      </c>
      <c r="BL113" s="24" t="s">
        <v>266</v>
      </c>
      <c r="BM113" s="24" t="s">
        <v>1205</v>
      </c>
    </row>
    <row r="114" spans="2:65" s="12" customFormat="1">
      <c r="B114" s="173"/>
      <c r="D114" s="174" t="s">
        <v>268</v>
      </c>
      <c r="E114" s="175" t="s">
        <v>5</v>
      </c>
      <c r="F114" s="176" t="s">
        <v>1206</v>
      </c>
      <c r="H114" s="175" t="s">
        <v>5</v>
      </c>
      <c r="L114" s="173"/>
      <c r="M114" s="177"/>
      <c r="N114" s="178"/>
      <c r="O114" s="178"/>
      <c r="P114" s="178"/>
      <c r="Q114" s="178"/>
      <c r="R114" s="178"/>
      <c r="S114" s="178"/>
      <c r="T114" s="179"/>
      <c r="AT114" s="175" t="s">
        <v>268</v>
      </c>
      <c r="AU114" s="175" t="s">
        <v>86</v>
      </c>
      <c r="AV114" s="12" t="s">
        <v>28</v>
      </c>
      <c r="AW114" s="12" t="s">
        <v>41</v>
      </c>
      <c r="AX114" s="12" t="s">
        <v>77</v>
      </c>
      <c r="AY114" s="175" t="s">
        <v>259</v>
      </c>
    </row>
    <row r="115" spans="2:65" s="14" customFormat="1">
      <c r="B115" s="187"/>
      <c r="D115" s="174" t="s">
        <v>268</v>
      </c>
      <c r="E115" s="188" t="s">
        <v>5</v>
      </c>
      <c r="F115" s="189" t="s">
        <v>1207</v>
      </c>
      <c r="H115" s="190">
        <v>6.08</v>
      </c>
      <c r="L115" s="187"/>
      <c r="M115" s="191"/>
      <c r="N115" s="192"/>
      <c r="O115" s="192"/>
      <c r="P115" s="192"/>
      <c r="Q115" s="192"/>
      <c r="R115" s="192"/>
      <c r="S115" s="192"/>
      <c r="T115" s="193"/>
      <c r="AT115" s="188" t="s">
        <v>268</v>
      </c>
      <c r="AU115" s="188" t="s">
        <v>86</v>
      </c>
      <c r="AV115" s="14" t="s">
        <v>86</v>
      </c>
      <c r="AW115" s="14" t="s">
        <v>41</v>
      </c>
      <c r="AX115" s="14" t="s">
        <v>77</v>
      </c>
      <c r="AY115" s="188" t="s">
        <v>259</v>
      </c>
    </row>
    <row r="116" spans="2:65" s="15" customFormat="1">
      <c r="B116" s="194"/>
      <c r="D116" s="174" t="s">
        <v>268</v>
      </c>
      <c r="E116" s="195" t="s">
        <v>1184</v>
      </c>
      <c r="F116" s="196" t="s">
        <v>282</v>
      </c>
      <c r="H116" s="197">
        <v>6.08</v>
      </c>
      <c r="L116" s="194"/>
      <c r="M116" s="198"/>
      <c r="N116" s="199"/>
      <c r="O116" s="199"/>
      <c r="P116" s="199"/>
      <c r="Q116" s="199"/>
      <c r="R116" s="199"/>
      <c r="S116" s="199"/>
      <c r="T116" s="200"/>
      <c r="AT116" s="195" t="s">
        <v>268</v>
      </c>
      <c r="AU116" s="195" t="s">
        <v>86</v>
      </c>
      <c r="AV116" s="15" t="s">
        <v>266</v>
      </c>
      <c r="AW116" s="15" t="s">
        <v>41</v>
      </c>
      <c r="AX116" s="15" t="s">
        <v>28</v>
      </c>
      <c r="AY116" s="195" t="s">
        <v>259</v>
      </c>
    </row>
    <row r="117" spans="2:65" s="1" customFormat="1" ht="16.5" customHeight="1">
      <c r="B117" s="161"/>
      <c r="C117" s="162" t="s">
        <v>304</v>
      </c>
      <c r="D117" s="162" t="s">
        <v>261</v>
      </c>
      <c r="E117" s="163" t="s">
        <v>1032</v>
      </c>
      <c r="F117" s="164" t="s">
        <v>1033</v>
      </c>
      <c r="G117" s="165" t="s">
        <v>297</v>
      </c>
      <c r="H117" s="166">
        <v>11.86</v>
      </c>
      <c r="I117" s="167"/>
      <c r="J117" s="167">
        <f>ROUND(I117*H117,2)</f>
        <v>0</v>
      </c>
      <c r="K117" s="164" t="s">
        <v>265</v>
      </c>
      <c r="L117" s="39"/>
      <c r="M117" s="168" t="s">
        <v>5</v>
      </c>
      <c r="N117" s="169" t="s">
        <v>48</v>
      </c>
      <c r="O117" s="170">
        <v>2.3199999999999998</v>
      </c>
      <c r="P117" s="170">
        <f>O117*H117</f>
        <v>27.515199999999997</v>
      </c>
      <c r="Q117" s="170">
        <v>0</v>
      </c>
      <c r="R117" s="170">
        <f>Q117*H117</f>
        <v>0</v>
      </c>
      <c r="S117" s="170">
        <v>0</v>
      </c>
      <c r="T117" s="171">
        <f>S117*H117</f>
        <v>0</v>
      </c>
      <c r="AR117" s="24" t="s">
        <v>266</v>
      </c>
      <c r="AT117" s="24" t="s">
        <v>261</v>
      </c>
      <c r="AU117" s="24" t="s">
        <v>86</v>
      </c>
      <c r="AY117" s="24" t="s">
        <v>259</v>
      </c>
      <c r="BE117" s="172">
        <f>IF(N117="základní",J117,0)</f>
        <v>0</v>
      </c>
      <c r="BF117" s="172">
        <f>IF(N117="snížená",J117,0)</f>
        <v>0</v>
      </c>
      <c r="BG117" s="172">
        <f>IF(N117="zákl. přenesená",J117,0)</f>
        <v>0</v>
      </c>
      <c r="BH117" s="172">
        <f>IF(N117="sníž. přenesená",J117,0)</f>
        <v>0</v>
      </c>
      <c r="BI117" s="172">
        <f>IF(N117="nulová",J117,0)</f>
        <v>0</v>
      </c>
      <c r="BJ117" s="24" t="s">
        <v>28</v>
      </c>
      <c r="BK117" s="172">
        <f>ROUND(I117*H117,2)</f>
        <v>0</v>
      </c>
      <c r="BL117" s="24" t="s">
        <v>266</v>
      </c>
      <c r="BM117" s="24" t="s">
        <v>1208</v>
      </c>
    </row>
    <row r="118" spans="2:65" s="12" customFormat="1">
      <c r="B118" s="173"/>
      <c r="D118" s="174" t="s">
        <v>268</v>
      </c>
      <c r="E118" s="175" t="s">
        <v>5</v>
      </c>
      <c r="F118" s="176" t="s">
        <v>1035</v>
      </c>
      <c r="H118" s="175" t="s">
        <v>5</v>
      </c>
      <c r="L118" s="173"/>
      <c r="M118" s="177"/>
      <c r="N118" s="178"/>
      <c r="O118" s="178"/>
      <c r="P118" s="178"/>
      <c r="Q118" s="178"/>
      <c r="R118" s="178"/>
      <c r="S118" s="178"/>
      <c r="T118" s="179"/>
      <c r="AT118" s="175" t="s">
        <v>268</v>
      </c>
      <c r="AU118" s="175" t="s">
        <v>86</v>
      </c>
      <c r="AV118" s="12" t="s">
        <v>28</v>
      </c>
      <c r="AW118" s="12" t="s">
        <v>41</v>
      </c>
      <c r="AX118" s="12" t="s">
        <v>77</v>
      </c>
      <c r="AY118" s="175" t="s">
        <v>259</v>
      </c>
    </row>
    <row r="119" spans="2:65" s="14" customFormat="1">
      <c r="B119" s="187"/>
      <c r="D119" s="174" t="s">
        <v>268</v>
      </c>
      <c r="E119" s="188" t="s">
        <v>5</v>
      </c>
      <c r="F119" s="189" t="s">
        <v>1209</v>
      </c>
      <c r="H119" s="190">
        <v>11.86</v>
      </c>
      <c r="L119" s="187"/>
      <c r="M119" s="191"/>
      <c r="N119" s="192"/>
      <c r="O119" s="192"/>
      <c r="P119" s="192"/>
      <c r="Q119" s="192"/>
      <c r="R119" s="192"/>
      <c r="S119" s="192"/>
      <c r="T119" s="193"/>
      <c r="AT119" s="188" t="s">
        <v>268</v>
      </c>
      <c r="AU119" s="188" t="s">
        <v>86</v>
      </c>
      <c r="AV119" s="14" t="s">
        <v>86</v>
      </c>
      <c r="AW119" s="14" t="s">
        <v>41</v>
      </c>
      <c r="AX119" s="14" t="s">
        <v>77</v>
      </c>
      <c r="AY119" s="188" t="s">
        <v>259</v>
      </c>
    </row>
    <row r="120" spans="2:65" s="15" customFormat="1">
      <c r="B120" s="194"/>
      <c r="D120" s="174" t="s">
        <v>268</v>
      </c>
      <c r="E120" s="195" t="s">
        <v>1188</v>
      </c>
      <c r="F120" s="196" t="s">
        <v>282</v>
      </c>
      <c r="H120" s="197">
        <v>11.86</v>
      </c>
      <c r="L120" s="194"/>
      <c r="M120" s="198"/>
      <c r="N120" s="199"/>
      <c r="O120" s="199"/>
      <c r="P120" s="199"/>
      <c r="Q120" s="199"/>
      <c r="R120" s="199"/>
      <c r="S120" s="199"/>
      <c r="T120" s="200"/>
      <c r="AT120" s="195" t="s">
        <v>268</v>
      </c>
      <c r="AU120" s="195" t="s">
        <v>86</v>
      </c>
      <c r="AV120" s="15" t="s">
        <v>266</v>
      </c>
      <c r="AW120" s="15" t="s">
        <v>41</v>
      </c>
      <c r="AX120" s="15" t="s">
        <v>28</v>
      </c>
      <c r="AY120" s="195" t="s">
        <v>259</v>
      </c>
    </row>
    <row r="121" spans="2:65" s="1" customFormat="1" ht="25.5" customHeight="1">
      <c r="B121" s="161"/>
      <c r="C121" s="162" t="s">
        <v>312</v>
      </c>
      <c r="D121" s="162" t="s">
        <v>261</v>
      </c>
      <c r="E121" s="163" t="s">
        <v>1026</v>
      </c>
      <c r="F121" s="164" t="s">
        <v>1027</v>
      </c>
      <c r="G121" s="165" t="s">
        <v>297</v>
      </c>
      <c r="H121" s="166">
        <v>4.0039999999999996</v>
      </c>
      <c r="I121" s="167"/>
      <c r="J121" s="167">
        <f>ROUND(I121*H121,2)</f>
        <v>0</v>
      </c>
      <c r="K121" s="164" t="s">
        <v>265</v>
      </c>
      <c r="L121" s="39"/>
      <c r="M121" s="168" t="s">
        <v>5</v>
      </c>
      <c r="N121" s="169" t="s">
        <v>48</v>
      </c>
      <c r="O121" s="170">
        <v>3.3929999999999998</v>
      </c>
      <c r="P121" s="170">
        <f>O121*H121</f>
        <v>13.585571999999997</v>
      </c>
      <c r="Q121" s="170">
        <v>0</v>
      </c>
      <c r="R121" s="170">
        <f>Q121*H121</f>
        <v>0</v>
      </c>
      <c r="S121" s="170">
        <v>0</v>
      </c>
      <c r="T121" s="171">
        <f>S121*H121</f>
        <v>0</v>
      </c>
      <c r="AR121" s="24" t="s">
        <v>266</v>
      </c>
      <c r="AT121" s="24" t="s">
        <v>261</v>
      </c>
      <c r="AU121" s="24" t="s">
        <v>86</v>
      </c>
      <c r="AY121" s="24" t="s">
        <v>259</v>
      </c>
      <c r="BE121" s="172">
        <f>IF(N121="základní",J121,0)</f>
        <v>0</v>
      </c>
      <c r="BF121" s="172">
        <f>IF(N121="snížená",J121,0)</f>
        <v>0</v>
      </c>
      <c r="BG121" s="172">
        <f>IF(N121="zákl. přenesená",J121,0)</f>
        <v>0</v>
      </c>
      <c r="BH121" s="172">
        <f>IF(N121="sníž. přenesená",J121,0)</f>
        <v>0</v>
      </c>
      <c r="BI121" s="172">
        <f>IF(N121="nulová",J121,0)</f>
        <v>0</v>
      </c>
      <c r="BJ121" s="24" t="s">
        <v>28</v>
      </c>
      <c r="BK121" s="172">
        <f>ROUND(I121*H121,2)</f>
        <v>0</v>
      </c>
      <c r="BL121" s="24" t="s">
        <v>266</v>
      </c>
      <c r="BM121" s="24" t="s">
        <v>1210</v>
      </c>
    </row>
    <row r="122" spans="2:65" s="12" customFormat="1">
      <c r="B122" s="173"/>
      <c r="D122" s="174" t="s">
        <v>268</v>
      </c>
      <c r="E122" s="175" t="s">
        <v>5</v>
      </c>
      <c r="F122" s="176" t="s">
        <v>1211</v>
      </c>
      <c r="H122" s="175" t="s">
        <v>5</v>
      </c>
      <c r="L122" s="173"/>
      <c r="M122" s="177"/>
      <c r="N122" s="178"/>
      <c r="O122" s="178"/>
      <c r="P122" s="178"/>
      <c r="Q122" s="178"/>
      <c r="R122" s="178"/>
      <c r="S122" s="178"/>
      <c r="T122" s="179"/>
      <c r="AT122" s="175" t="s">
        <v>268</v>
      </c>
      <c r="AU122" s="175" t="s">
        <v>86</v>
      </c>
      <c r="AV122" s="12" t="s">
        <v>28</v>
      </c>
      <c r="AW122" s="12" t="s">
        <v>41</v>
      </c>
      <c r="AX122" s="12" t="s">
        <v>77</v>
      </c>
      <c r="AY122" s="175" t="s">
        <v>259</v>
      </c>
    </row>
    <row r="123" spans="2:65" s="14" customFormat="1">
      <c r="B123" s="187"/>
      <c r="D123" s="174" t="s">
        <v>268</v>
      </c>
      <c r="E123" s="188" t="s">
        <v>5</v>
      </c>
      <c r="F123" s="189" t="s">
        <v>1212</v>
      </c>
      <c r="H123" s="190">
        <v>3.68</v>
      </c>
      <c r="L123" s="187"/>
      <c r="M123" s="191"/>
      <c r="N123" s="192"/>
      <c r="O123" s="192"/>
      <c r="P123" s="192"/>
      <c r="Q123" s="192"/>
      <c r="R123" s="192"/>
      <c r="S123" s="192"/>
      <c r="T123" s="193"/>
      <c r="AT123" s="188" t="s">
        <v>268</v>
      </c>
      <c r="AU123" s="188" t="s">
        <v>86</v>
      </c>
      <c r="AV123" s="14" t="s">
        <v>86</v>
      </c>
      <c r="AW123" s="14" t="s">
        <v>41</v>
      </c>
      <c r="AX123" s="14" t="s">
        <v>77</v>
      </c>
      <c r="AY123" s="188" t="s">
        <v>259</v>
      </c>
    </row>
    <row r="124" spans="2:65" s="12" customFormat="1">
      <c r="B124" s="173"/>
      <c r="D124" s="174" t="s">
        <v>268</v>
      </c>
      <c r="E124" s="175" t="s">
        <v>5</v>
      </c>
      <c r="F124" s="176" t="s">
        <v>1213</v>
      </c>
      <c r="H124" s="175" t="s">
        <v>5</v>
      </c>
      <c r="L124" s="173"/>
      <c r="M124" s="177"/>
      <c r="N124" s="178"/>
      <c r="O124" s="178"/>
      <c r="P124" s="178"/>
      <c r="Q124" s="178"/>
      <c r="R124" s="178"/>
      <c r="S124" s="178"/>
      <c r="T124" s="179"/>
      <c r="AT124" s="175" t="s">
        <v>268</v>
      </c>
      <c r="AU124" s="175" t="s">
        <v>86</v>
      </c>
      <c r="AV124" s="12" t="s">
        <v>28</v>
      </c>
      <c r="AW124" s="12" t="s">
        <v>41</v>
      </c>
      <c r="AX124" s="12" t="s">
        <v>77</v>
      </c>
      <c r="AY124" s="175" t="s">
        <v>259</v>
      </c>
    </row>
    <row r="125" spans="2:65" s="14" customFormat="1">
      <c r="B125" s="187"/>
      <c r="D125" s="174" t="s">
        <v>268</v>
      </c>
      <c r="E125" s="188" t="s">
        <v>5</v>
      </c>
      <c r="F125" s="189" t="s">
        <v>1214</v>
      </c>
      <c r="H125" s="190">
        <v>0.32400000000000001</v>
      </c>
      <c r="L125" s="187"/>
      <c r="M125" s="191"/>
      <c r="N125" s="192"/>
      <c r="O125" s="192"/>
      <c r="P125" s="192"/>
      <c r="Q125" s="192"/>
      <c r="R125" s="192"/>
      <c r="S125" s="192"/>
      <c r="T125" s="193"/>
      <c r="AT125" s="188" t="s">
        <v>268</v>
      </c>
      <c r="AU125" s="188" t="s">
        <v>86</v>
      </c>
      <c r="AV125" s="14" t="s">
        <v>86</v>
      </c>
      <c r="AW125" s="14" t="s">
        <v>41</v>
      </c>
      <c r="AX125" s="14" t="s">
        <v>77</v>
      </c>
      <c r="AY125" s="188" t="s">
        <v>259</v>
      </c>
    </row>
    <row r="126" spans="2:65" s="15" customFormat="1">
      <c r="B126" s="194"/>
      <c r="D126" s="174" t="s">
        <v>268</v>
      </c>
      <c r="E126" s="195" t="s">
        <v>1182</v>
      </c>
      <c r="F126" s="196" t="s">
        <v>282</v>
      </c>
      <c r="H126" s="197">
        <v>4.0039999999999996</v>
      </c>
      <c r="L126" s="194"/>
      <c r="M126" s="198"/>
      <c r="N126" s="199"/>
      <c r="O126" s="199"/>
      <c r="P126" s="199"/>
      <c r="Q126" s="199"/>
      <c r="R126" s="199"/>
      <c r="S126" s="199"/>
      <c r="T126" s="200"/>
      <c r="AT126" s="195" t="s">
        <v>268</v>
      </c>
      <c r="AU126" s="195" t="s">
        <v>86</v>
      </c>
      <c r="AV126" s="15" t="s">
        <v>266</v>
      </c>
      <c r="AW126" s="15" t="s">
        <v>41</v>
      </c>
      <c r="AX126" s="15" t="s">
        <v>28</v>
      </c>
      <c r="AY126" s="195" t="s">
        <v>259</v>
      </c>
    </row>
    <row r="127" spans="2:65" s="1" customFormat="1" ht="16.5" customHeight="1">
      <c r="B127" s="161"/>
      <c r="C127" s="162" t="s">
        <v>317</v>
      </c>
      <c r="D127" s="162" t="s">
        <v>261</v>
      </c>
      <c r="E127" s="163" t="s">
        <v>313</v>
      </c>
      <c r="F127" s="164" t="s">
        <v>314</v>
      </c>
      <c r="G127" s="165" t="s">
        <v>297</v>
      </c>
      <c r="H127" s="166">
        <v>121.49299999999999</v>
      </c>
      <c r="I127" s="167"/>
      <c r="J127" s="167">
        <f>ROUND(I127*H127,2)</f>
        <v>0</v>
      </c>
      <c r="K127" s="164" t="s">
        <v>265</v>
      </c>
      <c r="L127" s="39"/>
      <c r="M127" s="168" t="s">
        <v>5</v>
      </c>
      <c r="N127" s="169" t="s">
        <v>48</v>
      </c>
      <c r="O127" s="170">
        <v>8.3000000000000004E-2</v>
      </c>
      <c r="P127" s="170">
        <f>O127*H127</f>
        <v>10.083919</v>
      </c>
      <c r="Q127" s="170">
        <v>0</v>
      </c>
      <c r="R127" s="170">
        <f>Q127*H127</f>
        <v>0</v>
      </c>
      <c r="S127" s="170">
        <v>0</v>
      </c>
      <c r="T127" s="171">
        <f>S127*H127</f>
        <v>0</v>
      </c>
      <c r="AR127" s="24" t="s">
        <v>266</v>
      </c>
      <c r="AT127" s="24" t="s">
        <v>261</v>
      </c>
      <c r="AU127" s="24" t="s">
        <v>86</v>
      </c>
      <c r="AY127" s="24" t="s">
        <v>259</v>
      </c>
      <c r="BE127" s="172">
        <f>IF(N127="základní",J127,0)</f>
        <v>0</v>
      </c>
      <c r="BF127" s="172">
        <f>IF(N127="snížená",J127,0)</f>
        <v>0</v>
      </c>
      <c r="BG127" s="172">
        <f>IF(N127="zákl. přenesená",J127,0)</f>
        <v>0</v>
      </c>
      <c r="BH127" s="172">
        <f>IF(N127="sníž. přenesená",J127,0)</f>
        <v>0</v>
      </c>
      <c r="BI127" s="172">
        <f>IF(N127="nulová",J127,0)</f>
        <v>0</v>
      </c>
      <c r="BJ127" s="24" t="s">
        <v>28</v>
      </c>
      <c r="BK127" s="172">
        <f>ROUND(I127*H127,2)</f>
        <v>0</v>
      </c>
      <c r="BL127" s="24" t="s">
        <v>266</v>
      </c>
      <c r="BM127" s="24" t="s">
        <v>1215</v>
      </c>
    </row>
    <row r="128" spans="2:65" s="12" customFormat="1">
      <c r="B128" s="173"/>
      <c r="D128" s="174" t="s">
        <v>268</v>
      </c>
      <c r="E128" s="175" t="s">
        <v>5</v>
      </c>
      <c r="F128" s="176" t="s">
        <v>316</v>
      </c>
      <c r="H128" s="175" t="s">
        <v>5</v>
      </c>
      <c r="L128" s="173"/>
      <c r="M128" s="177"/>
      <c r="N128" s="178"/>
      <c r="O128" s="178"/>
      <c r="P128" s="178"/>
      <c r="Q128" s="178"/>
      <c r="R128" s="178"/>
      <c r="S128" s="178"/>
      <c r="T128" s="179"/>
      <c r="AT128" s="175" t="s">
        <v>268</v>
      </c>
      <c r="AU128" s="175" t="s">
        <v>86</v>
      </c>
      <c r="AV128" s="12" t="s">
        <v>28</v>
      </c>
      <c r="AW128" s="12" t="s">
        <v>41</v>
      </c>
      <c r="AX128" s="12" t="s">
        <v>77</v>
      </c>
      <c r="AY128" s="175" t="s">
        <v>259</v>
      </c>
    </row>
    <row r="129" spans="2:65" s="12" customFormat="1">
      <c r="B129" s="173"/>
      <c r="D129" s="174" t="s">
        <v>268</v>
      </c>
      <c r="E129" s="175" t="s">
        <v>5</v>
      </c>
      <c r="F129" s="176" t="s">
        <v>1047</v>
      </c>
      <c r="H129" s="175" t="s">
        <v>5</v>
      </c>
      <c r="L129" s="173"/>
      <c r="M129" s="177"/>
      <c r="N129" s="178"/>
      <c r="O129" s="178"/>
      <c r="P129" s="178"/>
      <c r="Q129" s="178"/>
      <c r="R129" s="178"/>
      <c r="S129" s="178"/>
      <c r="T129" s="179"/>
      <c r="AT129" s="175" t="s">
        <v>268</v>
      </c>
      <c r="AU129" s="175" t="s">
        <v>86</v>
      </c>
      <c r="AV129" s="12" t="s">
        <v>28</v>
      </c>
      <c r="AW129" s="12" t="s">
        <v>41</v>
      </c>
      <c r="AX129" s="12" t="s">
        <v>77</v>
      </c>
      <c r="AY129" s="175" t="s">
        <v>259</v>
      </c>
    </row>
    <row r="130" spans="2:65" s="14" customFormat="1">
      <c r="B130" s="187"/>
      <c r="D130" s="174" t="s">
        <v>268</v>
      </c>
      <c r="E130" s="188" t="s">
        <v>5</v>
      </c>
      <c r="F130" s="189" t="s">
        <v>1186</v>
      </c>
      <c r="H130" s="190">
        <v>95.134</v>
      </c>
      <c r="L130" s="187"/>
      <c r="M130" s="191"/>
      <c r="N130" s="192"/>
      <c r="O130" s="192"/>
      <c r="P130" s="192"/>
      <c r="Q130" s="192"/>
      <c r="R130" s="192"/>
      <c r="S130" s="192"/>
      <c r="T130" s="193"/>
      <c r="AT130" s="188" t="s">
        <v>268</v>
      </c>
      <c r="AU130" s="188" t="s">
        <v>86</v>
      </c>
      <c r="AV130" s="14" t="s">
        <v>86</v>
      </c>
      <c r="AW130" s="14" t="s">
        <v>41</v>
      </c>
      <c r="AX130" s="14" t="s">
        <v>77</v>
      </c>
      <c r="AY130" s="188" t="s">
        <v>259</v>
      </c>
    </row>
    <row r="131" spans="2:65" s="14" customFormat="1">
      <c r="B131" s="187"/>
      <c r="D131" s="174" t="s">
        <v>268</v>
      </c>
      <c r="E131" s="188" t="s">
        <v>5</v>
      </c>
      <c r="F131" s="189" t="s">
        <v>1180</v>
      </c>
      <c r="H131" s="190">
        <v>4.415</v>
      </c>
      <c r="L131" s="187"/>
      <c r="M131" s="191"/>
      <c r="N131" s="192"/>
      <c r="O131" s="192"/>
      <c r="P131" s="192"/>
      <c r="Q131" s="192"/>
      <c r="R131" s="192"/>
      <c r="S131" s="192"/>
      <c r="T131" s="193"/>
      <c r="AT131" s="188" t="s">
        <v>268</v>
      </c>
      <c r="AU131" s="188" t="s">
        <v>86</v>
      </c>
      <c r="AV131" s="14" t="s">
        <v>86</v>
      </c>
      <c r="AW131" s="14" t="s">
        <v>41</v>
      </c>
      <c r="AX131" s="14" t="s">
        <v>77</v>
      </c>
      <c r="AY131" s="188" t="s">
        <v>259</v>
      </c>
    </row>
    <row r="132" spans="2:65" s="12" customFormat="1">
      <c r="B132" s="173"/>
      <c r="D132" s="174" t="s">
        <v>268</v>
      </c>
      <c r="E132" s="175" t="s">
        <v>5</v>
      </c>
      <c r="F132" s="176" t="s">
        <v>1216</v>
      </c>
      <c r="H132" s="175" t="s">
        <v>5</v>
      </c>
      <c r="L132" s="173"/>
      <c r="M132" s="177"/>
      <c r="N132" s="178"/>
      <c r="O132" s="178"/>
      <c r="P132" s="178"/>
      <c r="Q132" s="178"/>
      <c r="R132" s="178"/>
      <c r="S132" s="178"/>
      <c r="T132" s="179"/>
      <c r="AT132" s="175" t="s">
        <v>268</v>
      </c>
      <c r="AU132" s="175" t="s">
        <v>86</v>
      </c>
      <c r="AV132" s="12" t="s">
        <v>28</v>
      </c>
      <c r="AW132" s="12" t="s">
        <v>41</v>
      </c>
      <c r="AX132" s="12" t="s">
        <v>77</v>
      </c>
      <c r="AY132" s="175" t="s">
        <v>259</v>
      </c>
    </row>
    <row r="133" spans="2:65" s="14" customFormat="1">
      <c r="B133" s="187"/>
      <c r="D133" s="174" t="s">
        <v>268</v>
      </c>
      <c r="E133" s="188" t="s">
        <v>5</v>
      </c>
      <c r="F133" s="189" t="s">
        <v>1184</v>
      </c>
      <c r="H133" s="190">
        <v>6.08</v>
      </c>
      <c r="L133" s="187"/>
      <c r="M133" s="191"/>
      <c r="N133" s="192"/>
      <c r="O133" s="192"/>
      <c r="P133" s="192"/>
      <c r="Q133" s="192"/>
      <c r="R133" s="192"/>
      <c r="S133" s="192"/>
      <c r="T133" s="193"/>
      <c r="AT133" s="188" t="s">
        <v>268</v>
      </c>
      <c r="AU133" s="188" t="s">
        <v>86</v>
      </c>
      <c r="AV133" s="14" t="s">
        <v>86</v>
      </c>
      <c r="AW133" s="14" t="s">
        <v>41</v>
      </c>
      <c r="AX133" s="14" t="s">
        <v>77</v>
      </c>
      <c r="AY133" s="188" t="s">
        <v>259</v>
      </c>
    </row>
    <row r="134" spans="2:65" s="12" customFormat="1">
      <c r="B134" s="173"/>
      <c r="D134" s="174" t="s">
        <v>268</v>
      </c>
      <c r="E134" s="175" t="s">
        <v>5</v>
      </c>
      <c r="F134" s="176" t="s">
        <v>1217</v>
      </c>
      <c r="H134" s="175" t="s">
        <v>5</v>
      </c>
      <c r="L134" s="173"/>
      <c r="M134" s="177"/>
      <c r="N134" s="178"/>
      <c r="O134" s="178"/>
      <c r="P134" s="178"/>
      <c r="Q134" s="178"/>
      <c r="R134" s="178"/>
      <c r="S134" s="178"/>
      <c r="T134" s="179"/>
      <c r="AT134" s="175" t="s">
        <v>268</v>
      </c>
      <c r="AU134" s="175" t="s">
        <v>86</v>
      </c>
      <c r="AV134" s="12" t="s">
        <v>28</v>
      </c>
      <c r="AW134" s="12" t="s">
        <v>41</v>
      </c>
      <c r="AX134" s="12" t="s">
        <v>77</v>
      </c>
      <c r="AY134" s="175" t="s">
        <v>259</v>
      </c>
    </row>
    <row r="135" spans="2:65" s="14" customFormat="1">
      <c r="B135" s="187"/>
      <c r="D135" s="174" t="s">
        <v>268</v>
      </c>
      <c r="E135" s="188" t="s">
        <v>5</v>
      </c>
      <c r="F135" s="189" t="s">
        <v>1182</v>
      </c>
      <c r="H135" s="190">
        <v>4.0039999999999996</v>
      </c>
      <c r="L135" s="187"/>
      <c r="M135" s="191"/>
      <c r="N135" s="192"/>
      <c r="O135" s="192"/>
      <c r="P135" s="192"/>
      <c r="Q135" s="192"/>
      <c r="R135" s="192"/>
      <c r="S135" s="192"/>
      <c r="T135" s="193"/>
      <c r="AT135" s="188" t="s">
        <v>268</v>
      </c>
      <c r="AU135" s="188" t="s">
        <v>86</v>
      </c>
      <c r="AV135" s="14" t="s">
        <v>86</v>
      </c>
      <c r="AW135" s="14" t="s">
        <v>41</v>
      </c>
      <c r="AX135" s="14" t="s">
        <v>77</v>
      </c>
      <c r="AY135" s="188" t="s">
        <v>259</v>
      </c>
    </row>
    <row r="136" spans="2:65" s="12" customFormat="1">
      <c r="B136" s="173"/>
      <c r="D136" s="174" t="s">
        <v>268</v>
      </c>
      <c r="E136" s="175" t="s">
        <v>5</v>
      </c>
      <c r="F136" s="176" t="s">
        <v>1049</v>
      </c>
      <c r="H136" s="175" t="s">
        <v>5</v>
      </c>
      <c r="L136" s="173"/>
      <c r="M136" s="177"/>
      <c r="N136" s="178"/>
      <c r="O136" s="178"/>
      <c r="P136" s="178"/>
      <c r="Q136" s="178"/>
      <c r="R136" s="178"/>
      <c r="S136" s="178"/>
      <c r="T136" s="179"/>
      <c r="AT136" s="175" t="s">
        <v>268</v>
      </c>
      <c r="AU136" s="175" t="s">
        <v>86</v>
      </c>
      <c r="AV136" s="12" t="s">
        <v>28</v>
      </c>
      <c r="AW136" s="12" t="s">
        <v>41</v>
      </c>
      <c r="AX136" s="12" t="s">
        <v>77</v>
      </c>
      <c r="AY136" s="175" t="s">
        <v>259</v>
      </c>
    </row>
    <row r="137" spans="2:65" s="14" customFormat="1">
      <c r="B137" s="187"/>
      <c r="D137" s="174" t="s">
        <v>268</v>
      </c>
      <c r="E137" s="188" t="s">
        <v>5</v>
      </c>
      <c r="F137" s="189" t="s">
        <v>1188</v>
      </c>
      <c r="H137" s="190">
        <v>11.86</v>
      </c>
      <c r="L137" s="187"/>
      <c r="M137" s="191"/>
      <c r="N137" s="192"/>
      <c r="O137" s="192"/>
      <c r="P137" s="192"/>
      <c r="Q137" s="192"/>
      <c r="R137" s="192"/>
      <c r="S137" s="192"/>
      <c r="T137" s="193"/>
      <c r="AT137" s="188" t="s">
        <v>268</v>
      </c>
      <c r="AU137" s="188" t="s">
        <v>86</v>
      </c>
      <c r="AV137" s="14" t="s">
        <v>86</v>
      </c>
      <c r="AW137" s="14" t="s">
        <v>41</v>
      </c>
      <c r="AX137" s="14" t="s">
        <v>77</v>
      </c>
      <c r="AY137" s="188" t="s">
        <v>259</v>
      </c>
    </row>
    <row r="138" spans="2:65" s="15" customFormat="1">
      <c r="B138" s="194"/>
      <c r="D138" s="174" t="s">
        <v>268</v>
      </c>
      <c r="E138" s="195" t="s">
        <v>1178</v>
      </c>
      <c r="F138" s="196" t="s">
        <v>282</v>
      </c>
      <c r="H138" s="197">
        <v>121.49299999999999</v>
      </c>
      <c r="L138" s="194"/>
      <c r="M138" s="198"/>
      <c r="N138" s="199"/>
      <c r="O138" s="199"/>
      <c r="P138" s="199"/>
      <c r="Q138" s="199"/>
      <c r="R138" s="199"/>
      <c r="S138" s="199"/>
      <c r="T138" s="200"/>
      <c r="AT138" s="195" t="s">
        <v>268</v>
      </c>
      <c r="AU138" s="195" t="s">
        <v>86</v>
      </c>
      <c r="AV138" s="15" t="s">
        <v>266</v>
      </c>
      <c r="AW138" s="15" t="s">
        <v>41</v>
      </c>
      <c r="AX138" s="15" t="s">
        <v>28</v>
      </c>
      <c r="AY138" s="195" t="s">
        <v>259</v>
      </c>
    </row>
    <row r="139" spans="2:65" s="1" customFormat="1" ht="16.5" customHeight="1">
      <c r="B139" s="161"/>
      <c r="C139" s="162" t="s">
        <v>321</v>
      </c>
      <c r="D139" s="162" t="s">
        <v>261</v>
      </c>
      <c r="E139" s="163" t="s">
        <v>318</v>
      </c>
      <c r="F139" s="164" t="s">
        <v>319</v>
      </c>
      <c r="G139" s="165" t="s">
        <v>297</v>
      </c>
      <c r="H139" s="166">
        <v>121.49299999999999</v>
      </c>
      <c r="I139" s="167"/>
      <c r="J139" s="167">
        <f>ROUND(I139*H139,2)</f>
        <v>0</v>
      </c>
      <c r="K139" s="164" t="s">
        <v>265</v>
      </c>
      <c r="L139" s="39"/>
      <c r="M139" s="168" t="s">
        <v>5</v>
      </c>
      <c r="N139" s="169" t="s">
        <v>48</v>
      </c>
      <c r="O139" s="170">
        <v>8.9999999999999993E-3</v>
      </c>
      <c r="P139" s="170">
        <f>O139*H139</f>
        <v>1.0934369999999998</v>
      </c>
      <c r="Q139" s="170">
        <v>0</v>
      </c>
      <c r="R139" s="170">
        <f>Q139*H139</f>
        <v>0</v>
      </c>
      <c r="S139" s="170">
        <v>0</v>
      </c>
      <c r="T139" s="171">
        <f>S139*H139</f>
        <v>0</v>
      </c>
      <c r="AR139" s="24" t="s">
        <v>266</v>
      </c>
      <c r="AT139" s="24" t="s">
        <v>261</v>
      </c>
      <c r="AU139" s="24" t="s">
        <v>86</v>
      </c>
      <c r="AY139" s="24" t="s">
        <v>259</v>
      </c>
      <c r="BE139" s="172">
        <f>IF(N139="základní",J139,0)</f>
        <v>0</v>
      </c>
      <c r="BF139" s="172">
        <f>IF(N139="snížená",J139,0)</f>
        <v>0</v>
      </c>
      <c r="BG139" s="172">
        <f>IF(N139="zákl. přenesená",J139,0)</f>
        <v>0</v>
      </c>
      <c r="BH139" s="172">
        <f>IF(N139="sníž. přenesená",J139,0)</f>
        <v>0</v>
      </c>
      <c r="BI139" s="172">
        <f>IF(N139="nulová",J139,0)</f>
        <v>0</v>
      </c>
      <c r="BJ139" s="24" t="s">
        <v>28</v>
      </c>
      <c r="BK139" s="172">
        <f>ROUND(I139*H139,2)</f>
        <v>0</v>
      </c>
      <c r="BL139" s="24" t="s">
        <v>266</v>
      </c>
      <c r="BM139" s="24" t="s">
        <v>1218</v>
      </c>
    </row>
    <row r="140" spans="2:65" s="14" customFormat="1">
      <c r="B140" s="187"/>
      <c r="D140" s="174" t="s">
        <v>268</v>
      </c>
      <c r="E140" s="188" t="s">
        <v>5</v>
      </c>
      <c r="F140" s="189" t="s">
        <v>1178</v>
      </c>
      <c r="H140" s="190">
        <v>121.49299999999999</v>
      </c>
      <c r="L140" s="187"/>
      <c r="M140" s="191"/>
      <c r="N140" s="192"/>
      <c r="O140" s="192"/>
      <c r="P140" s="192"/>
      <c r="Q140" s="192"/>
      <c r="R140" s="192"/>
      <c r="S140" s="192"/>
      <c r="T140" s="193"/>
      <c r="AT140" s="188" t="s">
        <v>268</v>
      </c>
      <c r="AU140" s="188" t="s">
        <v>86</v>
      </c>
      <c r="AV140" s="14" t="s">
        <v>86</v>
      </c>
      <c r="AW140" s="14" t="s">
        <v>41</v>
      </c>
      <c r="AX140" s="14" t="s">
        <v>28</v>
      </c>
      <c r="AY140" s="188" t="s">
        <v>259</v>
      </c>
    </row>
    <row r="141" spans="2:65" s="1" customFormat="1" ht="16.5" customHeight="1">
      <c r="B141" s="161"/>
      <c r="C141" s="162" t="s">
        <v>327</v>
      </c>
      <c r="D141" s="162" t="s">
        <v>261</v>
      </c>
      <c r="E141" s="163" t="s">
        <v>322</v>
      </c>
      <c r="F141" s="164" t="s">
        <v>323</v>
      </c>
      <c r="G141" s="165" t="s">
        <v>324</v>
      </c>
      <c r="H141" s="166">
        <v>218.68700000000001</v>
      </c>
      <c r="I141" s="167"/>
      <c r="J141" s="167">
        <f>ROUND(I141*H141,2)</f>
        <v>0</v>
      </c>
      <c r="K141" s="164" t="s">
        <v>265</v>
      </c>
      <c r="L141" s="39"/>
      <c r="M141" s="168" t="s">
        <v>5</v>
      </c>
      <c r="N141" s="169" t="s">
        <v>48</v>
      </c>
      <c r="O141" s="170">
        <v>0</v>
      </c>
      <c r="P141" s="170">
        <f>O141*H141</f>
        <v>0</v>
      </c>
      <c r="Q141" s="170">
        <v>0</v>
      </c>
      <c r="R141" s="170">
        <f>Q141*H141</f>
        <v>0</v>
      </c>
      <c r="S141" s="170">
        <v>0</v>
      </c>
      <c r="T141" s="171">
        <f>S141*H141</f>
        <v>0</v>
      </c>
      <c r="AR141" s="24" t="s">
        <v>266</v>
      </c>
      <c r="AT141" s="24" t="s">
        <v>261</v>
      </c>
      <c r="AU141" s="24" t="s">
        <v>86</v>
      </c>
      <c r="AY141" s="24" t="s">
        <v>259</v>
      </c>
      <c r="BE141" s="172">
        <f>IF(N141="základní",J141,0)</f>
        <v>0</v>
      </c>
      <c r="BF141" s="172">
        <f>IF(N141="snížená",J141,0)</f>
        <v>0</v>
      </c>
      <c r="BG141" s="172">
        <f>IF(N141="zákl. přenesená",J141,0)</f>
        <v>0</v>
      </c>
      <c r="BH141" s="172">
        <f>IF(N141="sníž. přenesená",J141,0)</f>
        <v>0</v>
      </c>
      <c r="BI141" s="172">
        <f>IF(N141="nulová",J141,0)</f>
        <v>0</v>
      </c>
      <c r="BJ141" s="24" t="s">
        <v>28</v>
      </c>
      <c r="BK141" s="172">
        <f>ROUND(I141*H141,2)</f>
        <v>0</v>
      </c>
      <c r="BL141" s="24" t="s">
        <v>266</v>
      </c>
      <c r="BM141" s="24" t="s">
        <v>1219</v>
      </c>
    </row>
    <row r="142" spans="2:65" s="14" customFormat="1">
      <c r="B142" s="187"/>
      <c r="D142" s="174" t="s">
        <v>268</v>
      </c>
      <c r="E142" s="188" t="s">
        <v>5</v>
      </c>
      <c r="F142" s="189" t="s">
        <v>1220</v>
      </c>
      <c r="H142" s="190">
        <v>218.68700000000001</v>
      </c>
      <c r="L142" s="187"/>
      <c r="M142" s="191"/>
      <c r="N142" s="192"/>
      <c r="O142" s="192"/>
      <c r="P142" s="192"/>
      <c r="Q142" s="192"/>
      <c r="R142" s="192"/>
      <c r="S142" s="192"/>
      <c r="T142" s="193"/>
      <c r="AT142" s="188" t="s">
        <v>268</v>
      </c>
      <c r="AU142" s="188" t="s">
        <v>86</v>
      </c>
      <c r="AV142" s="14" t="s">
        <v>86</v>
      </c>
      <c r="AW142" s="14" t="s">
        <v>41</v>
      </c>
      <c r="AX142" s="14" t="s">
        <v>28</v>
      </c>
      <c r="AY142" s="188" t="s">
        <v>259</v>
      </c>
    </row>
    <row r="143" spans="2:65" s="1" customFormat="1" ht="16.5" customHeight="1">
      <c r="B143" s="161"/>
      <c r="C143" s="162" t="s">
        <v>335</v>
      </c>
      <c r="D143" s="162" t="s">
        <v>261</v>
      </c>
      <c r="E143" s="163" t="s">
        <v>1221</v>
      </c>
      <c r="F143" s="164" t="s">
        <v>1222</v>
      </c>
      <c r="G143" s="165" t="s">
        <v>297</v>
      </c>
      <c r="H143" s="166">
        <v>3.22</v>
      </c>
      <c r="I143" s="167"/>
      <c r="J143" s="167">
        <f>ROUND(I143*H143,2)</f>
        <v>0</v>
      </c>
      <c r="K143" s="164" t="s">
        <v>5</v>
      </c>
      <c r="L143" s="39"/>
      <c r="M143" s="168" t="s">
        <v>5</v>
      </c>
      <c r="N143" s="169" t="s">
        <v>48</v>
      </c>
      <c r="O143" s="170">
        <v>0.47199999999999998</v>
      </c>
      <c r="P143" s="170">
        <f>O143*H143</f>
        <v>1.5198400000000001</v>
      </c>
      <c r="Q143" s="170">
        <v>0</v>
      </c>
      <c r="R143" s="170">
        <f>Q143*H143</f>
        <v>0</v>
      </c>
      <c r="S143" s="170">
        <v>0</v>
      </c>
      <c r="T143" s="171">
        <f>S143*H143</f>
        <v>0</v>
      </c>
      <c r="AR143" s="24" t="s">
        <v>266</v>
      </c>
      <c r="AT143" s="24" t="s">
        <v>261</v>
      </c>
      <c r="AU143" s="24" t="s">
        <v>86</v>
      </c>
      <c r="AY143" s="24" t="s">
        <v>259</v>
      </c>
      <c r="BE143" s="172">
        <f>IF(N143="základní",J143,0)</f>
        <v>0</v>
      </c>
      <c r="BF143" s="172">
        <f>IF(N143="snížená",J143,0)</f>
        <v>0</v>
      </c>
      <c r="BG143" s="172">
        <f>IF(N143="zákl. přenesená",J143,0)</f>
        <v>0</v>
      </c>
      <c r="BH143" s="172">
        <f>IF(N143="sníž. přenesená",J143,0)</f>
        <v>0</v>
      </c>
      <c r="BI143" s="172">
        <f>IF(N143="nulová",J143,0)</f>
        <v>0</v>
      </c>
      <c r="BJ143" s="24" t="s">
        <v>28</v>
      </c>
      <c r="BK143" s="172">
        <f>ROUND(I143*H143,2)</f>
        <v>0</v>
      </c>
      <c r="BL143" s="24" t="s">
        <v>266</v>
      </c>
      <c r="BM143" s="24" t="s">
        <v>1223</v>
      </c>
    </row>
    <row r="144" spans="2:65" s="12" customFormat="1">
      <c r="B144" s="173"/>
      <c r="D144" s="174" t="s">
        <v>268</v>
      </c>
      <c r="E144" s="175" t="s">
        <v>5</v>
      </c>
      <c r="F144" s="176" t="s">
        <v>1224</v>
      </c>
      <c r="H144" s="175" t="s">
        <v>5</v>
      </c>
      <c r="L144" s="173"/>
      <c r="M144" s="177"/>
      <c r="N144" s="178"/>
      <c r="O144" s="178"/>
      <c r="P144" s="178"/>
      <c r="Q144" s="178"/>
      <c r="R144" s="178"/>
      <c r="S144" s="178"/>
      <c r="T144" s="179"/>
      <c r="AT144" s="175" t="s">
        <v>268</v>
      </c>
      <c r="AU144" s="175" t="s">
        <v>86</v>
      </c>
      <c r="AV144" s="12" t="s">
        <v>28</v>
      </c>
      <c r="AW144" s="12" t="s">
        <v>41</v>
      </c>
      <c r="AX144" s="12" t="s">
        <v>77</v>
      </c>
      <c r="AY144" s="175" t="s">
        <v>259</v>
      </c>
    </row>
    <row r="145" spans="2:65" s="14" customFormat="1">
      <c r="B145" s="187"/>
      <c r="D145" s="174" t="s">
        <v>268</v>
      </c>
      <c r="E145" s="188" t="s">
        <v>5</v>
      </c>
      <c r="F145" s="189" t="s">
        <v>1225</v>
      </c>
      <c r="H145" s="190">
        <v>3.22</v>
      </c>
      <c r="L145" s="187"/>
      <c r="M145" s="191"/>
      <c r="N145" s="192"/>
      <c r="O145" s="192"/>
      <c r="P145" s="192"/>
      <c r="Q145" s="192"/>
      <c r="R145" s="192"/>
      <c r="S145" s="192"/>
      <c r="T145" s="193"/>
      <c r="AT145" s="188" t="s">
        <v>268</v>
      </c>
      <c r="AU145" s="188" t="s">
        <v>86</v>
      </c>
      <c r="AV145" s="14" t="s">
        <v>86</v>
      </c>
      <c r="AW145" s="14" t="s">
        <v>41</v>
      </c>
      <c r="AX145" s="14" t="s">
        <v>77</v>
      </c>
      <c r="AY145" s="188" t="s">
        <v>259</v>
      </c>
    </row>
    <row r="146" spans="2:65" s="13" customFormat="1">
      <c r="B146" s="180"/>
      <c r="D146" s="174" t="s">
        <v>268</v>
      </c>
      <c r="E146" s="181" t="s">
        <v>1176</v>
      </c>
      <c r="F146" s="182" t="s">
        <v>275</v>
      </c>
      <c r="H146" s="183">
        <v>3.22</v>
      </c>
      <c r="L146" s="180"/>
      <c r="M146" s="184"/>
      <c r="N146" s="185"/>
      <c r="O146" s="185"/>
      <c r="P146" s="185"/>
      <c r="Q146" s="185"/>
      <c r="R146" s="185"/>
      <c r="S146" s="185"/>
      <c r="T146" s="186"/>
      <c r="AT146" s="181" t="s">
        <v>268</v>
      </c>
      <c r="AU146" s="181" t="s">
        <v>86</v>
      </c>
      <c r="AV146" s="13" t="s">
        <v>152</v>
      </c>
      <c r="AW146" s="13" t="s">
        <v>41</v>
      </c>
      <c r="AX146" s="13" t="s">
        <v>28</v>
      </c>
      <c r="AY146" s="181" t="s">
        <v>259</v>
      </c>
    </row>
    <row r="147" spans="2:65" s="1" customFormat="1" ht="25.5" customHeight="1">
      <c r="B147" s="161"/>
      <c r="C147" s="201" t="s">
        <v>342</v>
      </c>
      <c r="D147" s="201" t="s">
        <v>336</v>
      </c>
      <c r="E147" s="202" t="s">
        <v>1226</v>
      </c>
      <c r="F147" s="203" t="s">
        <v>1227</v>
      </c>
      <c r="G147" s="204" t="s">
        <v>324</v>
      </c>
      <c r="H147" s="205">
        <v>5.7960000000000003</v>
      </c>
      <c r="I147" s="206"/>
      <c r="J147" s="206">
        <f>ROUND(I147*H147,2)</f>
        <v>0</v>
      </c>
      <c r="K147" s="203" t="s">
        <v>5</v>
      </c>
      <c r="L147" s="207"/>
      <c r="M147" s="208" t="s">
        <v>5</v>
      </c>
      <c r="N147" s="209" t="s">
        <v>48</v>
      </c>
      <c r="O147" s="170">
        <v>0</v>
      </c>
      <c r="P147" s="170">
        <f>O147*H147</f>
        <v>0</v>
      </c>
      <c r="Q147" s="170">
        <v>1</v>
      </c>
      <c r="R147" s="170">
        <f>Q147*H147</f>
        <v>5.7960000000000003</v>
      </c>
      <c r="S147" s="170">
        <v>0</v>
      </c>
      <c r="T147" s="171">
        <f>S147*H147</f>
        <v>0</v>
      </c>
      <c r="AR147" s="24" t="s">
        <v>321</v>
      </c>
      <c r="AT147" s="24" t="s">
        <v>336</v>
      </c>
      <c r="AU147" s="24" t="s">
        <v>86</v>
      </c>
      <c r="AY147" s="24" t="s">
        <v>259</v>
      </c>
      <c r="BE147" s="172">
        <f>IF(N147="základní",J147,0)</f>
        <v>0</v>
      </c>
      <c r="BF147" s="172">
        <f>IF(N147="snížená",J147,0)</f>
        <v>0</v>
      </c>
      <c r="BG147" s="172">
        <f>IF(N147="zákl. přenesená",J147,0)</f>
        <v>0</v>
      </c>
      <c r="BH147" s="172">
        <f>IF(N147="sníž. přenesená",J147,0)</f>
        <v>0</v>
      </c>
      <c r="BI147" s="172">
        <f>IF(N147="nulová",J147,0)</f>
        <v>0</v>
      </c>
      <c r="BJ147" s="24" t="s">
        <v>28</v>
      </c>
      <c r="BK147" s="172">
        <f>ROUND(I147*H147,2)</f>
        <v>0</v>
      </c>
      <c r="BL147" s="24" t="s">
        <v>266</v>
      </c>
      <c r="BM147" s="24" t="s">
        <v>1228</v>
      </c>
    </row>
    <row r="148" spans="2:65" s="12" customFormat="1">
      <c r="B148" s="173"/>
      <c r="D148" s="174" t="s">
        <v>268</v>
      </c>
      <c r="E148" s="175" t="s">
        <v>5</v>
      </c>
      <c r="F148" s="176" t="s">
        <v>1229</v>
      </c>
      <c r="H148" s="175" t="s">
        <v>5</v>
      </c>
      <c r="L148" s="173"/>
      <c r="M148" s="177"/>
      <c r="N148" s="178"/>
      <c r="O148" s="178"/>
      <c r="P148" s="178"/>
      <c r="Q148" s="178"/>
      <c r="R148" s="178"/>
      <c r="S148" s="178"/>
      <c r="T148" s="179"/>
      <c r="AT148" s="175" t="s">
        <v>268</v>
      </c>
      <c r="AU148" s="175" t="s">
        <v>86</v>
      </c>
      <c r="AV148" s="12" t="s">
        <v>28</v>
      </c>
      <c r="AW148" s="12" t="s">
        <v>41</v>
      </c>
      <c r="AX148" s="12" t="s">
        <v>77</v>
      </c>
      <c r="AY148" s="175" t="s">
        <v>259</v>
      </c>
    </row>
    <row r="149" spans="2:65" s="14" customFormat="1">
      <c r="B149" s="187"/>
      <c r="D149" s="174" t="s">
        <v>268</v>
      </c>
      <c r="E149" s="188" t="s">
        <v>5</v>
      </c>
      <c r="F149" s="189" t="s">
        <v>1230</v>
      </c>
      <c r="H149" s="190">
        <v>5.7960000000000003</v>
      </c>
      <c r="L149" s="187"/>
      <c r="M149" s="191"/>
      <c r="N149" s="192"/>
      <c r="O149" s="192"/>
      <c r="P149" s="192"/>
      <c r="Q149" s="192"/>
      <c r="R149" s="192"/>
      <c r="S149" s="192"/>
      <c r="T149" s="193"/>
      <c r="AT149" s="188" t="s">
        <v>268</v>
      </c>
      <c r="AU149" s="188" t="s">
        <v>86</v>
      </c>
      <c r="AV149" s="14" t="s">
        <v>86</v>
      </c>
      <c r="AW149" s="14" t="s">
        <v>41</v>
      </c>
      <c r="AX149" s="14" t="s">
        <v>28</v>
      </c>
      <c r="AY149" s="188" t="s">
        <v>259</v>
      </c>
    </row>
    <row r="150" spans="2:65" s="1" customFormat="1" ht="16.5" customHeight="1">
      <c r="B150" s="161"/>
      <c r="C150" s="162" t="s">
        <v>349</v>
      </c>
      <c r="D150" s="162" t="s">
        <v>261</v>
      </c>
      <c r="E150" s="163" t="s">
        <v>1231</v>
      </c>
      <c r="F150" s="164" t="s">
        <v>1232</v>
      </c>
      <c r="G150" s="165" t="s">
        <v>264</v>
      </c>
      <c r="H150" s="166">
        <v>7.6</v>
      </c>
      <c r="I150" s="167"/>
      <c r="J150" s="167">
        <f>ROUND(I150*H150,2)</f>
        <v>0</v>
      </c>
      <c r="K150" s="164" t="s">
        <v>265</v>
      </c>
      <c r="L150" s="39"/>
      <c r="M150" s="168" t="s">
        <v>5</v>
      </c>
      <c r="N150" s="169" t="s">
        <v>48</v>
      </c>
      <c r="O150" s="170">
        <v>3.5000000000000003E-2</v>
      </c>
      <c r="P150" s="170">
        <f>O150*H150</f>
        <v>0.26600000000000001</v>
      </c>
      <c r="Q150" s="170">
        <v>0</v>
      </c>
      <c r="R150" s="170">
        <f>Q150*H150</f>
        <v>0</v>
      </c>
      <c r="S150" s="170">
        <v>0</v>
      </c>
      <c r="T150" s="171">
        <f>S150*H150</f>
        <v>0</v>
      </c>
      <c r="AR150" s="24" t="s">
        <v>266</v>
      </c>
      <c r="AT150" s="24" t="s">
        <v>261</v>
      </c>
      <c r="AU150" s="24" t="s">
        <v>86</v>
      </c>
      <c r="AY150" s="24" t="s">
        <v>259</v>
      </c>
      <c r="BE150" s="172">
        <f>IF(N150="základní",J150,0)</f>
        <v>0</v>
      </c>
      <c r="BF150" s="172">
        <f>IF(N150="snížená",J150,0)</f>
        <v>0</v>
      </c>
      <c r="BG150" s="172">
        <f>IF(N150="zákl. přenesená",J150,0)</f>
        <v>0</v>
      </c>
      <c r="BH150" s="172">
        <f>IF(N150="sníž. přenesená",J150,0)</f>
        <v>0</v>
      </c>
      <c r="BI150" s="172">
        <f>IF(N150="nulová",J150,0)</f>
        <v>0</v>
      </c>
      <c r="BJ150" s="24" t="s">
        <v>28</v>
      </c>
      <c r="BK150" s="172">
        <f>ROUND(I150*H150,2)</f>
        <v>0</v>
      </c>
      <c r="BL150" s="24" t="s">
        <v>266</v>
      </c>
      <c r="BM150" s="24" t="s">
        <v>1233</v>
      </c>
    </row>
    <row r="151" spans="2:65" s="12" customFormat="1">
      <c r="B151" s="173"/>
      <c r="D151" s="174" t="s">
        <v>268</v>
      </c>
      <c r="E151" s="175" t="s">
        <v>5</v>
      </c>
      <c r="F151" s="176" t="s">
        <v>1234</v>
      </c>
      <c r="H151" s="175" t="s">
        <v>5</v>
      </c>
      <c r="L151" s="173"/>
      <c r="M151" s="177"/>
      <c r="N151" s="178"/>
      <c r="O151" s="178"/>
      <c r="P151" s="178"/>
      <c r="Q151" s="178"/>
      <c r="R151" s="178"/>
      <c r="S151" s="178"/>
      <c r="T151" s="179"/>
      <c r="AT151" s="175" t="s">
        <v>268</v>
      </c>
      <c r="AU151" s="175" t="s">
        <v>86</v>
      </c>
      <c r="AV151" s="12" t="s">
        <v>28</v>
      </c>
      <c r="AW151" s="12" t="s">
        <v>41</v>
      </c>
      <c r="AX151" s="12" t="s">
        <v>77</v>
      </c>
      <c r="AY151" s="175" t="s">
        <v>259</v>
      </c>
    </row>
    <row r="152" spans="2:65" s="14" customFormat="1">
      <c r="B152" s="187"/>
      <c r="D152" s="174" t="s">
        <v>268</v>
      </c>
      <c r="E152" s="188" t="s">
        <v>5</v>
      </c>
      <c r="F152" s="189" t="s">
        <v>1235</v>
      </c>
      <c r="H152" s="190">
        <v>7.6</v>
      </c>
      <c r="L152" s="187"/>
      <c r="M152" s="191"/>
      <c r="N152" s="192"/>
      <c r="O152" s="192"/>
      <c r="P152" s="192"/>
      <c r="Q152" s="192"/>
      <c r="R152" s="192"/>
      <c r="S152" s="192"/>
      <c r="T152" s="193"/>
      <c r="AT152" s="188" t="s">
        <v>268</v>
      </c>
      <c r="AU152" s="188" t="s">
        <v>86</v>
      </c>
      <c r="AV152" s="14" t="s">
        <v>86</v>
      </c>
      <c r="AW152" s="14" t="s">
        <v>41</v>
      </c>
      <c r="AX152" s="14" t="s">
        <v>28</v>
      </c>
      <c r="AY152" s="188" t="s">
        <v>259</v>
      </c>
    </row>
    <row r="153" spans="2:65" s="1" customFormat="1" ht="16.5" customHeight="1">
      <c r="B153" s="161"/>
      <c r="C153" s="162" t="s">
        <v>356</v>
      </c>
      <c r="D153" s="162" t="s">
        <v>261</v>
      </c>
      <c r="E153" s="163" t="s">
        <v>789</v>
      </c>
      <c r="F153" s="164" t="s">
        <v>790</v>
      </c>
      <c r="G153" s="165" t="s">
        <v>264</v>
      </c>
      <c r="H153" s="166">
        <v>368.7</v>
      </c>
      <c r="I153" s="167"/>
      <c r="J153" s="167">
        <f>ROUND(I153*H153,2)</f>
        <v>0</v>
      </c>
      <c r="K153" s="164" t="s">
        <v>265</v>
      </c>
      <c r="L153" s="39"/>
      <c r="M153" s="168" t="s">
        <v>5</v>
      </c>
      <c r="N153" s="169" t="s">
        <v>48</v>
      </c>
      <c r="O153" s="170">
        <v>1.7999999999999999E-2</v>
      </c>
      <c r="P153" s="170">
        <f>O153*H153</f>
        <v>6.6365999999999996</v>
      </c>
      <c r="Q153" s="170">
        <v>0</v>
      </c>
      <c r="R153" s="170">
        <f>Q153*H153</f>
        <v>0</v>
      </c>
      <c r="S153" s="170">
        <v>0</v>
      </c>
      <c r="T153" s="171">
        <f>S153*H153</f>
        <v>0</v>
      </c>
      <c r="AR153" s="24" t="s">
        <v>266</v>
      </c>
      <c r="AT153" s="24" t="s">
        <v>261</v>
      </c>
      <c r="AU153" s="24" t="s">
        <v>86</v>
      </c>
      <c r="AY153" s="24" t="s">
        <v>259</v>
      </c>
      <c r="BE153" s="172">
        <f>IF(N153="základní",J153,0)</f>
        <v>0</v>
      </c>
      <c r="BF153" s="172">
        <f>IF(N153="snížená",J153,0)</f>
        <v>0</v>
      </c>
      <c r="BG153" s="172">
        <f>IF(N153="zákl. přenesená",J153,0)</f>
        <v>0</v>
      </c>
      <c r="BH153" s="172">
        <f>IF(N153="sníž. přenesená",J153,0)</f>
        <v>0</v>
      </c>
      <c r="BI153" s="172">
        <f>IF(N153="nulová",J153,0)</f>
        <v>0</v>
      </c>
      <c r="BJ153" s="24" t="s">
        <v>28</v>
      </c>
      <c r="BK153" s="172">
        <f>ROUND(I153*H153,2)</f>
        <v>0</v>
      </c>
      <c r="BL153" s="24" t="s">
        <v>266</v>
      </c>
      <c r="BM153" s="24" t="s">
        <v>1236</v>
      </c>
    </row>
    <row r="154" spans="2:65" s="12" customFormat="1">
      <c r="B154" s="173"/>
      <c r="D154" s="174" t="s">
        <v>268</v>
      </c>
      <c r="E154" s="175" t="s">
        <v>5</v>
      </c>
      <c r="F154" s="176" t="s">
        <v>1237</v>
      </c>
      <c r="H154" s="175" t="s">
        <v>5</v>
      </c>
      <c r="L154" s="173"/>
      <c r="M154" s="177"/>
      <c r="N154" s="178"/>
      <c r="O154" s="178"/>
      <c r="P154" s="178"/>
      <c r="Q154" s="178"/>
      <c r="R154" s="178"/>
      <c r="S154" s="178"/>
      <c r="T154" s="179"/>
      <c r="AT154" s="175" t="s">
        <v>268</v>
      </c>
      <c r="AU154" s="175" t="s">
        <v>86</v>
      </c>
      <c r="AV154" s="12" t="s">
        <v>28</v>
      </c>
      <c r="AW154" s="12" t="s">
        <v>41</v>
      </c>
      <c r="AX154" s="12" t="s">
        <v>77</v>
      </c>
      <c r="AY154" s="175" t="s">
        <v>259</v>
      </c>
    </row>
    <row r="155" spans="2:65" s="14" customFormat="1">
      <c r="B155" s="187"/>
      <c r="D155" s="174" t="s">
        <v>268</v>
      </c>
      <c r="E155" s="188" t="s">
        <v>5</v>
      </c>
      <c r="F155" s="189" t="s">
        <v>1238</v>
      </c>
      <c r="H155" s="190">
        <v>368.7</v>
      </c>
      <c r="L155" s="187"/>
      <c r="M155" s="191"/>
      <c r="N155" s="192"/>
      <c r="O155" s="192"/>
      <c r="P155" s="192"/>
      <c r="Q155" s="192"/>
      <c r="R155" s="192"/>
      <c r="S155" s="192"/>
      <c r="T155" s="193"/>
      <c r="AT155" s="188" t="s">
        <v>268</v>
      </c>
      <c r="AU155" s="188" t="s">
        <v>86</v>
      </c>
      <c r="AV155" s="14" t="s">
        <v>86</v>
      </c>
      <c r="AW155" s="14" t="s">
        <v>41</v>
      </c>
      <c r="AX155" s="14" t="s">
        <v>28</v>
      </c>
      <c r="AY155" s="188" t="s">
        <v>259</v>
      </c>
    </row>
    <row r="156" spans="2:65" s="11" customFormat="1" ht="29.85" customHeight="1">
      <c r="B156" s="149"/>
      <c r="D156" s="150" t="s">
        <v>76</v>
      </c>
      <c r="E156" s="159" t="s">
        <v>86</v>
      </c>
      <c r="F156" s="159" t="s">
        <v>699</v>
      </c>
      <c r="J156" s="160">
        <f>BK156</f>
        <v>0</v>
      </c>
      <c r="L156" s="149"/>
      <c r="M156" s="153"/>
      <c r="N156" s="154"/>
      <c r="O156" s="154"/>
      <c r="P156" s="155">
        <f>SUM(P157:P173)</f>
        <v>14.192055999999999</v>
      </c>
      <c r="Q156" s="154"/>
      <c r="R156" s="155">
        <f>SUM(R157:R173)</f>
        <v>14.9394455</v>
      </c>
      <c r="S156" s="154"/>
      <c r="T156" s="156">
        <f>SUM(T157:T173)</f>
        <v>0</v>
      </c>
      <c r="AR156" s="150" t="s">
        <v>28</v>
      </c>
      <c r="AT156" s="157" t="s">
        <v>76</v>
      </c>
      <c r="AU156" s="157" t="s">
        <v>28</v>
      </c>
      <c r="AY156" s="150" t="s">
        <v>259</v>
      </c>
      <c r="BK156" s="158">
        <f>SUM(BK157:BK173)</f>
        <v>0</v>
      </c>
    </row>
    <row r="157" spans="2:65" s="1" customFormat="1" ht="16.5" customHeight="1">
      <c r="B157" s="161"/>
      <c r="C157" s="162" t="s">
        <v>362</v>
      </c>
      <c r="D157" s="162" t="s">
        <v>261</v>
      </c>
      <c r="E157" s="163" t="s">
        <v>1067</v>
      </c>
      <c r="F157" s="164" t="s">
        <v>1068</v>
      </c>
      <c r="G157" s="165" t="s">
        <v>297</v>
      </c>
      <c r="H157" s="166">
        <v>3.734</v>
      </c>
      <c r="I157" s="167"/>
      <c r="J157" s="167">
        <f>ROUND(I157*H157,2)</f>
        <v>0</v>
      </c>
      <c r="K157" s="164" t="s">
        <v>265</v>
      </c>
      <c r="L157" s="39"/>
      <c r="M157" s="168" t="s">
        <v>5</v>
      </c>
      <c r="N157" s="169" t="s">
        <v>48</v>
      </c>
      <c r="O157" s="170">
        <v>0.58399999999999996</v>
      </c>
      <c r="P157" s="170">
        <f>O157*H157</f>
        <v>2.1806559999999999</v>
      </c>
      <c r="Q157" s="170">
        <v>2.45329</v>
      </c>
      <c r="R157" s="170">
        <f>Q157*H157</f>
        <v>9.1605848600000002</v>
      </c>
      <c r="S157" s="170">
        <v>0</v>
      </c>
      <c r="T157" s="171">
        <f>S157*H157</f>
        <v>0</v>
      </c>
      <c r="AR157" s="24" t="s">
        <v>266</v>
      </c>
      <c r="AT157" s="24" t="s">
        <v>261</v>
      </c>
      <c r="AU157" s="24" t="s">
        <v>86</v>
      </c>
      <c r="AY157" s="24" t="s">
        <v>259</v>
      </c>
      <c r="BE157" s="172">
        <f>IF(N157="základní",J157,0)</f>
        <v>0</v>
      </c>
      <c r="BF157" s="172">
        <f>IF(N157="snížená",J157,0)</f>
        <v>0</v>
      </c>
      <c r="BG157" s="172">
        <f>IF(N157="zákl. přenesená",J157,0)</f>
        <v>0</v>
      </c>
      <c r="BH157" s="172">
        <f>IF(N157="sníž. přenesená",J157,0)</f>
        <v>0</v>
      </c>
      <c r="BI157" s="172">
        <f>IF(N157="nulová",J157,0)</f>
        <v>0</v>
      </c>
      <c r="BJ157" s="24" t="s">
        <v>28</v>
      </c>
      <c r="BK157" s="172">
        <f>ROUND(I157*H157,2)</f>
        <v>0</v>
      </c>
      <c r="BL157" s="24" t="s">
        <v>266</v>
      </c>
      <c r="BM157" s="24" t="s">
        <v>1239</v>
      </c>
    </row>
    <row r="158" spans="2:65" s="12" customFormat="1">
      <c r="B158" s="173"/>
      <c r="D158" s="174" t="s">
        <v>268</v>
      </c>
      <c r="E158" s="175" t="s">
        <v>5</v>
      </c>
      <c r="F158" s="176" t="s">
        <v>1240</v>
      </c>
      <c r="H158" s="175" t="s">
        <v>5</v>
      </c>
      <c r="L158" s="173"/>
      <c r="M158" s="177"/>
      <c r="N158" s="178"/>
      <c r="O158" s="178"/>
      <c r="P158" s="178"/>
      <c r="Q158" s="178"/>
      <c r="R158" s="178"/>
      <c r="S158" s="178"/>
      <c r="T158" s="179"/>
      <c r="AT158" s="175" t="s">
        <v>268</v>
      </c>
      <c r="AU158" s="175" t="s">
        <v>86</v>
      </c>
      <c r="AV158" s="12" t="s">
        <v>28</v>
      </c>
      <c r="AW158" s="12" t="s">
        <v>41</v>
      </c>
      <c r="AX158" s="12" t="s">
        <v>77</v>
      </c>
      <c r="AY158" s="175" t="s">
        <v>259</v>
      </c>
    </row>
    <row r="159" spans="2:65" s="14" customFormat="1">
      <c r="B159" s="187"/>
      <c r="D159" s="174" t="s">
        <v>268</v>
      </c>
      <c r="E159" s="188" t="s">
        <v>5</v>
      </c>
      <c r="F159" s="189" t="s">
        <v>1241</v>
      </c>
      <c r="H159" s="190">
        <v>3.32</v>
      </c>
      <c r="L159" s="187"/>
      <c r="M159" s="191"/>
      <c r="N159" s="192"/>
      <c r="O159" s="192"/>
      <c r="P159" s="192"/>
      <c r="Q159" s="192"/>
      <c r="R159" s="192"/>
      <c r="S159" s="192"/>
      <c r="T159" s="193"/>
      <c r="AT159" s="188" t="s">
        <v>268</v>
      </c>
      <c r="AU159" s="188" t="s">
        <v>86</v>
      </c>
      <c r="AV159" s="14" t="s">
        <v>86</v>
      </c>
      <c r="AW159" s="14" t="s">
        <v>41</v>
      </c>
      <c r="AX159" s="14" t="s">
        <v>77</v>
      </c>
      <c r="AY159" s="188" t="s">
        <v>259</v>
      </c>
    </row>
    <row r="160" spans="2:65" s="12" customFormat="1">
      <c r="B160" s="173"/>
      <c r="D160" s="174" t="s">
        <v>268</v>
      </c>
      <c r="E160" s="175" t="s">
        <v>5</v>
      </c>
      <c r="F160" s="176" t="s">
        <v>1242</v>
      </c>
      <c r="H160" s="175" t="s">
        <v>5</v>
      </c>
      <c r="L160" s="173"/>
      <c r="M160" s="177"/>
      <c r="N160" s="178"/>
      <c r="O160" s="178"/>
      <c r="P160" s="178"/>
      <c r="Q160" s="178"/>
      <c r="R160" s="178"/>
      <c r="S160" s="178"/>
      <c r="T160" s="179"/>
      <c r="AT160" s="175" t="s">
        <v>268</v>
      </c>
      <c r="AU160" s="175" t="s">
        <v>86</v>
      </c>
      <c r="AV160" s="12" t="s">
        <v>28</v>
      </c>
      <c r="AW160" s="12" t="s">
        <v>41</v>
      </c>
      <c r="AX160" s="12" t="s">
        <v>77</v>
      </c>
      <c r="AY160" s="175" t="s">
        <v>259</v>
      </c>
    </row>
    <row r="161" spans="2:65" s="14" customFormat="1">
      <c r="B161" s="187"/>
      <c r="D161" s="174" t="s">
        <v>268</v>
      </c>
      <c r="E161" s="188" t="s">
        <v>5</v>
      </c>
      <c r="F161" s="189" t="s">
        <v>1243</v>
      </c>
      <c r="H161" s="190">
        <v>0.28799999999999998</v>
      </c>
      <c r="L161" s="187"/>
      <c r="M161" s="191"/>
      <c r="N161" s="192"/>
      <c r="O161" s="192"/>
      <c r="P161" s="192"/>
      <c r="Q161" s="192"/>
      <c r="R161" s="192"/>
      <c r="S161" s="192"/>
      <c r="T161" s="193"/>
      <c r="AT161" s="188" t="s">
        <v>268</v>
      </c>
      <c r="AU161" s="188" t="s">
        <v>86</v>
      </c>
      <c r="AV161" s="14" t="s">
        <v>86</v>
      </c>
      <c r="AW161" s="14" t="s">
        <v>41</v>
      </c>
      <c r="AX161" s="14" t="s">
        <v>77</v>
      </c>
      <c r="AY161" s="188" t="s">
        <v>259</v>
      </c>
    </row>
    <row r="162" spans="2:65" s="13" customFormat="1">
      <c r="B162" s="180"/>
      <c r="D162" s="174" t="s">
        <v>268</v>
      </c>
      <c r="E162" s="181" t="s">
        <v>5</v>
      </c>
      <c r="F162" s="182" t="s">
        <v>275</v>
      </c>
      <c r="H162" s="183">
        <v>3.6080000000000001</v>
      </c>
      <c r="L162" s="180"/>
      <c r="M162" s="184"/>
      <c r="N162" s="185"/>
      <c r="O162" s="185"/>
      <c r="P162" s="185"/>
      <c r="Q162" s="185"/>
      <c r="R162" s="185"/>
      <c r="S162" s="185"/>
      <c r="T162" s="186"/>
      <c r="AT162" s="181" t="s">
        <v>268</v>
      </c>
      <c r="AU162" s="181" t="s">
        <v>86</v>
      </c>
      <c r="AV162" s="13" t="s">
        <v>152</v>
      </c>
      <c r="AW162" s="13" t="s">
        <v>41</v>
      </c>
      <c r="AX162" s="13" t="s">
        <v>77</v>
      </c>
      <c r="AY162" s="181" t="s">
        <v>259</v>
      </c>
    </row>
    <row r="163" spans="2:65" s="12" customFormat="1">
      <c r="B163" s="173"/>
      <c r="D163" s="174" t="s">
        <v>268</v>
      </c>
      <c r="E163" s="175" t="s">
        <v>5</v>
      </c>
      <c r="F163" s="176" t="s">
        <v>1244</v>
      </c>
      <c r="H163" s="175" t="s">
        <v>5</v>
      </c>
      <c r="L163" s="173"/>
      <c r="M163" s="177"/>
      <c r="N163" s="178"/>
      <c r="O163" s="178"/>
      <c r="P163" s="178"/>
      <c r="Q163" s="178"/>
      <c r="R163" s="178"/>
      <c r="S163" s="178"/>
      <c r="T163" s="179"/>
      <c r="AT163" s="175" t="s">
        <v>268</v>
      </c>
      <c r="AU163" s="175" t="s">
        <v>86</v>
      </c>
      <c r="AV163" s="12" t="s">
        <v>28</v>
      </c>
      <c r="AW163" s="12" t="s">
        <v>41</v>
      </c>
      <c r="AX163" s="12" t="s">
        <v>77</v>
      </c>
      <c r="AY163" s="175" t="s">
        <v>259</v>
      </c>
    </row>
    <row r="164" spans="2:65" s="14" customFormat="1">
      <c r="B164" s="187"/>
      <c r="D164" s="174" t="s">
        <v>268</v>
      </c>
      <c r="E164" s="188" t="s">
        <v>5</v>
      </c>
      <c r="F164" s="189" t="s">
        <v>1245</v>
      </c>
      <c r="H164" s="190">
        <v>0.126</v>
      </c>
      <c r="L164" s="187"/>
      <c r="M164" s="191"/>
      <c r="N164" s="192"/>
      <c r="O164" s="192"/>
      <c r="P164" s="192"/>
      <c r="Q164" s="192"/>
      <c r="R164" s="192"/>
      <c r="S164" s="192"/>
      <c r="T164" s="193"/>
      <c r="AT164" s="188" t="s">
        <v>268</v>
      </c>
      <c r="AU164" s="188" t="s">
        <v>86</v>
      </c>
      <c r="AV164" s="14" t="s">
        <v>86</v>
      </c>
      <c r="AW164" s="14" t="s">
        <v>41</v>
      </c>
      <c r="AX164" s="14" t="s">
        <v>77</v>
      </c>
      <c r="AY164" s="188" t="s">
        <v>259</v>
      </c>
    </row>
    <row r="165" spans="2:65" s="15" customFormat="1">
      <c r="B165" s="194"/>
      <c r="D165" s="174" t="s">
        <v>268</v>
      </c>
      <c r="E165" s="195" t="s">
        <v>5</v>
      </c>
      <c r="F165" s="196" t="s">
        <v>282</v>
      </c>
      <c r="H165" s="197">
        <v>3.734</v>
      </c>
      <c r="L165" s="194"/>
      <c r="M165" s="198"/>
      <c r="N165" s="199"/>
      <c r="O165" s="199"/>
      <c r="P165" s="199"/>
      <c r="Q165" s="199"/>
      <c r="R165" s="199"/>
      <c r="S165" s="199"/>
      <c r="T165" s="200"/>
      <c r="AT165" s="195" t="s">
        <v>268</v>
      </c>
      <c r="AU165" s="195" t="s">
        <v>86</v>
      </c>
      <c r="AV165" s="15" t="s">
        <v>266</v>
      </c>
      <c r="AW165" s="15" t="s">
        <v>41</v>
      </c>
      <c r="AX165" s="15" t="s">
        <v>28</v>
      </c>
      <c r="AY165" s="195" t="s">
        <v>259</v>
      </c>
    </row>
    <row r="166" spans="2:65" s="1" customFormat="1" ht="25.5" customHeight="1">
      <c r="B166" s="161"/>
      <c r="C166" s="162" t="s">
        <v>11</v>
      </c>
      <c r="D166" s="162" t="s">
        <v>261</v>
      </c>
      <c r="E166" s="163" t="s">
        <v>1246</v>
      </c>
      <c r="F166" s="164" t="s">
        <v>1247</v>
      </c>
      <c r="G166" s="165" t="s">
        <v>264</v>
      </c>
      <c r="H166" s="166">
        <v>7.867</v>
      </c>
      <c r="I166" s="167"/>
      <c r="J166" s="167">
        <f>ROUND(I166*H166,2)</f>
        <v>0</v>
      </c>
      <c r="K166" s="164" t="s">
        <v>265</v>
      </c>
      <c r="L166" s="39"/>
      <c r="M166" s="168" t="s">
        <v>5</v>
      </c>
      <c r="N166" s="169" t="s">
        <v>48</v>
      </c>
      <c r="O166" s="170">
        <v>0.94</v>
      </c>
      <c r="P166" s="170">
        <f>O166*H166</f>
        <v>7.3949799999999994</v>
      </c>
      <c r="Q166" s="170">
        <v>0.71545999999999998</v>
      </c>
      <c r="R166" s="170">
        <f>Q166*H166</f>
        <v>5.6285238199999998</v>
      </c>
      <c r="S166" s="170">
        <v>0</v>
      </c>
      <c r="T166" s="171">
        <f>S166*H166</f>
        <v>0</v>
      </c>
      <c r="AR166" s="24" t="s">
        <v>266</v>
      </c>
      <c r="AT166" s="24" t="s">
        <v>261</v>
      </c>
      <c r="AU166" s="24" t="s">
        <v>86</v>
      </c>
      <c r="AY166" s="24" t="s">
        <v>259</v>
      </c>
      <c r="BE166" s="172">
        <f>IF(N166="základní",J166,0)</f>
        <v>0</v>
      </c>
      <c r="BF166" s="172">
        <f>IF(N166="snížená",J166,0)</f>
        <v>0</v>
      </c>
      <c r="BG166" s="172">
        <f>IF(N166="zákl. přenesená",J166,0)</f>
        <v>0</v>
      </c>
      <c r="BH166" s="172">
        <f>IF(N166="sníž. přenesená",J166,0)</f>
        <v>0</v>
      </c>
      <c r="BI166" s="172">
        <f>IF(N166="nulová",J166,0)</f>
        <v>0</v>
      </c>
      <c r="BJ166" s="24" t="s">
        <v>28</v>
      </c>
      <c r="BK166" s="172">
        <f>ROUND(I166*H166,2)</f>
        <v>0</v>
      </c>
      <c r="BL166" s="24" t="s">
        <v>266</v>
      </c>
      <c r="BM166" s="24" t="s">
        <v>1248</v>
      </c>
    </row>
    <row r="167" spans="2:65" s="12" customFormat="1">
      <c r="B167" s="173"/>
      <c r="D167" s="174" t="s">
        <v>268</v>
      </c>
      <c r="E167" s="175" t="s">
        <v>5</v>
      </c>
      <c r="F167" s="176" t="s">
        <v>1249</v>
      </c>
      <c r="H167" s="175" t="s">
        <v>5</v>
      </c>
      <c r="L167" s="173"/>
      <c r="M167" s="177"/>
      <c r="N167" s="178"/>
      <c r="O167" s="178"/>
      <c r="P167" s="178"/>
      <c r="Q167" s="178"/>
      <c r="R167" s="178"/>
      <c r="S167" s="178"/>
      <c r="T167" s="179"/>
      <c r="AT167" s="175" t="s">
        <v>268</v>
      </c>
      <c r="AU167" s="175" t="s">
        <v>86</v>
      </c>
      <c r="AV167" s="12" t="s">
        <v>28</v>
      </c>
      <c r="AW167" s="12" t="s">
        <v>41</v>
      </c>
      <c r="AX167" s="12" t="s">
        <v>77</v>
      </c>
      <c r="AY167" s="175" t="s">
        <v>259</v>
      </c>
    </row>
    <row r="168" spans="2:65" s="12" customFormat="1">
      <c r="B168" s="173"/>
      <c r="D168" s="174" t="s">
        <v>268</v>
      </c>
      <c r="E168" s="175" t="s">
        <v>5</v>
      </c>
      <c r="F168" s="176" t="s">
        <v>1250</v>
      </c>
      <c r="H168" s="175" t="s">
        <v>5</v>
      </c>
      <c r="L168" s="173"/>
      <c r="M168" s="177"/>
      <c r="N168" s="178"/>
      <c r="O168" s="178"/>
      <c r="P168" s="178"/>
      <c r="Q168" s="178"/>
      <c r="R168" s="178"/>
      <c r="S168" s="178"/>
      <c r="T168" s="179"/>
      <c r="AT168" s="175" t="s">
        <v>268</v>
      </c>
      <c r="AU168" s="175" t="s">
        <v>86</v>
      </c>
      <c r="AV168" s="12" t="s">
        <v>28</v>
      </c>
      <c r="AW168" s="12" t="s">
        <v>41</v>
      </c>
      <c r="AX168" s="12" t="s">
        <v>77</v>
      </c>
      <c r="AY168" s="175" t="s">
        <v>259</v>
      </c>
    </row>
    <row r="169" spans="2:65" s="14" customFormat="1">
      <c r="B169" s="187"/>
      <c r="D169" s="174" t="s">
        <v>268</v>
      </c>
      <c r="E169" s="188" t="s">
        <v>5</v>
      </c>
      <c r="F169" s="189" t="s">
        <v>1251</v>
      </c>
      <c r="H169" s="190">
        <v>7.867</v>
      </c>
      <c r="L169" s="187"/>
      <c r="M169" s="191"/>
      <c r="N169" s="192"/>
      <c r="O169" s="192"/>
      <c r="P169" s="192"/>
      <c r="Q169" s="192"/>
      <c r="R169" s="192"/>
      <c r="S169" s="192"/>
      <c r="T169" s="193"/>
      <c r="AT169" s="188" t="s">
        <v>268</v>
      </c>
      <c r="AU169" s="188" t="s">
        <v>86</v>
      </c>
      <c r="AV169" s="14" t="s">
        <v>86</v>
      </c>
      <c r="AW169" s="14" t="s">
        <v>41</v>
      </c>
      <c r="AX169" s="14" t="s">
        <v>28</v>
      </c>
      <c r="AY169" s="188" t="s">
        <v>259</v>
      </c>
    </row>
    <row r="170" spans="2:65" s="1" customFormat="1" ht="16.5" customHeight="1">
      <c r="B170" s="161"/>
      <c r="C170" s="162" t="s">
        <v>378</v>
      </c>
      <c r="D170" s="162" t="s">
        <v>261</v>
      </c>
      <c r="E170" s="163" t="s">
        <v>1252</v>
      </c>
      <c r="F170" s="164" t="s">
        <v>1253</v>
      </c>
      <c r="G170" s="165" t="s">
        <v>324</v>
      </c>
      <c r="H170" s="166">
        <v>0.14199999999999999</v>
      </c>
      <c r="I170" s="167"/>
      <c r="J170" s="167">
        <f>ROUND(I170*H170,2)</f>
        <v>0</v>
      </c>
      <c r="K170" s="164" t="s">
        <v>265</v>
      </c>
      <c r="L170" s="39"/>
      <c r="M170" s="168" t="s">
        <v>5</v>
      </c>
      <c r="N170" s="169" t="s">
        <v>48</v>
      </c>
      <c r="O170" s="170">
        <v>32.51</v>
      </c>
      <c r="P170" s="170">
        <f>O170*H170</f>
        <v>4.6164199999999997</v>
      </c>
      <c r="Q170" s="170">
        <v>1.05871</v>
      </c>
      <c r="R170" s="170">
        <f>Q170*H170</f>
        <v>0.15033681999999998</v>
      </c>
      <c r="S170" s="170">
        <v>0</v>
      </c>
      <c r="T170" s="171">
        <f>S170*H170</f>
        <v>0</v>
      </c>
      <c r="AR170" s="24" t="s">
        <v>266</v>
      </c>
      <c r="AT170" s="24" t="s">
        <v>261</v>
      </c>
      <c r="AU170" s="24" t="s">
        <v>86</v>
      </c>
      <c r="AY170" s="24" t="s">
        <v>259</v>
      </c>
      <c r="BE170" s="172">
        <f>IF(N170="základní",J170,0)</f>
        <v>0</v>
      </c>
      <c r="BF170" s="172">
        <f>IF(N170="snížená",J170,0)</f>
        <v>0</v>
      </c>
      <c r="BG170" s="172">
        <f>IF(N170="zákl. přenesená",J170,0)</f>
        <v>0</v>
      </c>
      <c r="BH170" s="172">
        <f>IF(N170="sníž. přenesená",J170,0)</f>
        <v>0</v>
      </c>
      <c r="BI170" s="172">
        <f>IF(N170="nulová",J170,0)</f>
        <v>0</v>
      </c>
      <c r="BJ170" s="24" t="s">
        <v>28</v>
      </c>
      <c r="BK170" s="172">
        <f>ROUND(I170*H170,2)</f>
        <v>0</v>
      </c>
      <c r="BL170" s="24" t="s">
        <v>266</v>
      </c>
      <c r="BM170" s="24" t="s">
        <v>1254</v>
      </c>
    </row>
    <row r="171" spans="2:65" s="12" customFormat="1">
      <c r="B171" s="173"/>
      <c r="D171" s="174" t="s">
        <v>268</v>
      </c>
      <c r="E171" s="175" t="s">
        <v>5</v>
      </c>
      <c r="F171" s="176" t="s">
        <v>1255</v>
      </c>
      <c r="H171" s="175" t="s">
        <v>5</v>
      </c>
      <c r="L171" s="173"/>
      <c r="M171" s="177"/>
      <c r="N171" s="178"/>
      <c r="O171" s="178"/>
      <c r="P171" s="178"/>
      <c r="Q171" s="178"/>
      <c r="R171" s="178"/>
      <c r="S171" s="178"/>
      <c r="T171" s="179"/>
      <c r="AT171" s="175" t="s">
        <v>268</v>
      </c>
      <c r="AU171" s="175" t="s">
        <v>86</v>
      </c>
      <c r="AV171" s="12" t="s">
        <v>28</v>
      </c>
      <c r="AW171" s="12" t="s">
        <v>41</v>
      </c>
      <c r="AX171" s="12" t="s">
        <v>77</v>
      </c>
      <c r="AY171" s="175" t="s">
        <v>259</v>
      </c>
    </row>
    <row r="172" spans="2:65" s="12" customFormat="1">
      <c r="B172" s="173"/>
      <c r="D172" s="174" t="s">
        <v>268</v>
      </c>
      <c r="E172" s="175" t="s">
        <v>5</v>
      </c>
      <c r="F172" s="176" t="s">
        <v>1250</v>
      </c>
      <c r="H172" s="175" t="s">
        <v>5</v>
      </c>
      <c r="L172" s="173"/>
      <c r="M172" s="177"/>
      <c r="N172" s="178"/>
      <c r="O172" s="178"/>
      <c r="P172" s="178"/>
      <c r="Q172" s="178"/>
      <c r="R172" s="178"/>
      <c r="S172" s="178"/>
      <c r="T172" s="179"/>
      <c r="AT172" s="175" t="s">
        <v>268</v>
      </c>
      <c r="AU172" s="175" t="s">
        <v>86</v>
      </c>
      <c r="AV172" s="12" t="s">
        <v>28</v>
      </c>
      <c r="AW172" s="12" t="s">
        <v>41</v>
      </c>
      <c r="AX172" s="12" t="s">
        <v>77</v>
      </c>
      <c r="AY172" s="175" t="s">
        <v>259</v>
      </c>
    </row>
    <row r="173" spans="2:65" s="14" customFormat="1">
      <c r="B173" s="187"/>
      <c r="D173" s="174" t="s">
        <v>268</v>
      </c>
      <c r="E173" s="188" t="s">
        <v>5</v>
      </c>
      <c r="F173" s="189" t="s">
        <v>1256</v>
      </c>
      <c r="H173" s="190">
        <v>0.14199999999999999</v>
      </c>
      <c r="L173" s="187"/>
      <c r="M173" s="191"/>
      <c r="N173" s="192"/>
      <c r="O173" s="192"/>
      <c r="P173" s="192"/>
      <c r="Q173" s="192"/>
      <c r="R173" s="192"/>
      <c r="S173" s="192"/>
      <c r="T173" s="193"/>
      <c r="AT173" s="188" t="s">
        <v>268</v>
      </c>
      <c r="AU173" s="188" t="s">
        <v>86</v>
      </c>
      <c r="AV173" s="14" t="s">
        <v>86</v>
      </c>
      <c r="AW173" s="14" t="s">
        <v>41</v>
      </c>
      <c r="AX173" s="14" t="s">
        <v>28</v>
      </c>
      <c r="AY173" s="188" t="s">
        <v>259</v>
      </c>
    </row>
    <row r="174" spans="2:65" s="11" customFormat="1" ht="29.85" customHeight="1">
      <c r="B174" s="149"/>
      <c r="D174" s="150" t="s">
        <v>76</v>
      </c>
      <c r="E174" s="159" t="s">
        <v>304</v>
      </c>
      <c r="F174" s="159" t="s">
        <v>713</v>
      </c>
      <c r="J174" s="160">
        <f>BK174</f>
        <v>0</v>
      </c>
      <c r="L174" s="149"/>
      <c r="M174" s="153"/>
      <c r="N174" s="154"/>
      <c r="O174" s="154"/>
      <c r="P174" s="155">
        <f>SUM(P175:P198)</f>
        <v>106.63130000000001</v>
      </c>
      <c r="Q174" s="154"/>
      <c r="R174" s="155">
        <f>SUM(R175:R198)</f>
        <v>55.610436</v>
      </c>
      <c r="S174" s="154"/>
      <c r="T174" s="156">
        <f>SUM(T175:T198)</f>
        <v>0</v>
      </c>
      <c r="AR174" s="150" t="s">
        <v>28</v>
      </c>
      <c r="AT174" s="157" t="s">
        <v>76</v>
      </c>
      <c r="AU174" s="157" t="s">
        <v>28</v>
      </c>
      <c r="AY174" s="150" t="s">
        <v>259</v>
      </c>
      <c r="BK174" s="158">
        <f>SUM(BK175:BK198)</f>
        <v>0</v>
      </c>
    </row>
    <row r="175" spans="2:65" s="1" customFormat="1" ht="16.5" customHeight="1">
      <c r="B175" s="161"/>
      <c r="C175" s="162" t="s">
        <v>386</v>
      </c>
      <c r="D175" s="162" t="s">
        <v>261</v>
      </c>
      <c r="E175" s="163" t="s">
        <v>1257</v>
      </c>
      <c r="F175" s="164" t="s">
        <v>1258</v>
      </c>
      <c r="G175" s="165" t="s">
        <v>264</v>
      </c>
      <c r="H175" s="166">
        <v>4.5999999999999996</v>
      </c>
      <c r="I175" s="167"/>
      <c r="J175" s="167">
        <f>ROUND(I175*H175,2)</f>
        <v>0</v>
      </c>
      <c r="K175" s="164" t="s">
        <v>265</v>
      </c>
      <c r="L175" s="39"/>
      <c r="M175" s="168" t="s">
        <v>5</v>
      </c>
      <c r="N175" s="169" t="s">
        <v>48</v>
      </c>
      <c r="O175" s="170">
        <v>1.6E-2</v>
      </c>
      <c r="P175" s="170">
        <f>O175*H175</f>
        <v>7.3599999999999999E-2</v>
      </c>
      <c r="Q175" s="170">
        <v>0</v>
      </c>
      <c r="R175" s="170">
        <f>Q175*H175</f>
        <v>0</v>
      </c>
      <c r="S175" s="170">
        <v>0</v>
      </c>
      <c r="T175" s="171">
        <f>S175*H175</f>
        <v>0</v>
      </c>
      <c r="AR175" s="24" t="s">
        <v>266</v>
      </c>
      <c r="AT175" s="24" t="s">
        <v>261</v>
      </c>
      <c r="AU175" s="24" t="s">
        <v>86</v>
      </c>
      <c r="AY175" s="24" t="s">
        <v>259</v>
      </c>
      <c r="BE175" s="172">
        <f>IF(N175="základní",J175,0)</f>
        <v>0</v>
      </c>
      <c r="BF175" s="172">
        <f>IF(N175="snížená",J175,0)</f>
        <v>0</v>
      </c>
      <c r="BG175" s="172">
        <f>IF(N175="zákl. přenesená",J175,0)</f>
        <v>0</v>
      </c>
      <c r="BH175" s="172">
        <f>IF(N175="sníž. přenesená",J175,0)</f>
        <v>0</v>
      </c>
      <c r="BI175" s="172">
        <f>IF(N175="nulová",J175,0)</f>
        <v>0</v>
      </c>
      <c r="BJ175" s="24" t="s">
        <v>28</v>
      </c>
      <c r="BK175" s="172">
        <f>ROUND(I175*H175,2)</f>
        <v>0</v>
      </c>
      <c r="BL175" s="24" t="s">
        <v>266</v>
      </c>
      <c r="BM175" s="24" t="s">
        <v>1259</v>
      </c>
    </row>
    <row r="176" spans="2:65" s="12" customFormat="1">
      <c r="B176" s="173"/>
      <c r="D176" s="174" t="s">
        <v>268</v>
      </c>
      <c r="E176" s="175" t="s">
        <v>5</v>
      </c>
      <c r="F176" s="176" t="s">
        <v>1260</v>
      </c>
      <c r="H176" s="175" t="s">
        <v>5</v>
      </c>
      <c r="L176" s="173"/>
      <c r="M176" s="177"/>
      <c r="N176" s="178"/>
      <c r="O176" s="178"/>
      <c r="P176" s="178"/>
      <c r="Q176" s="178"/>
      <c r="R176" s="178"/>
      <c r="S176" s="178"/>
      <c r="T176" s="179"/>
      <c r="AT176" s="175" t="s">
        <v>268</v>
      </c>
      <c r="AU176" s="175" t="s">
        <v>86</v>
      </c>
      <c r="AV176" s="12" t="s">
        <v>28</v>
      </c>
      <c r="AW176" s="12" t="s">
        <v>41</v>
      </c>
      <c r="AX176" s="12" t="s">
        <v>77</v>
      </c>
      <c r="AY176" s="175" t="s">
        <v>259</v>
      </c>
    </row>
    <row r="177" spans="2:65" s="14" customFormat="1">
      <c r="B177" s="187"/>
      <c r="D177" s="174" t="s">
        <v>268</v>
      </c>
      <c r="E177" s="188" t="s">
        <v>5</v>
      </c>
      <c r="F177" s="189" t="s">
        <v>1261</v>
      </c>
      <c r="H177" s="190">
        <v>4.5999999999999996</v>
      </c>
      <c r="L177" s="187"/>
      <c r="M177" s="191"/>
      <c r="N177" s="192"/>
      <c r="O177" s="192"/>
      <c r="P177" s="192"/>
      <c r="Q177" s="192"/>
      <c r="R177" s="192"/>
      <c r="S177" s="192"/>
      <c r="T177" s="193"/>
      <c r="AT177" s="188" t="s">
        <v>268</v>
      </c>
      <c r="AU177" s="188" t="s">
        <v>86</v>
      </c>
      <c r="AV177" s="14" t="s">
        <v>86</v>
      </c>
      <c r="AW177" s="14" t="s">
        <v>41</v>
      </c>
      <c r="AX177" s="14" t="s">
        <v>28</v>
      </c>
      <c r="AY177" s="188" t="s">
        <v>259</v>
      </c>
    </row>
    <row r="178" spans="2:65" s="1" customFormat="1" ht="16.5" customHeight="1">
      <c r="B178" s="161"/>
      <c r="C178" s="162" t="s">
        <v>393</v>
      </c>
      <c r="D178" s="162" t="s">
        <v>261</v>
      </c>
      <c r="E178" s="163" t="s">
        <v>1262</v>
      </c>
      <c r="F178" s="164" t="s">
        <v>1263</v>
      </c>
      <c r="G178" s="165" t="s">
        <v>264</v>
      </c>
      <c r="H178" s="166">
        <v>368.7</v>
      </c>
      <c r="I178" s="167"/>
      <c r="J178" s="167">
        <f>ROUND(I178*H178,2)</f>
        <v>0</v>
      </c>
      <c r="K178" s="164" t="s">
        <v>265</v>
      </c>
      <c r="L178" s="39"/>
      <c r="M178" s="168" t="s">
        <v>5</v>
      </c>
      <c r="N178" s="169" t="s">
        <v>48</v>
      </c>
      <c r="O178" s="170">
        <v>2.5999999999999999E-2</v>
      </c>
      <c r="P178" s="170">
        <f>O178*H178</f>
        <v>9.5861999999999998</v>
      </c>
      <c r="Q178" s="170">
        <v>0</v>
      </c>
      <c r="R178" s="170">
        <f>Q178*H178</f>
        <v>0</v>
      </c>
      <c r="S178" s="170">
        <v>0</v>
      </c>
      <c r="T178" s="171">
        <f>S178*H178</f>
        <v>0</v>
      </c>
      <c r="AR178" s="24" t="s">
        <v>266</v>
      </c>
      <c r="AT178" s="24" t="s">
        <v>261</v>
      </c>
      <c r="AU178" s="24" t="s">
        <v>86</v>
      </c>
      <c r="AY178" s="24" t="s">
        <v>259</v>
      </c>
      <c r="BE178" s="172">
        <f>IF(N178="základní",J178,0)</f>
        <v>0</v>
      </c>
      <c r="BF178" s="172">
        <f>IF(N178="snížená",J178,0)</f>
        <v>0</v>
      </c>
      <c r="BG178" s="172">
        <f>IF(N178="zákl. přenesená",J178,0)</f>
        <v>0</v>
      </c>
      <c r="BH178" s="172">
        <f>IF(N178="sníž. přenesená",J178,0)</f>
        <v>0</v>
      </c>
      <c r="BI178" s="172">
        <f>IF(N178="nulová",J178,0)</f>
        <v>0</v>
      </c>
      <c r="BJ178" s="24" t="s">
        <v>28</v>
      </c>
      <c r="BK178" s="172">
        <f>ROUND(I178*H178,2)</f>
        <v>0</v>
      </c>
      <c r="BL178" s="24" t="s">
        <v>266</v>
      </c>
      <c r="BM178" s="24" t="s">
        <v>1264</v>
      </c>
    </row>
    <row r="179" spans="2:65" s="12" customFormat="1">
      <c r="B179" s="173"/>
      <c r="D179" s="174" t="s">
        <v>268</v>
      </c>
      <c r="E179" s="175" t="s">
        <v>5</v>
      </c>
      <c r="F179" s="176" t="s">
        <v>1265</v>
      </c>
      <c r="H179" s="175" t="s">
        <v>5</v>
      </c>
      <c r="L179" s="173"/>
      <c r="M179" s="177"/>
      <c r="N179" s="178"/>
      <c r="O179" s="178"/>
      <c r="P179" s="178"/>
      <c r="Q179" s="178"/>
      <c r="R179" s="178"/>
      <c r="S179" s="178"/>
      <c r="T179" s="179"/>
      <c r="AT179" s="175" t="s">
        <v>268</v>
      </c>
      <c r="AU179" s="175" t="s">
        <v>86</v>
      </c>
      <c r="AV179" s="12" t="s">
        <v>28</v>
      </c>
      <c r="AW179" s="12" t="s">
        <v>41</v>
      </c>
      <c r="AX179" s="12" t="s">
        <v>77</v>
      </c>
      <c r="AY179" s="175" t="s">
        <v>259</v>
      </c>
    </row>
    <row r="180" spans="2:65" s="14" customFormat="1">
      <c r="B180" s="187"/>
      <c r="D180" s="174" t="s">
        <v>268</v>
      </c>
      <c r="E180" s="188" t="s">
        <v>5</v>
      </c>
      <c r="F180" s="189" t="s">
        <v>1238</v>
      </c>
      <c r="H180" s="190">
        <v>368.7</v>
      </c>
      <c r="L180" s="187"/>
      <c r="M180" s="191"/>
      <c r="N180" s="192"/>
      <c r="O180" s="192"/>
      <c r="P180" s="192"/>
      <c r="Q180" s="192"/>
      <c r="R180" s="192"/>
      <c r="S180" s="192"/>
      <c r="T180" s="193"/>
      <c r="AT180" s="188" t="s">
        <v>268</v>
      </c>
      <c r="AU180" s="188" t="s">
        <v>86</v>
      </c>
      <c r="AV180" s="14" t="s">
        <v>86</v>
      </c>
      <c r="AW180" s="14" t="s">
        <v>41</v>
      </c>
      <c r="AX180" s="14" t="s">
        <v>28</v>
      </c>
      <c r="AY180" s="188" t="s">
        <v>259</v>
      </c>
    </row>
    <row r="181" spans="2:65" s="1" customFormat="1" ht="16.5" customHeight="1">
      <c r="B181" s="161"/>
      <c r="C181" s="162" t="s">
        <v>401</v>
      </c>
      <c r="D181" s="162" t="s">
        <v>261</v>
      </c>
      <c r="E181" s="163" t="s">
        <v>1136</v>
      </c>
      <c r="F181" s="164" t="s">
        <v>1137</v>
      </c>
      <c r="G181" s="165" t="s">
        <v>285</v>
      </c>
      <c r="H181" s="166">
        <v>87.85</v>
      </c>
      <c r="I181" s="167"/>
      <c r="J181" s="167">
        <f>ROUND(I181*H181,2)</f>
        <v>0</v>
      </c>
      <c r="K181" s="164" t="s">
        <v>265</v>
      </c>
      <c r="L181" s="39"/>
      <c r="M181" s="168" t="s">
        <v>5</v>
      </c>
      <c r="N181" s="169" t="s">
        <v>48</v>
      </c>
      <c r="O181" s="170">
        <v>0.17799999999999999</v>
      </c>
      <c r="P181" s="170">
        <f>O181*H181</f>
        <v>15.637299999999998</v>
      </c>
      <c r="Q181" s="170">
        <v>0.22500000000000001</v>
      </c>
      <c r="R181" s="170">
        <f>Q181*H181</f>
        <v>19.766249999999999</v>
      </c>
      <c r="S181" s="170">
        <v>0</v>
      </c>
      <c r="T181" s="171">
        <f>S181*H181</f>
        <v>0</v>
      </c>
      <c r="AR181" s="24" t="s">
        <v>266</v>
      </c>
      <c r="AT181" s="24" t="s">
        <v>261</v>
      </c>
      <c r="AU181" s="24" t="s">
        <v>86</v>
      </c>
      <c r="AY181" s="24" t="s">
        <v>259</v>
      </c>
      <c r="BE181" s="172">
        <f>IF(N181="základní",J181,0)</f>
        <v>0</v>
      </c>
      <c r="BF181" s="172">
        <f>IF(N181="snížená",J181,0)</f>
        <v>0</v>
      </c>
      <c r="BG181" s="172">
        <f>IF(N181="zákl. přenesená",J181,0)</f>
        <v>0</v>
      </c>
      <c r="BH181" s="172">
        <f>IF(N181="sníž. přenesená",J181,0)</f>
        <v>0</v>
      </c>
      <c r="BI181" s="172">
        <f>IF(N181="nulová",J181,0)</f>
        <v>0</v>
      </c>
      <c r="BJ181" s="24" t="s">
        <v>28</v>
      </c>
      <c r="BK181" s="172">
        <f>ROUND(I181*H181,2)</f>
        <v>0</v>
      </c>
      <c r="BL181" s="24" t="s">
        <v>266</v>
      </c>
      <c r="BM181" s="24" t="s">
        <v>1266</v>
      </c>
    </row>
    <row r="182" spans="2:65" s="12" customFormat="1">
      <c r="B182" s="173"/>
      <c r="D182" s="174" t="s">
        <v>268</v>
      </c>
      <c r="E182" s="175" t="s">
        <v>5</v>
      </c>
      <c r="F182" s="176" t="s">
        <v>1267</v>
      </c>
      <c r="H182" s="175" t="s">
        <v>5</v>
      </c>
      <c r="L182" s="173"/>
      <c r="M182" s="177"/>
      <c r="N182" s="178"/>
      <c r="O182" s="178"/>
      <c r="P182" s="178"/>
      <c r="Q182" s="178"/>
      <c r="R182" s="178"/>
      <c r="S182" s="178"/>
      <c r="T182" s="179"/>
      <c r="AT182" s="175" t="s">
        <v>268</v>
      </c>
      <c r="AU182" s="175" t="s">
        <v>86</v>
      </c>
      <c r="AV182" s="12" t="s">
        <v>28</v>
      </c>
      <c r="AW182" s="12" t="s">
        <v>41</v>
      </c>
      <c r="AX182" s="12" t="s">
        <v>77</v>
      </c>
      <c r="AY182" s="175" t="s">
        <v>259</v>
      </c>
    </row>
    <row r="183" spans="2:65" s="13" customFormat="1">
      <c r="B183" s="180"/>
      <c r="D183" s="174" t="s">
        <v>268</v>
      </c>
      <c r="E183" s="181" t="s">
        <v>5</v>
      </c>
      <c r="F183" s="182" t="s">
        <v>275</v>
      </c>
      <c r="H183" s="183">
        <v>0</v>
      </c>
      <c r="L183" s="180"/>
      <c r="M183" s="184"/>
      <c r="N183" s="185"/>
      <c r="O183" s="185"/>
      <c r="P183" s="185"/>
      <c r="Q183" s="185"/>
      <c r="R183" s="185"/>
      <c r="S183" s="185"/>
      <c r="T183" s="186"/>
      <c r="AT183" s="181" t="s">
        <v>268</v>
      </c>
      <c r="AU183" s="181" t="s">
        <v>86</v>
      </c>
      <c r="AV183" s="13" t="s">
        <v>152</v>
      </c>
      <c r="AW183" s="13" t="s">
        <v>41</v>
      </c>
      <c r="AX183" s="13" t="s">
        <v>77</v>
      </c>
      <c r="AY183" s="181" t="s">
        <v>259</v>
      </c>
    </row>
    <row r="184" spans="2:65" s="12" customFormat="1">
      <c r="B184" s="173"/>
      <c r="D184" s="174" t="s">
        <v>268</v>
      </c>
      <c r="E184" s="175" t="s">
        <v>5</v>
      </c>
      <c r="F184" s="176" t="s">
        <v>1140</v>
      </c>
      <c r="H184" s="175" t="s">
        <v>5</v>
      </c>
      <c r="L184" s="173"/>
      <c r="M184" s="177"/>
      <c r="N184" s="178"/>
      <c r="O184" s="178"/>
      <c r="P184" s="178"/>
      <c r="Q184" s="178"/>
      <c r="R184" s="178"/>
      <c r="S184" s="178"/>
      <c r="T184" s="179"/>
      <c r="AT184" s="175" t="s">
        <v>268</v>
      </c>
      <c r="AU184" s="175" t="s">
        <v>86</v>
      </c>
      <c r="AV184" s="12" t="s">
        <v>28</v>
      </c>
      <c r="AW184" s="12" t="s">
        <v>41</v>
      </c>
      <c r="AX184" s="12" t="s">
        <v>77</v>
      </c>
      <c r="AY184" s="175" t="s">
        <v>259</v>
      </c>
    </row>
    <row r="185" spans="2:65" s="14" customFormat="1">
      <c r="B185" s="187"/>
      <c r="D185" s="174" t="s">
        <v>268</v>
      </c>
      <c r="E185" s="188" t="s">
        <v>5</v>
      </c>
      <c r="F185" s="189" t="s">
        <v>1268</v>
      </c>
      <c r="H185" s="190">
        <v>87.85</v>
      </c>
      <c r="L185" s="187"/>
      <c r="M185" s="191"/>
      <c r="N185" s="192"/>
      <c r="O185" s="192"/>
      <c r="P185" s="192"/>
      <c r="Q185" s="192"/>
      <c r="R185" s="192"/>
      <c r="S185" s="192"/>
      <c r="T185" s="193"/>
      <c r="AT185" s="188" t="s">
        <v>268</v>
      </c>
      <c r="AU185" s="188" t="s">
        <v>86</v>
      </c>
      <c r="AV185" s="14" t="s">
        <v>86</v>
      </c>
      <c r="AW185" s="14" t="s">
        <v>41</v>
      </c>
      <c r="AX185" s="14" t="s">
        <v>77</v>
      </c>
      <c r="AY185" s="188" t="s">
        <v>259</v>
      </c>
    </row>
    <row r="186" spans="2:65" s="13" customFormat="1">
      <c r="B186" s="180"/>
      <c r="D186" s="174" t="s">
        <v>268</v>
      </c>
      <c r="E186" s="181" t="s">
        <v>1173</v>
      </c>
      <c r="F186" s="182" t="s">
        <v>275</v>
      </c>
      <c r="H186" s="183">
        <v>87.85</v>
      </c>
      <c r="L186" s="180"/>
      <c r="M186" s="184"/>
      <c r="N186" s="185"/>
      <c r="O186" s="185"/>
      <c r="P186" s="185"/>
      <c r="Q186" s="185"/>
      <c r="R186" s="185"/>
      <c r="S186" s="185"/>
      <c r="T186" s="186"/>
      <c r="AT186" s="181" t="s">
        <v>268</v>
      </c>
      <c r="AU186" s="181" t="s">
        <v>86</v>
      </c>
      <c r="AV186" s="13" t="s">
        <v>152</v>
      </c>
      <c r="AW186" s="13" t="s">
        <v>41</v>
      </c>
      <c r="AX186" s="13" t="s">
        <v>77</v>
      </c>
      <c r="AY186" s="181" t="s">
        <v>259</v>
      </c>
    </row>
    <row r="187" spans="2:65" s="15" customFormat="1">
      <c r="B187" s="194"/>
      <c r="D187" s="174" t="s">
        <v>268</v>
      </c>
      <c r="E187" s="195" t="s">
        <v>5</v>
      </c>
      <c r="F187" s="196" t="s">
        <v>282</v>
      </c>
      <c r="H187" s="197">
        <v>87.85</v>
      </c>
      <c r="L187" s="194"/>
      <c r="M187" s="198"/>
      <c r="N187" s="199"/>
      <c r="O187" s="199"/>
      <c r="P187" s="199"/>
      <c r="Q187" s="199"/>
      <c r="R187" s="199"/>
      <c r="S187" s="199"/>
      <c r="T187" s="200"/>
      <c r="AT187" s="195" t="s">
        <v>268</v>
      </c>
      <c r="AU187" s="195" t="s">
        <v>86</v>
      </c>
      <c r="AV187" s="15" t="s">
        <v>266</v>
      </c>
      <c r="AW187" s="15" t="s">
        <v>41</v>
      </c>
      <c r="AX187" s="15" t="s">
        <v>28</v>
      </c>
      <c r="AY187" s="195" t="s">
        <v>259</v>
      </c>
    </row>
    <row r="188" spans="2:65" s="1" customFormat="1" ht="38.25" customHeight="1">
      <c r="B188" s="161"/>
      <c r="C188" s="162" t="s">
        <v>406</v>
      </c>
      <c r="D188" s="162" t="s">
        <v>261</v>
      </c>
      <c r="E188" s="163" t="s">
        <v>1269</v>
      </c>
      <c r="F188" s="164" t="s">
        <v>2163</v>
      </c>
      <c r="G188" s="165" t="s">
        <v>264</v>
      </c>
      <c r="H188" s="166">
        <v>360</v>
      </c>
      <c r="I188" s="167"/>
      <c r="J188" s="167">
        <f>ROUND(I188*H188,2)</f>
        <v>0</v>
      </c>
      <c r="K188" s="164" t="s">
        <v>5</v>
      </c>
      <c r="L188" s="39"/>
      <c r="M188" s="168" t="s">
        <v>5</v>
      </c>
      <c r="N188" s="169" t="s">
        <v>48</v>
      </c>
      <c r="O188" s="170">
        <v>0.216</v>
      </c>
      <c r="P188" s="170">
        <f>O188*H188</f>
        <v>77.760000000000005</v>
      </c>
      <c r="Q188" s="170">
        <v>9.7000000000000003E-2</v>
      </c>
      <c r="R188" s="170">
        <f>Q188*H188</f>
        <v>34.92</v>
      </c>
      <c r="S188" s="170">
        <v>0</v>
      </c>
      <c r="T188" s="171">
        <f>S188*H188</f>
        <v>0</v>
      </c>
      <c r="AR188" s="24" t="s">
        <v>266</v>
      </c>
      <c r="AT188" s="24" t="s">
        <v>261</v>
      </c>
      <c r="AU188" s="24" t="s">
        <v>86</v>
      </c>
      <c r="AY188" s="24" t="s">
        <v>259</v>
      </c>
      <c r="BE188" s="172">
        <f>IF(N188="základní",J188,0)</f>
        <v>0</v>
      </c>
      <c r="BF188" s="172">
        <f>IF(N188="snížená",J188,0)</f>
        <v>0</v>
      </c>
      <c r="BG188" s="172">
        <f>IF(N188="zákl. přenesená",J188,0)</f>
        <v>0</v>
      </c>
      <c r="BH188" s="172">
        <f>IF(N188="sníž. přenesená",J188,0)</f>
        <v>0</v>
      </c>
      <c r="BI188" s="172">
        <f>IF(N188="nulová",J188,0)</f>
        <v>0</v>
      </c>
      <c r="BJ188" s="24" t="s">
        <v>28</v>
      </c>
      <c r="BK188" s="172">
        <f>ROUND(I188*H188,2)</f>
        <v>0</v>
      </c>
      <c r="BL188" s="24" t="s">
        <v>266</v>
      </c>
      <c r="BM188" s="24" t="s">
        <v>1270</v>
      </c>
    </row>
    <row r="189" spans="2:65" s="12" customFormat="1">
      <c r="B189" s="173"/>
      <c r="D189" s="174" t="s">
        <v>268</v>
      </c>
      <c r="E189" s="175" t="s">
        <v>5</v>
      </c>
      <c r="F189" s="176" t="s">
        <v>1116</v>
      </c>
      <c r="H189" s="175" t="s">
        <v>5</v>
      </c>
      <c r="L189" s="173"/>
      <c r="M189" s="177"/>
      <c r="N189" s="178"/>
      <c r="O189" s="178"/>
      <c r="P189" s="178"/>
      <c r="Q189" s="178"/>
      <c r="R189" s="178"/>
      <c r="S189" s="178"/>
      <c r="T189" s="179"/>
      <c r="AT189" s="175" t="s">
        <v>268</v>
      </c>
      <c r="AU189" s="175" t="s">
        <v>86</v>
      </c>
      <c r="AV189" s="12" t="s">
        <v>28</v>
      </c>
      <c r="AW189" s="12" t="s">
        <v>41</v>
      </c>
      <c r="AX189" s="12" t="s">
        <v>77</v>
      </c>
      <c r="AY189" s="175" t="s">
        <v>259</v>
      </c>
    </row>
    <row r="190" spans="2:65" s="12" customFormat="1">
      <c r="B190" s="173"/>
      <c r="D190" s="174" t="s">
        <v>268</v>
      </c>
      <c r="E190" s="175" t="s">
        <v>5</v>
      </c>
      <c r="F190" s="176" t="s">
        <v>2161</v>
      </c>
      <c r="H190" s="175" t="s">
        <v>5</v>
      </c>
      <c r="L190" s="173"/>
      <c r="M190" s="177"/>
      <c r="N190" s="178"/>
      <c r="O190" s="178"/>
      <c r="P190" s="178"/>
      <c r="Q190" s="178"/>
      <c r="R190" s="178"/>
      <c r="S190" s="178"/>
      <c r="T190" s="179"/>
      <c r="AT190" s="175" t="s">
        <v>268</v>
      </c>
      <c r="AU190" s="175" t="s">
        <v>86</v>
      </c>
      <c r="AV190" s="12" t="s">
        <v>28</v>
      </c>
      <c r="AW190" s="12" t="s">
        <v>41</v>
      </c>
      <c r="AX190" s="12" t="s">
        <v>77</v>
      </c>
      <c r="AY190" s="175" t="s">
        <v>259</v>
      </c>
    </row>
    <row r="191" spans="2:65" s="12" customFormat="1">
      <c r="B191" s="173"/>
      <c r="D191" s="174" t="s">
        <v>268</v>
      </c>
      <c r="E191" s="175" t="s">
        <v>5</v>
      </c>
      <c r="F191" s="176" t="s">
        <v>2162</v>
      </c>
      <c r="H191" s="175" t="s">
        <v>5</v>
      </c>
      <c r="L191" s="173"/>
      <c r="M191" s="177"/>
      <c r="N191" s="178"/>
      <c r="O191" s="178"/>
      <c r="P191" s="178"/>
      <c r="Q191" s="178"/>
      <c r="R191" s="178"/>
      <c r="S191" s="178"/>
      <c r="T191" s="179"/>
      <c r="AT191" s="175" t="s">
        <v>268</v>
      </c>
      <c r="AU191" s="175" t="s">
        <v>86</v>
      </c>
      <c r="AV191" s="12" t="s">
        <v>28</v>
      </c>
      <c r="AW191" s="12" t="s">
        <v>41</v>
      </c>
      <c r="AX191" s="12" t="s">
        <v>77</v>
      </c>
      <c r="AY191" s="175" t="s">
        <v>259</v>
      </c>
    </row>
    <row r="192" spans="2:65" s="14" customFormat="1">
      <c r="B192" s="187"/>
      <c r="D192" s="174" t="s">
        <v>268</v>
      </c>
      <c r="E192" s="188" t="s">
        <v>5</v>
      </c>
      <c r="F192" s="189" t="s">
        <v>1271</v>
      </c>
      <c r="H192" s="190">
        <v>360</v>
      </c>
      <c r="L192" s="187"/>
      <c r="M192" s="191"/>
      <c r="N192" s="192"/>
      <c r="O192" s="192"/>
      <c r="P192" s="192"/>
      <c r="Q192" s="192"/>
      <c r="R192" s="192"/>
      <c r="S192" s="192"/>
      <c r="T192" s="193"/>
      <c r="AT192" s="188" t="s">
        <v>268</v>
      </c>
      <c r="AU192" s="188" t="s">
        <v>86</v>
      </c>
      <c r="AV192" s="14" t="s">
        <v>86</v>
      </c>
      <c r="AW192" s="14" t="s">
        <v>41</v>
      </c>
      <c r="AX192" s="14" t="s">
        <v>28</v>
      </c>
      <c r="AY192" s="188" t="s">
        <v>259</v>
      </c>
    </row>
    <row r="193" spans="2:65" s="1" customFormat="1" ht="25.5" customHeight="1">
      <c r="B193" s="161"/>
      <c r="C193" s="162" t="s">
        <v>10</v>
      </c>
      <c r="D193" s="162" t="s">
        <v>261</v>
      </c>
      <c r="E193" s="163" t="s">
        <v>1272</v>
      </c>
      <c r="F193" s="164" t="s">
        <v>1273</v>
      </c>
      <c r="G193" s="165" t="s">
        <v>264</v>
      </c>
      <c r="H193" s="166">
        <v>4.5999999999999996</v>
      </c>
      <c r="I193" s="167"/>
      <c r="J193" s="167">
        <f>ROUND(I193*H193,2)</f>
        <v>0</v>
      </c>
      <c r="K193" s="164" t="s">
        <v>265</v>
      </c>
      <c r="L193" s="39"/>
      <c r="M193" s="168" t="s">
        <v>5</v>
      </c>
      <c r="N193" s="169" t="s">
        <v>48</v>
      </c>
      <c r="O193" s="170">
        <v>0.77700000000000002</v>
      </c>
      <c r="P193" s="170">
        <f>O193*H193</f>
        <v>3.5741999999999998</v>
      </c>
      <c r="Q193" s="170">
        <v>0.10100000000000001</v>
      </c>
      <c r="R193" s="170">
        <f>Q193*H193</f>
        <v>0.46460000000000001</v>
      </c>
      <c r="S193" s="170">
        <v>0</v>
      </c>
      <c r="T193" s="171">
        <f>S193*H193</f>
        <v>0</v>
      </c>
      <c r="AR193" s="24" t="s">
        <v>266</v>
      </c>
      <c r="AT193" s="24" t="s">
        <v>261</v>
      </c>
      <c r="AU193" s="24" t="s">
        <v>86</v>
      </c>
      <c r="AY193" s="24" t="s">
        <v>259</v>
      </c>
      <c r="BE193" s="172">
        <f>IF(N193="základní",J193,0)</f>
        <v>0</v>
      </c>
      <c r="BF193" s="172">
        <f>IF(N193="snížená",J193,0)</f>
        <v>0</v>
      </c>
      <c r="BG193" s="172">
        <f>IF(N193="zákl. přenesená",J193,0)</f>
        <v>0</v>
      </c>
      <c r="BH193" s="172">
        <f>IF(N193="sníž. přenesená",J193,0)</f>
        <v>0</v>
      </c>
      <c r="BI193" s="172">
        <f>IF(N193="nulová",J193,0)</f>
        <v>0</v>
      </c>
      <c r="BJ193" s="24" t="s">
        <v>28</v>
      </c>
      <c r="BK193" s="172">
        <f>ROUND(I193*H193,2)</f>
        <v>0</v>
      </c>
      <c r="BL193" s="24" t="s">
        <v>266</v>
      </c>
      <c r="BM193" s="24" t="s">
        <v>1274</v>
      </c>
    </row>
    <row r="194" spans="2:65" s="12" customFormat="1">
      <c r="B194" s="173"/>
      <c r="D194" s="174" t="s">
        <v>268</v>
      </c>
      <c r="E194" s="175" t="s">
        <v>5</v>
      </c>
      <c r="F194" s="176" t="s">
        <v>1275</v>
      </c>
      <c r="H194" s="175" t="s">
        <v>5</v>
      </c>
      <c r="L194" s="173"/>
      <c r="M194" s="177"/>
      <c r="N194" s="178"/>
      <c r="O194" s="178"/>
      <c r="P194" s="178"/>
      <c r="Q194" s="178"/>
      <c r="R194" s="178"/>
      <c r="S194" s="178"/>
      <c r="T194" s="179"/>
      <c r="AT194" s="175" t="s">
        <v>268</v>
      </c>
      <c r="AU194" s="175" t="s">
        <v>86</v>
      </c>
      <c r="AV194" s="12" t="s">
        <v>28</v>
      </c>
      <c r="AW194" s="12" t="s">
        <v>41</v>
      </c>
      <c r="AX194" s="12" t="s">
        <v>77</v>
      </c>
      <c r="AY194" s="175" t="s">
        <v>259</v>
      </c>
    </row>
    <row r="195" spans="2:65" s="14" customFormat="1">
      <c r="B195" s="187"/>
      <c r="D195" s="174" t="s">
        <v>268</v>
      </c>
      <c r="E195" s="188" t="s">
        <v>5</v>
      </c>
      <c r="F195" s="189" t="s">
        <v>1261</v>
      </c>
      <c r="H195" s="190">
        <v>4.5999999999999996</v>
      </c>
      <c r="L195" s="187"/>
      <c r="M195" s="191"/>
      <c r="N195" s="192"/>
      <c r="O195" s="192"/>
      <c r="P195" s="192"/>
      <c r="Q195" s="192"/>
      <c r="R195" s="192"/>
      <c r="S195" s="192"/>
      <c r="T195" s="193"/>
      <c r="AT195" s="188" t="s">
        <v>268</v>
      </c>
      <c r="AU195" s="188" t="s">
        <v>86</v>
      </c>
      <c r="AV195" s="14" t="s">
        <v>86</v>
      </c>
      <c r="AW195" s="14" t="s">
        <v>41</v>
      </c>
      <c r="AX195" s="14" t="s">
        <v>28</v>
      </c>
      <c r="AY195" s="188" t="s">
        <v>259</v>
      </c>
    </row>
    <row r="196" spans="2:65" s="1" customFormat="1" ht="16.5" customHeight="1">
      <c r="B196" s="161"/>
      <c r="C196" s="201" t="s">
        <v>418</v>
      </c>
      <c r="D196" s="201" t="s">
        <v>336</v>
      </c>
      <c r="E196" s="202" t="s">
        <v>1276</v>
      </c>
      <c r="F196" s="203" t="s">
        <v>1277</v>
      </c>
      <c r="G196" s="204" t="s">
        <v>264</v>
      </c>
      <c r="H196" s="205">
        <v>4.7380000000000004</v>
      </c>
      <c r="I196" s="206"/>
      <c r="J196" s="206">
        <f>ROUND(I196*H196,2)</f>
        <v>0</v>
      </c>
      <c r="K196" s="203" t="s">
        <v>265</v>
      </c>
      <c r="L196" s="207"/>
      <c r="M196" s="208" t="s">
        <v>5</v>
      </c>
      <c r="N196" s="209" t="s">
        <v>48</v>
      </c>
      <c r="O196" s="170">
        <v>0</v>
      </c>
      <c r="P196" s="170">
        <f>O196*H196</f>
        <v>0</v>
      </c>
      <c r="Q196" s="170">
        <v>9.7000000000000003E-2</v>
      </c>
      <c r="R196" s="170">
        <f>Q196*H196</f>
        <v>0.45958600000000005</v>
      </c>
      <c r="S196" s="170">
        <v>0</v>
      </c>
      <c r="T196" s="171">
        <f>S196*H196</f>
        <v>0</v>
      </c>
      <c r="AR196" s="24" t="s">
        <v>321</v>
      </c>
      <c r="AT196" s="24" t="s">
        <v>336</v>
      </c>
      <c r="AU196" s="24" t="s">
        <v>86</v>
      </c>
      <c r="AY196" s="24" t="s">
        <v>259</v>
      </c>
      <c r="BE196" s="172">
        <f>IF(N196="základní",J196,0)</f>
        <v>0</v>
      </c>
      <c r="BF196" s="172">
        <f>IF(N196="snížená",J196,0)</f>
        <v>0</v>
      </c>
      <c r="BG196" s="172">
        <f>IF(N196="zákl. přenesená",J196,0)</f>
        <v>0</v>
      </c>
      <c r="BH196" s="172">
        <f>IF(N196="sníž. přenesená",J196,0)</f>
        <v>0</v>
      </c>
      <c r="BI196" s="172">
        <f>IF(N196="nulová",J196,0)</f>
        <v>0</v>
      </c>
      <c r="BJ196" s="24" t="s">
        <v>28</v>
      </c>
      <c r="BK196" s="172">
        <f>ROUND(I196*H196,2)</f>
        <v>0</v>
      </c>
      <c r="BL196" s="24" t="s">
        <v>266</v>
      </c>
      <c r="BM196" s="24" t="s">
        <v>1278</v>
      </c>
    </row>
    <row r="197" spans="2:65" s="12" customFormat="1">
      <c r="B197" s="173"/>
      <c r="D197" s="174" t="s">
        <v>268</v>
      </c>
      <c r="E197" s="175" t="s">
        <v>5</v>
      </c>
      <c r="F197" s="176" t="s">
        <v>1275</v>
      </c>
      <c r="H197" s="175" t="s">
        <v>5</v>
      </c>
      <c r="L197" s="173"/>
      <c r="M197" s="177"/>
      <c r="N197" s="178"/>
      <c r="O197" s="178"/>
      <c r="P197" s="178"/>
      <c r="Q197" s="178"/>
      <c r="R197" s="178"/>
      <c r="S197" s="178"/>
      <c r="T197" s="179"/>
      <c r="AT197" s="175" t="s">
        <v>268</v>
      </c>
      <c r="AU197" s="175" t="s">
        <v>86</v>
      </c>
      <c r="AV197" s="12" t="s">
        <v>28</v>
      </c>
      <c r="AW197" s="12" t="s">
        <v>41</v>
      </c>
      <c r="AX197" s="12" t="s">
        <v>77</v>
      </c>
      <c r="AY197" s="175" t="s">
        <v>259</v>
      </c>
    </row>
    <row r="198" spans="2:65" s="14" customFormat="1">
      <c r="B198" s="187"/>
      <c r="D198" s="174" t="s">
        <v>268</v>
      </c>
      <c r="E198" s="188" t="s">
        <v>5</v>
      </c>
      <c r="F198" s="189" t="s">
        <v>1279</v>
      </c>
      <c r="H198" s="190">
        <v>4.7380000000000004</v>
      </c>
      <c r="L198" s="187"/>
      <c r="M198" s="191"/>
      <c r="N198" s="192"/>
      <c r="O198" s="192"/>
      <c r="P198" s="192"/>
      <c r="Q198" s="192"/>
      <c r="R198" s="192"/>
      <c r="S198" s="192"/>
      <c r="T198" s="193"/>
      <c r="AT198" s="188" t="s">
        <v>268</v>
      </c>
      <c r="AU198" s="188" t="s">
        <v>86</v>
      </c>
      <c r="AV198" s="14" t="s">
        <v>86</v>
      </c>
      <c r="AW198" s="14" t="s">
        <v>41</v>
      </c>
      <c r="AX198" s="14" t="s">
        <v>28</v>
      </c>
      <c r="AY198" s="188" t="s">
        <v>259</v>
      </c>
    </row>
    <row r="199" spans="2:65" s="11" customFormat="1" ht="29.85" customHeight="1">
      <c r="B199" s="149"/>
      <c r="D199" s="150" t="s">
        <v>76</v>
      </c>
      <c r="E199" s="159" t="s">
        <v>327</v>
      </c>
      <c r="F199" s="159" t="s">
        <v>737</v>
      </c>
      <c r="J199" s="160">
        <f>BK199</f>
        <v>0</v>
      </c>
      <c r="L199" s="149"/>
      <c r="M199" s="153"/>
      <c r="N199" s="154"/>
      <c r="O199" s="154"/>
      <c r="P199" s="155">
        <f>SUM(P200:P249)</f>
        <v>29.336400000000001</v>
      </c>
      <c r="Q199" s="154"/>
      <c r="R199" s="155">
        <f>SUM(R200:R249)</f>
        <v>2.7549804</v>
      </c>
      <c r="S199" s="154"/>
      <c r="T199" s="156">
        <f>SUM(T200:T249)</f>
        <v>0</v>
      </c>
      <c r="AR199" s="150" t="s">
        <v>28</v>
      </c>
      <c r="AT199" s="157" t="s">
        <v>76</v>
      </c>
      <c r="AU199" s="157" t="s">
        <v>28</v>
      </c>
      <c r="AY199" s="150" t="s">
        <v>259</v>
      </c>
      <c r="BK199" s="158">
        <f>SUM(BK200:BK249)</f>
        <v>0</v>
      </c>
    </row>
    <row r="200" spans="2:65" s="1" customFormat="1" ht="38.25" customHeight="1">
      <c r="B200" s="161"/>
      <c r="C200" s="162" t="s">
        <v>424</v>
      </c>
      <c r="D200" s="162" t="s">
        <v>261</v>
      </c>
      <c r="E200" s="163" t="s">
        <v>1280</v>
      </c>
      <c r="F200" s="164" t="s">
        <v>1281</v>
      </c>
      <c r="G200" s="165" t="s">
        <v>352</v>
      </c>
      <c r="H200" s="166">
        <v>1</v>
      </c>
      <c r="I200" s="167"/>
      <c r="J200" s="167">
        <f>ROUND(I200*H200,2)</f>
        <v>0</v>
      </c>
      <c r="K200" s="164" t="s">
        <v>5</v>
      </c>
      <c r="L200" s="39"/>
      <c r="M200" s="168" t="s">
        <v>5</v>
      </c>
      <c r="N200" s="169" t="s">
        <v>48</v>
      </c>
      <c r="O200" s="170">
        <v>0.41</v>
      </c>
      <c r="P200" s="170">
        <f>O200*H200</f>
        <v>0.41</v>
      </c>
      <c r="Q200" s="170">
        <v>1.0499999999999999E-3</v>
      </c>
      <c r="R200" s="170">
        <f>Q200*H200</f>
        <v>1.0499999999999999E-3</v>
      </c>
      <c r="S200" s="170">
        <v>0</v>
      </c>
      <c r="T200" s="171">
        <f>S200*H200</f>
        <v>0</v>
      </c>
      <c r="AR200" s="24" t="s">
        <v>266</v>
      </c>
      <c r="AT200" s="24" t="s">
        <v>261</v>
      </c>
      <c r="AU200" s="24" t="s">
        <v>86</v>
      </c>
      <c r="AY200" s="24" t="s">
        <v>259</v>
      </c>
      <c r="BE200" s="172">
        <f>IF(N200="základní",J200,0)</f>
        <v>0</v>
      </c>
      <c r="BF200" s="172">
        <f>IF(N200="snížená",J200,0)</f>
        <v>0</v>
      </c>
      <c r="BG200" s="172">
        <f>IF(N200="zákl. přenesená",J200,0)</f>
        <v>0</v>
      </c>
      <c r="BH200" s="172">
        <f>IF(N200="sníž. přenesená",J200,0)</f>
        <v>0</v>
      </c>
      <c r="BI200" s="172">
        <f>IF(N200="nulová",J200,0)</f>
        <v>0</v>
      </c>
      <c r="BJ200" s="24" t="s">
        <v>28</v>
      </c>
      <c r="BK200" s="172">
        <f>ROUND(I200*H200,2)</f>
        <v>0</v>
      </c>
      <c r="BL200" s="24" t="s">
        <v>266</v>
      </c>
      <c r="BM200" s="24" t="s">
        <v>1282</v>
      </c>
    </row>
    <row r="201" spans="2:65" s="12" customFormat="1">
      <c r="B201" s="173"/>
      <c r="D201" s="174" t="s">
        <v>268</v>
      </c>
      <c r="E201" s="175" t="s">
        <v>5</v>
      </c>
      <c r="F201" s="176" t="s">
        <v>1283</v>
      </c>
      <c r="H201" s="175" t="s">
        <v>5</v>
      </c>
      <c r="L201" s="173"/>
      <c r="M201" s="177"/>
      <c r="N201" s="178"/>
      <c r="O201" s="178"/>
      <c r="P201" s="178"/>
      <c r="Q201" s="178"/>
      <c r="R201" s="178"/>
      <c r="S201" s="178"/>
      <c r="T201" s="179"/>
      <c r="AT201" s="175" t="s">
        <v>268</v>
      </c>
      <c r="AU201" s="175" t="s">
        <v>86</v>
      </c>
      <c r="AV201" s="12" t="s">
        <v>28</v>
      </c>
      <c r="AW201" s="12" t="s">
        <v>41</v>
      </c>
      <c r="AX201" s="12" t="s">
        <v>77</v>
      </c>
      <c r="AY201" s="175" t="s">
        <v>259</v>
      </c>
    </row>
    <row r="202" spans="2:65" s="13" customFormat="1">
      <c r="B202" s="180"/>
      <c r="D202" s="174" t="s">
        <v>268</v>
      </c>
      <c r="E202" s="181" t="s">
        <v>5</v>
      </c>
      <c r="F202" s="182" t="s">
        <v>275</v>
      </c>
      <c r="H202" s="183">
        <v>0</v>
      </c>
      <c r="L202" s="180"/>
      <c r="M202" s="184"/>
      <c r="N202" s="185"/>
      <c r="O202" s="185"/>
      <c r="P202" s="185"/>
      <c r="Q202" s="185"/>
      <c r="R202" s="185"/>
      <c r="S202" s="185"/>
      <c r="T202" s="186"/>
      <c r="AT202" s="181" t="s">
        <v>268</v>
      </c>
      <c r="AU202" s="181" t="s">
        <v>86</v>
      </c>
      <c r="AV202" s="13" t="s">
        <v>152</v>
      </c>
      <c r="AW202" s="13" t="s">
        <v>41</v>
      </c>
      <c r="AX202" s="13" t="s">
        <v>77</v>
      </c>
      <c r="AY202" s="181" t="s">
        <v>259</v>
      </c>
    </row>
    <row r="203" spans="2:65" s="12" customFormat="1">
      <c r="B203" s="173"/>
      <c r="D203" s="174" t="s">
        <v>268</v>
      </c>
      <c r="E203" s="175" t="s">
        <v>5</v>
      </c>
      <c r="F203" s="176" t="s">
        <v>1284</v>
      </c>
      <c r="H203" s="175" t="s">
        <v>5</v>
      </c>
      <c r="L203" s="173"/>
      <c r="M203" s="177"/>
      <c r="N203" s="178"/>
      <c r="O203" s="178"/>
      <c r="P203" s="178"/>
      <c r="Q203" s="178"/>
      <c r="R203" s="178"/>
      <c r="S203" s="178"/>
      <c r="T203" s="179"/>
      <c r="AT203" s="175" t="s">
        <v>268</v>
      </c>
      <c r="AU203" s="175" t="s">
        <v>86</v>
      </c>
      <c r="AV203" s="12" t="s">
        <v>28</v>
      </c>
      <c r="AW203" s="12" t="s">
        <v>41</v>
      </c>
      <c r="AX203" s="12" t="s">
        <v>77</v>
      </c>
      <c r="AY203" s="175" t="s">
        <v>259</v>
      </c>
    </row>
    <row r="204" spans="2:65" s="14" customFormat="1">
      <c r="B204" s="187"/>
      <c r="D204" s="174" t="s">
        <v>268</v>
      </c>
      <c r="E204" s="188" t="s">
        <v>5</v>
      </c>
      <c r="F204" s="189" t="s">
        <v>28</v>
      </c>
      <c r="H204" s="190">
        <v>1</v>
      </c>
      <c r="L204" s="187"/>
      <c r="M204" s="191"/>
      <c r="N204" s="192"/>
      <c r="O204" s="192"/>
      <c r="P204" s="192"/>
      <c r="Q204" s="192"/>
      <c r="R204" s="192"/>
      <c r="S204" s="192"/>
      <c r="T204" s="193"/>
      <c r="AT204" s="188" t="s">
        <v>268</v>
      </c>
      <c r="AU204" s="188" t="s">
        <v>86</v>
      </c>
      <c r="AV204" s="14" t="s">
        <v>86</v>
      </c>
      <c r="AW204" s="14" t="s">
        <v>41</v>
      </c>
      <c r="AX204" s="14" t="s">
        <v>28</v>
      </c>
      <c r="AY204" s="188" t="s">
        <v>259</v>
      </c>
    </row>
    <row r="205" spans="2:65" s="1" customFormat="1" ht="25.5" customHeight="1">
      <c r="B205" s="161"/>
      <c r="C205" s="162" t="s">
        <v>435</v>
      </c>
      <c r="D205" s="162" t="s">
        <v>261</v>
      </c>
      <c r="E205" s="163" t="s">
        <v>886</v>
      </c>
      <c r="F205" s="164" t="s">
        <v>887</v>
      </c>
      <c r="G205" s="165" t="s">
        <v>285</v>
      </c>
      <c r="H205" s="166">
        <v>11.6</v>
      </c>
      <c r="I205" s="167"/>
      <c r="J205" s="167">
        <f>ROUND(I205*H205,2)</f>
        <v>0</v>
      </c>
      <c r="K205" s="164" t="s">
        <v>265</v>
      </c>
      <c r="L205" s="39"/>
      <c r="M205" s="168" t="s">
        <v>5</v>
      </c>
      <c r="N205" s="169" t="s">
        <v>48</v>
      </c>
      <c r="O205" s="170">
        <v>0.26800000000000002</v>
      </c>
      <c r="P205" s="170">
        <f>O205*H205</f>
        <v>3.1088</v>
      </c>
      <c r="Q205" s="170">
        <v>0.15540000000000001</v>
      </c>
      <c r="R205" s="170">
        <f>Q205*H205</f>
        <v>1.80264</v>
      </c>
      <c r="S205" s="170">
        <v>0</v>
      </c>
      <c r="T205" s="171">
        <f>S205*H205</f>
        <v>0</v>
      </c>
      <c r="AR205" s="24" t="s">
        <v>266</v>
      </c>
      <c r="AT205" s="24" t="s">
        <v>261</v>
      </c>
      <c r="AU205" s="24" t="s">
        <v>86</v>
      </c>
      <c r="AY205" s="24" t="s">
        <v>259</v>
      </c>
      <c r="BE205" s="172">
        <f>IF(N205="základní",J205,0)</f>
        <v>0</v>
      </c>
      <c r="BF205" s="172">
        <f>IF(N205="snížená",J205,0)</f>
        <v>0</v>
      </c>
      <c r="BG205" s="172">
        <f>IF(N205="zákl. přenesená",J205,0)</f>
        <v>0</v>
      </c>
      <c r="BH205" s="172">
        <f>IF(N205="sníž. přenesená",J205,0)</f>
        <v>0</v>
      </c>
      <c r="BI205" s="172">
        <f>IF(N205="nulová",J205,0)</f>
        <v>0</v>
      </c>
      <c r="BJ205" s="24" t="s">
        <v>28</v>
      </c>
      <c r="BK205" s="172">
        <f>ROUND(I205*H205,2)</f>
        <v>0</v>
      </c>
      <c r="BL205" s="24" t="s">
        <v>266</v>
      </c>
      <c r="BM205" s="24" t="s">
        <v>1285</v>
      </c>
    </row>
    <row r="206" spans="2:65" s="12" customFormat="1">
      <c r="B206" s="173"/>
      <c r="D206" s="174" t="s">
        <v>268</v>
      </c>
      <c r="E206" s="175" t="s">
        <v>5</v>
      </c>
      <c r="F206" s="176" t="s">
        <v>1286</v>
      </c>
      <c r="H206" s="175" t="s">
        <v>5</v>
      </c>
      <c r="L206" s="173"/>
      <c r="M206" s="177"/>
      <c r="N206" s="178"/>
      <c r="O206" s="178"/>
      <c r="P206" s="178"/>
      <c r="Q206" s="178"/>
      <c r="R206" s="178"/>
      <c r="S206" s="178"/>
      <c r="T206" s="179"/>
      <c r="AT206" s="175" t="s">
        <v>268</v>
      </c>
      <c r="AU206" s="175" t="s">
        <v>86</v>
      </c>
      <c r="AV206" s="12" t="s">
        <v>28</v>
      </c>
      <c r="AW206" s="12" t="s">
        <v>41</v>
      </c>
      <c r="AX206" s="12" t="s">
        <v>77</v>
      </c>
      <c r="AY206" s="175" t="s">
        <v>259</v>
      </c>
    </row>
    <row r="207" spans="2:65" s="12" customFormat="1">
      <c r="B207" s="173"/>
      <c r="D207" s="174" t="s">
        <v>268</v>
      </c>
      <c r="E207" s="175" t="s">
        <v>5</v>
      </c>
      <c r="F207" s="176" t="s">
        <v>1287</v>
      </c>
      <c r="H207" s="175" t="s">
        <v>5</v>
      </c>
      <c r="L207" s="173"/>
      <c r="M207" s="177"/>
      <c r="N207" s="178"/>
      <c r="O207" s="178"/>
      <c r="P207" s="178"/>
      <c r="Q207" s="178"/>
      <c r="R207" s="178"/>
      <c r="S207" s="178"/>
      <c r="T207" s="179"/>
      <c r="AT207" s="175" t="s">
        <v>268</v>
      </c>
      <c r="AU207" s="175" t="s">
        <v>86</v>
      </c>
      <c r="AV207" s="12" t="s">
        <v>28</v>
      </c>
      <c r="AW207" s="12" t="s">
        <v>41</v>
      </c>
      <c r="AX207" s="12" t="s">
        <v>77</v>
      </c>
      <c r="AY207" s="175" t="s">
        <v>259</v>
      </c>
    </row>
    <row r="208" spans="2:65" s="12" customFormat="1">
      <c r="B208" s="173"/>
      <c r="D208" s="174" t="s">
        <v>268</v>
      </c>
      <c r="E208" s="175" t="s">
        <v>5</v>
      </c>
      <c r="F208" s="176" t="s">
        <v>1288</v>
      </c>
      <c r="H208" s="175" t="s">
        <v>5</v>
      </c>
      <c r="L208" s="173"/>
      <c r="M208" s="177"/>
      <c r="N208" s="178"/>
      <c r="O208" s="178"/>
      <c r="P208" s="178"/>
      <c r="Q208" s="178"/>
      <c r="R208" s="178"/>
      <c r="S208" s="178"/>
      <c r="T208" s="179"/>
      <c r="AT208" s="175" t="s">
        <v>268</v>
      </c>
      <c r="AU208" s="175" t="s">
        <v>86</v>
      </c>
      <c r="AV208" s="12" t="s">
        <v>28</v>
      </c>
      <c r="AW208" s="12" t="s">
        <v>41</v>
      </c>
      <c r="AX208" s="12" t="s">
        <v>77</v>
      </c>
      <c r="AY208" s="175" t="s">
        <v>259</v>
      </c>
    </row>
    <row r="209" spans="2:65" s="14" customFormat="1">
      <c r="B209" s="187"/>
      <c r="D209" s="174" t="s">
        <v>268</v>
      </c>
      <c r="E209" s="188" t="s">
        <v>5</v>
      </c>
      <c r="F209" s="189" t="s">
        <v>1289</v>
      </c>
      <c r="H209" s="190">
        <v>11.6</v>
      </c>
      <c r="L209" s="187"/>
      <c r="M209" s="191"/>
      <c r="N209" s="192"/>
      <c r="O209" s="192"/>
      <c r="P209" s="192"/>
      <c r="Q209" s="192"/>
      <c r="R209" s="192"/>
      <c r="S209" s="192"/>
      <c r="T209" s="193"/>
      <c r="AT209" s="188" t="s">
        <v>268</v>
      </c>
      <c r="AU209" s="188" t="s">
        <v>86</v>
      </c>
      <c r="AV209" s="14" t="s">
        <v>86</v>
      </c>
      <c r="AW209" s="14" t="s">
        <v>41</v>
      </c>
      <c r="AX209" s="14" t="s">
        <v>28</v>
      </c>
      <c r="AY209" s="188" t="s">
        <v>259</v>
      </c>
    </row>
    <row r="210" spans="2:65" s="1" customFormat="1" ht="16.5" customHeight="1">
      <c r="B210" s="161"/>
      <c r="C210" s="201" t="s">
        <v>442</v>
      </c>
      <c r="D210" s="201" t="s">
        <v>336</v>
      </c>
      <c r="E210" s="202" t="s">
        <v>891</v>
      </c>
      <c r="F210" s="203" t="s">
        <v>892</v>
      </c>
      <c r="G210" s="204" t="s">
        <v>352</v>
      </c>
      <c r="H210" s="205">
        <v>11.715999999999999</v>
      </c>
      <c r="I210" s="206"/>
      <c r="J210" s="206">
        <f>ROUND(I210*H210,2)</f>
        <v>0</v>
      </c>
      <c r="K210" s="203" t="s">
        <v>265</v>
      </c>
      <c r="L210" s="207"/>
      <c r="M210" s="208" t="s">
        <v>5</v>
      </c>
      <c r="N210" s="209" t="s">
        <v>48</v>
      </c>
      <c r="O210" s="170">
        <v>0</v>
      </c>
      <c r="P210" s="170">
        <f>O210*H210</f>
        <v>0</v>
      </c>
      <c r="Q210" s="170">
        <v>5.3999999999999999E-2</v>
      </c>
      <c r="R210" s="170">
        <f>Q210*H210</f>
        <v>0.632664</v>
      </c>
      <c r="S210" s="170">
        <v>0</v>
      </c>
      <c r="T210" s="171">
        <f>S210*H210</f>
        <v>0</v>
      </c>
      <c r="AR210" s="24" t="s">
        <v>321</v>
      </c>
      <c r="AT210" s="24" t="s">
        <v>336</v>
      </c>
      <c r="AU210" s="24" t="s">
        <v>86</v>
      </c>
      <c r="AY210" s="24" t="s">
        <v>259</v>
      </c>
      <c r="BE210" s="172">
        <f>IF(N210="základní",J210,0)</f>
        <v>0</v>
      </c>
      <c r="BF210" s="172">
        <f>IF(N210="snížená",J210,0)</f>
        <v>0</v>
      </c>
      <c r="BG210" s="172">
        <f>IF(N210="zákl. přenesená",J210,0)</f>
        <v>0</v>
      </c>
      <c r="BH210" s="172">
        <f>IF(N210="sníž. přenesená",J210,0)</f>
        <v>0</v>
      </c>
      <c r="BI210" s="172">
        <f>IF(N210="nulová",J210,0)</f>
        <v>0</v>
      </c>
      <c r="BJ210" s="24" t="s">
        <v>28</v>
      </c>
      <c r="BK210" s="172">
        <f>ROUND(I210*H210,2)</f>
        <v>0</v>
      </c>
      <c r="BL210" s="24" t="s">
        <v>266</v>
      </c>
      <c r="BM210" s="24" t="s">
        <v>1290</v>
      </c>
    </row>
    <row r="211" spans="2:65" s="12" customFormat="1">
      <c r="B211" s="173"/>
      <c r="D211" s="174" t="s">
        <v>268</v>
      </c>
      <c r="E211" s="175" t="s">
        <v>5</v>
      </c>
      <c r="F211" s="176" t="s">
        <v>1291</v>
      </c>
      <c r="H211" s="175" t="s">
        <v>5</v>
      </c>
      <c r="L211" s="173"/>
      <c r="M211" s="177"/>
      <c r="N211" s="178"/>
      <c r="O211" s="178"/>
      <c r="P211" s="178"/>
      <c r="Q211" s="178"/>
      <c r="R211" s="178"/>
      <c r="S211" s="178"/>
      <c r="T211" s="179"/>
      <c r="AT211" s="175" t="s">
        <v>268</v>
      </c>
      <c r="AU211" s="175" t="s">
        <v>86</v>
      </c>
      <c r="AV211" s="12" t="s">
        <v>28</v>
      </c>
      <c r="AW211" s="12" t="s">
        <v>41</v>
      </c>
      <c r="AX211" s="12" t="s">
        <v>77</v>
      </c>
      <c r="AY211" s="175" t="s">
        <v>259</v>
      </c>
    </row>
    <row r="212" spans="2:65" s="14" customFormat="1">
      <c r="B212" s="187"/>
      <c r="D212" s="174" t="s">
        <v>268</v>
      </c>
      <c r="E212" s="188" t="s">
        <v>5</v>
      </c>
      <c r="F212" s="189" t="s">
        <v>1292</v>
      </c>
      <c r="H212" s="190">
        <v>11.715999999999999</v>
      </c>
      <c r="L212" s="187"/>
      <c r="M212" s="191"/>
      <c r="N212" s="192"/>
      <c r="O212" s="192"/>
      <c r="P212" s="192"/>
      <c r="Q212" s="192"/>
      <c r="R212" s="192"/>
      <c r="S212" s="192"/>
      <c r="T212" s="193"/>
      <c r="AT212" s="188" t="s">
        <v>268</v>
      </c>
      <c r="AU212" s="188" t="s">
        <v>86</v>
      </c>
      <c r="AV212" s="14" t="s">
        <v>86</v>
      </c>
      <c r="AW212" s="14" t="s">
        <v>41</v>
      </c>
      <c r="AX212" s="14" t="s">
        <v>28</v>
      </c>
      <c r="AY212" s="188" t="s">
        <v>259</v>
      </c>
    </row>
    <row r="213" spans="2:65" s="1" customFormat="1" ht="25.5" customHeight="1">
      <c r="B213" s="161"/>
      <c r="C213" s="162" t="s">
        <v>450</v>
      </c>
      <c r="D213" s="162" t="s">
        <v>261</v>
      </c>
      <c r="E213" s="163" t="s">
        <v>1293</v>
      </c>
      <c r="F213" s="164" t="s">
        <v>1294</v>
      </c>
      <c r="G213" s="165" t="s">
        <v>264</v>
      </c>
      <c r="H213" s="166">
        <v>5.52</v>
      </c>
      <c r="I213" s="167"/>
      <c r="J213" s="167">
        <f>ROUND(I213*H213,2)</f>
        <v>0</v>
      </c>
      <c r="K213" s="164" t="s">
        <v>265</v>
      </c>
      <c r="L213" s="39"/>
      <c r="M213" s="168" t="s">
        <v>5</v>
      </c>
      <c r="N213" s="169" t="s">
        <v>48</v>
      </c>
      <c r="O213" s="170">
        <v>0.08</v>
      </c>
      <c r="P213" s="170">
        <f>O213*H213</f>
        <v>0.44159999999999999</v>
      </c>
      <c r="Q213" s="170">
        <v>4.6999999999999999E-4</v>
      </c>
      <c r="R213" s="170">
        <f>Q213*H213</f>
        <v>2.5943999999999997E-3</v>
      </c>
      <c r="S213" s="170">
        <v>0</v>
      </c>
      <c r="T213" s="171">
        <f>S213*H213</f>
        <v>0</v>
      </c>
      <c r="AR213" s="24" t="s">
        <v>266</v>
      </c>
      <c r="AT213" s="24" t="s">
        <v>261</v>
      </c>
      <c r="AU213" s="24" t="s">
        <v>86</v>
      </c>
      <c r="AY213" s="24" t="s">
        <v>259</v>
      </c>
      <c r="BE213" s="172">
        <f>IF(N213="základní",J213,0)</f>
        <v>0</v>
      </c>
      <c r="BF213" s="172">
        <f>IF(N213="snížená",J213,0)</f>
        <v>0</v>
      </c>
      <c r="BG213" s="172">
        <f>IF(N213="zákl. přenesená",J213,0)</f>
        <v>0</v>
      </c>
      <c r="BH213" s="172">
        <f>IF(N213="sníž. přenesená",J213,0)</f>
        <v>0</v>
      </c>
      <c r="BI213" s="172">
        <f>IF(N213="nulová",J213,0)</f>
        <v>0</v>
      </c>
      <c r="BJ213" s="24" t="s">
        <v>28</v>
      </c>
      <c r="BK213" s="172">
        <f>ROUND(I213*H213,2)</f>
        <v>0</v>
      </c>
      <c r="BL213" s="24" t="s">
        <v>266</v>
      </c>
      <c r="BM213" s="24" t="s">
        <v>1295</v>
      </c>
    </row>
    <row r="214" spans="2:65" s="12" customFormat="1">
      <c r="B214" s="173"/>
      <c r="D214" s="174" t="s">
        <v>268</v>
      </c>
      <c r="E214" s="175" t="s">
        <v>5</v>
      </c>
      <c r="F214" s="176" t="s">
        <v>1296</v>
      </c>
      <c r="H214" s="175" t="s">
        <v>5</v>
      </c>
      <c r="L214" s="173"/>
      <c r="M214" s="177"/>
      <c r="N214" s="178"/>
      <c r="O214" s="178"/>
      <c r="P214" s="178"/>
      <c r="Q214" s="178"/>
      <c r="R214" s="178"/>
      <c r="S214" s="178"/>
      <c r="T214" s="179"/>
      <c r="AT214" s="175" t="s">
        <v>268</v>
      </c>
      <c r="AU214" s="175" t="s">
        <v>86</v>
      </c>
      <c r="AV214" s="12" t="s">
        <v>28</v>
      </c>
      <c r="AW214" s="12" t="s">
        <v>41</v>
      </c>
      <c r="AX214" s="12" t="s">
        <v>77</v>
      </c>
      <c r="AY214" s="175" t="s">
        <v>259</v>
      </c>
    </row>
    <row r="215" spans="2:65" s="14" customFormat="1">
      <c r="B215" s="187"/>
      <c r="D215" s="174" t="s">
        <v>268</v>
      </c>
      <c r="E215" s="188" t="s">
        <v>5</v>
      </c>
      <c r="F215" s="189" t="s">
        <v>1297</v>
      </c>
      <c r="H215" s="190">
        <v>5.52</v>
      </c>
      <c r="L215" s="187"/>
      <c r="M215" s="191"/>
      <c r="N215" s="192"/>
      <c r="O215" s="192"/>
      <c r="P215" s="192"/>
      <c r="Q215" s="192"/>
      <c r="R215" s="192"/>
      <c r="S215" s="192"/>
      <c r="T215" s="193"/>
      <c r="AT215" s="188" t="s">
        <v>268</v>
      </c>
      <c r="AU215" s="188" t="s">
        <v>86</v>
      </c>
      <c r="AV215" s="14" t="s">
        <v>86</v>
      </c>
      <c r="AW215" s="14" t="s">
        <v>41</v>
      </c>
      <c r="AX215" s="14" t="s">
        <v>28</v>
      </c>
      <c r="AY215" s="188" t="s">
        <v>259</v>
      </c>
    </row>
    <row r="216" spans="2:65" s="1" customFormat="1" ht="25.5" customHeight="1">
      <c r="B216" s="161"/>
      <c r="C216" s="162" t="s">
        <v>457</v>
      </c>
      <c r="D216" s="162" t="s">
        <v>261</v>
      </c>
      <c r="E216" s="163" t="s">
        <v>1298</v>
      </c>
      <c r="F216" s="164" t="s">
        <v>1299</v>
      </c>
      <c r="G216" s="165" t="s">
        <v>352</v>
      </c>
      <c r="H216" s="166">
        <v>3</v>
      </c>
      <c r="I216" s="167"/>
      <c r="J216" s="167">
        <f>ROUND(I216*H216,2)</f>
        <v>0</v>
      </c>
      <c r="K216" s="164" t="s">
        <v>265</v>
      </c>
      <c r="L216" s="39"/>
      <c r="M216" s="168" t="s">
        <v>5</v>
      </c>
      <c r="N216" s="169" t="s">
        <v>48</v>
      </c>
      <c r="O216" s="170">
        <v>1.3</v>
      </c>
      <c r="P216" s="170">
        <f>O216*H216</f>
        <v>3.9000000000000004</v>
      </c>
      <c r="Q216" s="170">
        <v>0</v>
      </c>
      <c r="R216" s="170">
        <f>Q216*H216</f>
        <v>0</v>
      </c>
      <c r="S216" s="170">
        <v>0</v>
      </c>
      <c r="T216" s="171">
        <f>S216*H216</f>
        <v>0</v>
      </c>
      <c r="AR216" s="24" t="s">
        <v>266</v>
      </c>
      <c r="AT216" s="24" t="s">
        <v>261</v>
      </c>
      <c r="AU216" s="24" t="s">
        <v>86</v>
      </c>
      <c r="AY216" s="24" t="s">
        <v>259</v>
      </c>
      <c r="BE216" s="172">
        <f>IF(N216="základní",J216,0)</f>
        <v>0</v>
      </c>
      <c r="BF216" s="172">
        <f>IF(N216="snížená",J216,0)</f>
        <v>0</v>
      </c>
      <c r="BG216" s="172">
        <f>IF(N216="zákl. přenesená",J216,0)</f>
        <v>0</v>
      </c>
      <c r="BH216" s="172">
        <f>IF(N216="sníž. přenesená",J216,0)</f>
        <v>0</v>
      </c>
      <c r="BI216" s="172">
        <f>IF(N216="nulová",J216,0)</f>
        <v>0</v>
      </c>
      <c r="BJ216" s="24" t="s">
        <v>28</v>
      </c>
      <c r="BK216" s="172">
        <f>ROUND(I216*H216,2)</f>
        <v>0</v>
      </c>
      <c r="BL216" s="24" t="s">
        <v>266</v>
      </c>
      <c r="BM216" s="24" t="s">
        <v>1300</v>
      </c>
    </row>
    <row r="217" spans="2:65" s="12" customFormat="1">
      <c r="B217" s="173"/>
      <c r="D217" s="174" t="s">
        <v>268</v>
      </c>
      <c r="E217" s="175" t="s">
        <v>5</v>
      </c>
      <c r="F217" s="176" t="s">
        <v>308</v>
      </c>
      <c r="H217" s="175" t="s">
        <v>5</v>
      </c>
      <c r="L217" s="173"/>
      <c r="M217" s="177"/>
      <c r="N217" s="178"/>
      <c r="O217" s="178"/>
      <c r="P217" s="178"/>
      <c r="Q217" s="178"/>
      <c r="R217" s="178"/>
      <c r="S217" s="178"/>
      <c r="T217" s="179"/>
      <c r="AT217" s="175" t="s">
        <v>268</v>
      </c>
      <c r="AU217" s="175" t="s">
        <v>86</v>
      </c>
      <c r="AV217" s="12" t="s">
        <v>28</v>
      </c>
      <c r="AW217" s="12" t="s">
        <v>41</v>
      </c>
      <c r="AX217" s="12" t="s">
        <v>77</v>
      </c>
      <c r="AY217" s="175" t="s">
        <v>259</v>
      </c>
    </row>
    <row r="218" spans="2:65" s="12" customFormat="1">
      <c r="B218" s="173"/>
      <c r="D218" s="174" t="s">
        <v>268</v>
      </c>
      <c r="E218" s="175" t="s">
        <v>5</v>
      </c>
      <c r="F218" s="176" t="s">
        <v>1301</v>
      </c>
      <c r="H218" s="175" t="s">
        <v>5</v>
      </c>
      <c r="L218" s="173"/>
      <c r="M218" s="177"/>
      <c r="N218" s="178"/>
      <c r="O218" s="178"/>
      <c r="P218" s="178"/>
      <c r="Q218" s="178"/>
      <c r="R218" s="178"/>
      <c r="S218" s="178"/>
      <c r="T218" s="179"/>
      <c r="AT218" s="175" t="s">
        <v>268</v>
      </c>
      <c r="AU218" s="175" t="s">
        <v>86</v>
      </c>
      <c r="AV218" s="12" t="s">
        <v>28</v>
      </c>
      <c r="AW218" s="12" t="s">
        <v>41</v>
      </c>
      <c r="AX218" s="12" t="s">
        <v>77</v>
      </c>
      <c r="AY218" s="175" t="s">
        <v>259</v>
      </c>
    </row>
    <row r="219" spans="2:65" s="12" customFormat="1">
      <c r="B219" s="173"/>
      <c r="D219" s="174" t="s">
        <v>268</v>
      </c>
      <c r="E219" s="175" t="s">
        <v>5</v>
      </c>
      <c r="F219" s="176" t="s">
        <v>1302</v>
      </c>
      <c r="H219" s="175" t="s">
        <v>5</v>
      </c>
      <c r="L219" s="173"/>
      <c r="M219" s="177"/>
      <c r="N219" s="178"/>
      <c r="O219" s="178"/>
      <c r="P219" s="178"/>
      <c r="Q219" s="178"/>
      <c r="R219" s="178"/>
      <c r="S219" s="178"/>
      <c r="T219" s="179"/>
      <c r="AT219" s="175" t="s">
        <v>268</v>
      </c>
      <c r="AU219" s="175" t="s">
        <v>86</v>
      </c>
      <c r="AV219" s="12" t="s">
        <v>28</v>
      </c>
      <c r="AW219" s="12" t="s">
        <v>41</v>
      </c>
      <c r="AX219" s="12" t="s">
        <v>77</v>
      </c>
      <c r="AY219" s="175" t="s">
        <v>259</v>
      </c>
    </row>
    <row r="220" spans="2:65" s="14" customFormat="1">
      <c r="B220" s="187"/>
      <c r="D220" s="174" t="s">
        <v>268</v>
      </c>
      <c r="E220" s="188" t="s">
        <v>5</v>
      </c>
      <c r="F220" s="189" t="s">
        <v>152</v>
      </c>
      <c r="H220" s="190">
        <v>3</v>
      </c>
      <c r="L220" s="187"/>
      <c r="M220" s="191"/>
      <c r="N220" s="192"/>
      <c r="O220" s="192"/>
      <c r="P220" s="192"/>
      <c r="Q220" s="192"/>
      <c r="R220" s="192"/>
      <c r="S220" s="192"/>
      <c r="T220" s="193"/>
      <c r="AT220" s="188" t="s">
        <v>268</v>
      </c>
      <c r="AU220" s="188" t="s">
        <v>86</v>
      </c>
      <c r="AV220" s="14" t="s">
        <v>86</v>
      </c>
      <c r="AW220" s="14" t="s">
        <v>41</v>
      </c>
      <c r="AX220" s="14" t="s">
        <v>28</v>
      </c>
      <c r="AY220" s="188" t="s">
        <v>259</v>
      </c>
    </row>
    <row r="221" spans="2:65" s="1" customFormat="1" ht="25.5" customHeight="1">
      <c r="B221" s="161"/>
      <c r="C221" s="201" t="s">
        <v>464</v>
      </c>
      <c r="D221" s="201" t="s">
        <v>336</v>
      </c>
      <c r="E221" s="202" t="s">
        <v>992</v>
      </c>
      <c r="F221" s="203" t="s">
        <v>993</v>
      </c>
      <c r="G221" s="204" t="s">
        <v>660</v>
      </c>
      <c r="H221" s="205">
        <v>3.3119999999999998</v>
      </c>
      <c r="I221" s="206"/>
      <c r="J221" s="206">
        <f>ROUND(I221*H221,2)</f>
        <v>0</v>
      </c>
      <c r="K221" s="203" t="s">
        <v>5</v>
      </c>
      <c r="L221" s="207"/>
      <c r="M221" s="208" t="s">
        <v>5</v>
      </c>
      <c r="N221" s="209" t="s">
        <v>48</v>
      </c>
      <c r="O221" s="170">
        <v>0</v>
      </c>
      <c r="P221" s="170">
        <f>O221*H221</f>
        <v>0</v>
      </c>
      <c r="Q221" s="170">
        <v>1E-3</v>
      </c>
      <c r="R221" s="170">
        <f>Q221*H221</f>
        <v>3.3119999999999998E-3</v>
      </c>
      <c r="S221" s="170">
        <v>0</v>
      </c>
      <c r="T221" s="171">
        <f>S221*H221</f>
        <v>0</v>
      </c>
      <c r="AR221" s="24" t="s">
        <v>321</v>
      </c>
      <c r="AT221" s="24" t="s">
        <v>336</v>
      </c>
      <c r="AU221" s="24" t="s">
        <v>86</v>
      </c>
      <c r="AY221" s="24" t="s">
        <v>259</v>
      </c>
      <c r="BE221" s="172">
        <f>IF(N221="základní",J221,0)</f>
        <v>0</v>
      </c>
      <c r="BF221" s="172">
        <f>IF(N221="snížená",J221,0)</f>
        <v>0</v>
      </c>
      <c r="BG221" s="172">
        <f>IF(N221="zákl. přenesená",J221,0)</f>
        <v>0</v>
      </c>
      <c r="BH221" s="172">
        <f>IF(N221="sníž. přenesená",J221,0)</f>
        <v>0</v>
      </c>
      <c r="BI221" s="172">
        <f>IF(N221="nulová",J221,0)</f>
        <v>0</v>
      </c>
      <c r="BJ221" s="24" t="s">
        <v>28</v>
      </c>
      <c r="BK221" s="172">
        <f>ROUND(I221*H221,2)</f>
        <v>0</v>
      </c>
      <c r="BL221" s="24" t="s">
        <v>266</v>
      </c>
      <c r="BM221" s="24" t="s">
        <v>1303</v>
      </c>
    </row>
    <row r="222" spans="2:65" s="12" customFormat="1">
      <c r="B222" s="173"/>
      <c r="D222" s="174" t="s">
        <v>268</v>
      </c>
      <c r="E222" s="175" t="s">
        <v>5</v>
      </c>
      <c r="F222" s="176" t="s">
        <v>1304</v>
      </c>
      <c r="H222" s="175" t="s">
        <v>5</v>
      </c>
      <c r="L222" s="173"/>
      <c r="M222" s="177"/>
      <c r="N222" s="178"/>
      <c r="O222" s="178"/>
      <c r="P222" s="178"/>
      <c r="Q222" s="178"/>
      <c r="R222" s="178"/>
      <c r="S222" s="178"/>
      <c r="T222" s="179"/>
      <c r="AT222" s="175" t="s">
        <v>268</v>
      </c>
      <c r="AU222" s="175" t="s">
        <v>86</v>
      </c>
      <c r="AV222" s="12" t="s">
        <v>28</v>
      </c>
      <c r="AW222" s="12" t="s">
        <v>41</v>
      </c>
      <c r="AX222" s="12" t="s">
        <v>77</v>
      </c>
      <c r="AY222" s="175" t="s">
        <v>259</v>
      </c>
    </row>
    <row r="223" spans="2:65" s="12" customFormat="1">
      <c r="B223" s="173"/>
      <c r="D223" s="174" t="s">
        <v>268</v>
      </c>
      <c r="E223" s="175" t="s">
        <v>5</v>
      </c>
      <c r="F223" s="176" t="s">
        <v>1305</v>
      </c>
      <c r="H223" s="175" t="s">
        <v>5</v>
      </c>
      <c r="L223" s="173"/>
      <c r="M223" s="177"/>
      <c r="N223" s="178"/>
      <c r="O223" s="178"/>
      <c r="P223" s="178"/>
      <c r="Q223" s="178"/>
      <c r="R223" s="178"/>
      <c r="S223" s="178"/>
      <c r="T223" s="179"/>
      <c r="AT223" s="175" t="s">
        <v>268</v>
      </c>
      <c r="AU223" s="175" t="s">
        <v>86</v>
      </c>
      <c r="AV223" s="12" t="s">
        <v>28</v>
      </c>
      <c r="AW223" s="12" t="s">
        <v>41</v>
      </c>
      <c r="AX223" s="12" t="s">
        <v>77</v>
      </c>
      <c r="AY223" s="175" t="s">
        <v>259</v>
      </c>
    </row>
    <row r="224" spans="2:65" s="14" customFormat="1">
      <c r="B224" s="187"/>
      <c r="D224" s="174" t="s">
        <v>268</v>
      </c>
      <c r="E224" s="188" t="s">
        <v>5</v>
      </c>
      <c r="F224" s="189" t="s">
        <v>1306</v>
      </c>
      <c r="H224" s="190">
        <v>3.3119999999999998</v>
      </c>
      <c r="L224" s="187"/>
      <c r="M224" s="191"/>
      <c r="N224" s="192"/>
      <c r="O224" s="192"/>
      <c r="P224" s="192"/>
      <c r="Q224" s="192"/>
      <c r="R224" s="192"/>
      <c r="S224" s="192"/>
      <c r="T224" s="193"/>
      <c r="AT224" s="188" t="s">
        <v>268</v>
      </c>
      <c r="AU224" s="188" t="s">
        <v>86</v>
      </c>
      <c r="AV224" s="14" t="s">
        <v>86</v>
      </c>
      <c r="AW224" s="14" t="s">
        <v>41</v>
      </c>
      <c r="AX224" s="14" t="s">
        <v>28</v>
      </c>
      <c r="AY224" s="188" t="s">
        <v>259</v>
      </c>
    </row>
    <row r="225" spans="2:65" s="1" customFormat="1" ht="16.5" customHeight="1">
      <c r="B225" s="161"/>
      <c r="C225" s="201" t="s">
        <v>481</v>
      </c>
      <c r="D225" s="201" t="s">
        <v>336</v>
      </c>
      <c r="E225" s="202" t="s">
        <v>998</v>
      </c>
      <c r="F225" s="203" t="s">
        <v>999</v>
      </c>
      <c r="G225" s="204" t="s">
        <v>324</v>
      </c>
      <c r="H225" s="205">
        <v>0.28199999999999997</v>
      </c>
      <c r="I225" s="206"/>
      <c r="J225" s="206">
        <f>ROUND(I225*H225,2)</f>
        <v>0</v>
      </c>
      <c r="K225" s="203" t="s">
        <v>265</v>
      </c>
      <c r="L225" s="207"/>
      <c r="M225" s="208" t="s">
        <v>5</v>
      </c>
      <c r="N225" s="209" t="s">
        <v>48</v>
      </c>
      <c r="O225" s="170">
        <v>0</v>
      </c>
      <c r="P225" s="170">
        <f>O225*H225</f>
        <v>0</v>
      </c>
      <c r="Q225" s="170">
        <v>1</v>
      </c>
      <c r="R225" s="170">
        <f>Q225*H225</f>
        <v>0.28199999999999997</v>
      </c>
      <c r="S225" s="170">
        <v>0</v>
      </c>
      <c r="T225" s="171">
        <f>S225*H225</f>
        <v>0</v>
      </c>
      <c r="AR225" s="24" t="s">
        <v>321</v>
      </c>
      <c r="AT225" s="24" t="s">
        <v>336</v>
      </c>
      <c r="AU225" s="24" t="s">
        <v>86</v>
      </c>
      <c r="AY225" s="24" t="s">
        <v>259</v>
      </c>
      <c r="BE225" s="172">
        <f>IF(N225="základní",J225,0)</f>
        <v>0</v>
      </c>
      <c r="BF225" s="172">
        <f>IF(N225="snížená",J225,0)</f>
        <v>0</v>
      </c>
      <c r="BG225" s="172">
        <f>IF(N225="zákl. přenesená",J225,0)</f>
        <v>0</v>
      </c>
      <c r="BH225" s="172">
        <f>IF(N225="sníž. přenesená",J225,0)</f>
        <v>0</v>
      </c>
      <c r="BI225" s="172">
        <f>IF(N225="nulová",J225,0)</f>
        <v>0</v>
      </c>
      <c r="BJ225" s="24" t="s">
        <v>28</v>
      </c>
      <c r="BK225" s="172">
        <f>ROUND(I225*H225,2)</f>
        <v>0</v>
      </c>
      <c r="BL225" s="24" t="s">
        <v>266</v>
      </c>
      <c r="BM225" s="24" t="s">
        <v>1307</v>
      </c>
    </row>
    <row r="226" spans="2:65" s="12" customFormat="1">
      <c r="B226" s="173"/>
      <c r="D226" s="174" t="s">
        <v>268</v>
      </c>
      <c r="E226" s="175" t="s">
        <v>5</v>
      </c>
      <c r="F226" s="176" t="s">
        <v>1304</v>
      </c>
      <c r="H226" s="175" t="s">
        <v>5</v>
      </c>
      <c r="L226" s="173"/>
      <c r="M226" s="177"/>
      <c r="N226" s="178"/>
      <c r="O226" s="178"/>
      <c r="P226" s="178"/>
      <c r="Q226" s="178"/>
      <c r="R226" s="178"/>
      <c r="S226" s="178"/>
      <c r="T226" s="179"/>
      <c r="AT226" s="175" t="s">
        <v>268</v>
      </c>
      <c r="AU226" s="175" t="s">
        <v>86</v>
      </c>
      <c r="AV226" s="12" t="s">
        <v>28</v>
      </c>
      <c r="AW226" s="12" t="s">
        <v>41</v>
      </c>
      <c r="AX226" s="12" t="s">
        <v>77</v>
      </c>
      <c r="AY226" s="175" t="s">
        <v>259</v>
      </c>
    </row>
    <row r="227" spans="2:65" s="12" customFormat="1">
      <c r="B227" s="173"/>
      <c r="D227" s="174" t="s">
        <v>268</v>
      </c>
      <c r="E227" s="175" t="s">
        <v>5</v>
      </c>
      <c r="F227" s="176" t="s">
        <v>1308</v>
      </c>
      <c r="H227" s="175" t="s">
        <v>5</v>
      </c>
      <c r="L227" s="173"/>
      <c r="M227" s="177"/>
      <c r="N227" s="178"/>
      <c r="O227" s="178"/>
      <c r="P227" s="178"/>
      <c r="Q227" s="178"/>
      <c r="R227" s="178"/>
      <c r="S227" s="178"/>
      <c r="T227" s="179"/>
      <c r="AT227" s="175" t="s">
        <v>268</v>
      </c>
      <c r="AU227" s="175" t="s">
        <v>86</v>
      </c>
      <c r="AV227" s="12" t="s">
        <v>28</v>
      </c>
      <c r="AW227" s="12" t="s">
        <v>41</v>
      </c>
      <c r="AX227" s="12" t="s">
        <v>77</v>
      </c>
      <c r="AY227" s="175" t="s">
        <v>259</v>
      </c>
    </row>
    <row r="228" spans="2:65" s="14" customFormat="1">
      <c r="B228" s="187"/>
      <c r="D228" s="174" t="s">
        <v>268</v>
      </c>
      <c r="E228" s="188" t="s">
        <v>5</v>
      </c>
      <c r="F228" s="189" t="s">
        <v>1309</v>
      </c>
      <c r="H228" s="190">
        <v>0.28199999999999997</v>
      </c>
      <c r="L228" s="187"/>
      <c r="M228" s="191"/>
      <c r="N228" s="192"/>
      <c r="O228" s="192"/>
      <c r="P228" s="192"/>
      <c r="Q228" s="192"/>
      <c r="R228" s="192"/>
      <c r="S228" s="192"/>
      <c r="T228" s="193"/>
      <c r="AT228" s="188" t="s">
        <v>268</v>
      </c>
      <c r="AU228" s="188" t="s">
        <v>86</v>
      </c>
      <c r="AV228" s="14" t="s">
        <v>86</v>
      </c>
      <c r="AW228" s="14" t="s">
        <v>41</v>
      </c>
      <c r="AX228" s="14" t="s">
        <v>28</v>
      </c>
      <c r="AY228" s="188" t="s">
        <v>259</v>
      </c>
    </row>
    <row r="229" spans="2:65" s="1" customFormat="1" ht="25.5" customHeight="1">
      <c r="B229" s="161"/>
      <c r="C229" s="162" t="s">
        <v>485</v>
      </c>
      <c r="D229" s="162" t="s">
        <v>261</v>
      </c>
      <c r="E229" s="163" t="s">
        <v>1310</v>
      </c>
      <c r="F229" s="164" t="s">
        <v>1311</v>
      </c>
      <c r="G229" s="165" t="s">
        <v>352</v>
      </c>
      <c r="H229" s="166">
        <v>2</v>
      </c>
      <c r="I229" s="167"/>
      <c r="J229" s="167">
        <f>ROUND(I229*H229,2)</f>
        <v>0</v>
      </c>
      <c r="K229" s="164" t="s">
        <v>5</v>
      </c>
      <c r="L229" s="39"/>
      <c r="M229" s="168" t="s">
        <v>5</v>
      </c>
      <c r="N229" s="169" t="s">
        <v>48</v>
      </c>
      <c r="O229" s="170">
        <v>6.81</v>
      </c>
      <c r="P229" s="170">
        <f>O229*H229</f>
        <v>13.62</v>
      </c>
      <c r="Q229" s="170">
        <v>4.0000000000000001E-3</v>
      </c>
      <c r="R229" s="170">
        <f>Q229*H229</f>
        <v>8.0000000000000002E-3</v>
      </c>
      <c r="S229" s="170">
        <v>0</v>
      </c>
      <c r="T229" s="171">
        <f>S229*H229</f>
        <v>0</v>
      </c>
      <c r="AR229" s="24" t="s">
        <v>266</v>
      </c>
      <c r="AT229" s="24" t="s">
        <v>261</v>
      </c>
      <c r="AU229" s="24" t="s">
        <v>86</v>
      </c>
      <c r="AY229" s="24" t="s">
        <v>259</v>
      </c>
      <c r="BE229" s="172">
        <f>IF(N229="základní",J229,0)</f>
        <v>0</v>
      </c>
      <c r="BF229" s="172">
        <f>IF(N229="snížená",J229,0)</f>
        <v>0</v>
      </c>
      <c r="BG229" s="172">
        <f>IF(N229="zákl. přenesená",J229,0)</f>
        <v>0</v>
      </c>
      <c r="BH229" s="172">
        <f>IF(N229="sníž. přenesená",J229,0)</f>
        <v>0</v>
      </c>
      <c r="BI229" s="172">
        <f>IF(N229="nulová",J229,0)</f>
        <v>0</v>
      </c>
      <c r="BJ229" s="24" t="s">
        <v>28</v>
      </c>
      <c r="BK229" s="172">
        <f>ROUND(I229*H229,2)</f>
        <v>0</v>
      </c>
      <c r="BL229" s="24" t="s">
        <v>266</v>
      </c>
      <c r="BM229" s="24" t="s">
        <v>1312</v>
      </c>
    </row>
    <row r="230" spans="2:65" s="12" customFormat="1">
      <c r="B230" s="173"/>
      <c r="D230" s="174" t="s">
        <v>268</v>
      </c>
      <c r="E230" s="175" t="s">
        <v>5</v>
      </c>
      <c r="F230" s="176" t="s">
        <v>1283</v>
      </c>
      <c r="H230" s="175" t="s">
        <v>5</v>
      </c>
      <c r="L230" s="173"/>
      <c r="M230" s="177"/>
      <c r="N230" s="178"/>
      <c r="O230" s="178"/>
      <c r="P230" s="178"/>
      <c r="Q230" s="178"/>
      <c r="R230" s="178"/>
      <c r="S230" s="178"/>
      <c r="T230" s="179"/>
      <c r="AT230" s="175" t="s">
        <v>268</v>
      </c>
      <c r="AU230" s="175" t="s">
        <v>86</v>
      </c>
      <c r="AV230" s="12" t="s">
        <v>28</v>
      </c>
      <c r="AW230" s="12" t="s">
        <v>41</v>
      </c>
      <c r="AX230" s="12" t="s">
        <v>77</v>
      </c>
      <c r="AY230" s="175" t="s">
        <v>259</v>
      </c>
    </row>
    <row r="231" spans="2:65" s="13" customFormat="1">
      <c r="B231" s="180"/>
      <c r="D231" s="174" t="s">
        <v>268</v>
      </c>
      <c r="E231" s="181" t="s">
        <v>5</v>
      </c>
      <c r="F231" s="182" t="s">
        <v>275</v>
      </c>
      <c r="H231" s="183">
        <v>0</v>
      </c>
      <c r="L231" s="180"/>
      <c r="M231" s="184"/>
      <c r="N231" s="185"/>
      <c r="O231" s="185"/>
      <c r="P231" s="185"/>
      <c r="Q231" s="185"/>
      <c r="R231" s="185"/>
      <c r="S231" s="185"/>
      <c r="T231" s="186"/>
      <c r="AT231" s="181" t="s">
        <v>268</v>
      </c>
      <c r="AU231" s="181" t="s">
        <v>86</v>
      </c>
      <c r="AV231" s="13" t="s">
        <v>152</v>
      </c>
      <c r="AW231" s="13" t="s">
        <v>41</v>
      </c>
      <c r="AX231" s="13" t="s">
        <v>77</v>
      </c>
      <c r="AY231" s="181" t="s">
        <v>259</v>
      </c>
    </row>
    <row r="232" spans="2:65" s="12" customFormat="1">
      <c r="B232" s="173"/>
      <c r="D232" s="174" t="s">
        <v>268</v>
      </c>
      <c r="E232" s="175" t="s">
        <v>5</v>
      </c>
      <c r="F232" s="176" t="s">
        <v>1313</v>
      </c>
      <c r="H232" s="175" t="s">
        <v>5</v>
      </c>
      <c r="L232" s="173"/>
      <c r="M232" s="177"/>
      <c r="N232" s="178"/>
      <c r="O232" s="178"/>
      <c r="P232" s="178"/>
      <c r="Q232" s="178"/>
      <c r="R232" s="178"/>
      <c r="S232" s="178"/>
      <c r="T232" s="179"/>
      <c r="AT232" s="175" t="s">
        <v>268</v>
      </c>
      <c r="AU232" s="175" t="s">
        <v>86</v>
      </c>
      <c r="AV232" s="12" t="s">
        <v>28</v>
      </c>
      <c r="AW232" s="12" t="s">
        <v>41</v>
      </c>
      <c r="AX232" s="12" t="s">
        <v>77</v>
      </c>
      <c r="AY232" s="175" t="s">
        <v>259</v>
      </c>
    </row>
    <row r="233" spans="2:65" s="14" customFormat="1">
      <c r="B233" s="187"/>
      <c r="D233" s="174" t="s">
        <v>268</v>
      </c>
      <c r="E233" s="188" t="s">
        <v>5</v>
      </c>
      <c r="F233" s="189" t="s">
        <v>384</v>
      </c>
      <c r="H233" s="190">
        <v>1</v>
      </c>
      <c r="L233" s="187"/>
      <c r="M233" s="191"/>
      <c r="N233" s="192"/>
      <c r="O233" s="192"/>
      <c r="P233" s="192"/>
      <c r="Q233" s="192"/>
      <c r="R233" s="192"/>
      <c r="S233" s="192"/>
      <c r="T233" s="193"/>
      <c r="AT233" s="188" t="s">
        <v>268</v>
      </c>
      <c r="AU233" s="188" t="s">
        <v>86</v>
      </c>
      <c r="AV233" s="14" t="s">
        <v>86</v>
      </c>
      <c r="AW233" s="14" t="s">
        <v>41</v>
      </c>
      <c r="AX233" s="14" t="s">
        <v>77</v>
      </c>
      <c r="AY233" s="188" t="s">
        <v>259</v>
      </c>
    </row>
    <row r="234" spans="2:65" s="14" customFormat="1">
      <c r="B234" s="187"/>
      <c r="D234" s="174" t="s">
        <v>268</v>
      </c>
      <c r="E234" s="188" t="s">
        <v>5</v>
      </c>
      <c r="F234" s="189" t="s">
        <v>385</v>
      </c>
      <c r="H234" s="190">
        <v>1</v>
      </c>
      <c r="L234" s="187"/>
      <c r="M234" s="191"/>
      <c r="N234" s="192"/>
      <c r="O234" s="192"/>
      <c r="P234" s="192"/>
      <c r="Q234" s="192"/>
      <c r="R234" s="192"/>
      <c r="S234" s="192"/>
      <c r="T234" s="193"/>
      <c r="AT234" s="188" t="s">
        <v>268</v>
      </c>
      <c r="AU234" s="188" t="s">
        <v>86</v>
      </c>
      <c r="AV234" s="14" t="s">
        <v>86</v>
      </c>
      <c r="AW234" s="14" t="s">
        <v>41</v>
      </c>
      <c r="AX234" s="14" t="s">
        <v>77</v>
      </c>
      <c r="AY234" s="188" t="s">
        <v>259</v>
      </c>
    </row>
    <row r="235" spans="2:65" s="15" customFormat="1">
      <c r="B235" s="194"/>
      <c r="D235" s="174" t="s">
        <v>268</v>
      </c>
      <c r="E235" s="195" t="s">
        <v>5</v>
      </c>
      <c r="F235" s="196" t="s">
        <v>282</v>
      </c>
      <c r="H235" s="197">
        <v>2</v>
      </c>
      <c r="L235" s="194"/>
      <c r="M235" s="198"/>
      <c r="N235" s="199"/>
      <c r="O235" s="199"/>
      <c r="P235" s="199"/>
      <c r="Q235" s="199"/>
      <c r="R235" s="199"/>
      <c r="S235" s="199"/>
      <c r="T235" s="200"/>
      <c r="AT235" s="195" t="s">
        <v>268</v>
      </c>
      <c r="AU235" s="195" t="s">
        <v>86</v>
      </c>
      <c r="AV235" s="15" t="s">
        <v>266</v>
      </c>
      <c r="AW235" s="15" t="s">
        <v>41</v>
      </c>
      <c r="AX235" s="15" t="s">
        <v>28</v>
      </c>
      <c r="AY235" s="195" t="s">
        <v>259</v>
      </c>
    </row>
    <row r="236" spans="2:65" s="1" customFormat="1" ht="25.5" customHeight="1">
      <c r="B236" s="161"/>
      <c r="C236" s="162" t="s">
        <v>495</v>
      </c>
      <c r="D236" s="162" t="s">
        <v>261</v>
      </c>
      <c r="E236" s="163" t="s">
        <v>1314</v>
      </c>
      <c r="F236" s="164" t="s">
        <v>1315</v>
      </c>
      <c r="G236" s="165" t="s">
        <v>352</v>
      </c>
      <c r="H236" s="166">
        <v>2</v>
      </c>
      <c r="I236" s="167"/>
      <c r="J236" s="167">
        <f>ROUND(I236*H236,2)</f>
        <v>0</v>
      </c>
      <c r="K236" s="164" t="s">
        <v>5</v>
      </c>
      <c r="L236" s="39"/>
      <c r="M236" s="168" t="s">
        <v>5</v>
      </c>
      <c r="N236" s="169" t="s">
        <v>48</v>
      </c>
      <c r="O236" s="170">
        <v>1.345</v>
      </c>
      <c r="P236" s="170">
        <f>O236*H236</f>
        <v>2.69</v>
      </c>
      <c r="Q236" s="170">
        <v>2E-3</v>
      </c>
      <c r="R236" s="170">
        <f>Q236*H236</f>
        <v>4.0000000000000001E-3</v>
      </c>
      <c r="S236" s="170">
        <v>0</v>
      </c>
      <c r="T236" s="171">
        <f>S236*H236</f>
        <v>0</v>
      </c>
      <c r="AR236" s="24" t="s">
        <v>266</v>
      </c>
      <c r="AT236" s="24" t="s">
        <v>261</v>
      </c>
      <c r="AU236" s="24" t="s">
        <v>86</v>
      </c>
      <c r="AY236" s="24" t="s">
        <v>259</v>
      </c>
      <c r="BE236" s="172">
        <f>IF(N236="základní",J236,0)</f>
        <v>0</v>
      </c>
      <c r="BF236" s="172">
        <f>IF(N236="snížená",J236,0)</f>
        <v>0</v>
      </c>
      <c r="BG236" s="172">
        <f>IF(N236="zákl. přenesená",J236,0)</f>
        <v>0</v>
      </c>
      <c r="BH236" s="172">
        <f>IF(N236="sníž. přenesená",J236,0)</f>
        <v>0</v>
      </c>
      <c r="BI236" s="172">
        <f>IF(N236="nulová",J236,0)</f>
        <v>0</v>
      </c>
      <c r="BJ236" s="24" t="s">
        <v>28</v>
      </c>
      <c r="BK236" s="172">
        <f>ROUND(I236*H236,2)</f>
        <v>0</v>
      </c>
      <c r="BL236" s="24" t="s">
        <v>266</v>
      </c>
      <c r="BM236" s="24" t="s">
        <v>1316</v>
      </c>
    </row>
    <row r="237" spans="2:65" s="12" customFormat="1">
      <c r="B237" s="173"/>
      <c r="D237" s="174" t="s">
        <v>268</v>
      </c>
      <c r="E237" s="175" t="s">
        <v>5</v>
      </c>
      <c r="F237" s="176" t="s">
        <v>1283</v>
      </c>
      <c r="H237" s="175" t="s">
        <v>5</v>
      </c>
      <c r="L237" s="173"/>
      <c r="M237" s="177"/>
      <c r="N237" s="178"/>
      <c r="O237" s="178"/>
      <c r="P237" s="178"/>
      <c r="Q237" s="178"/>
      <c r="R237" s="178"/>
      <c r="S237" s="178"/>
      <c r="T237" s="179"/>
      <c r="AT237" s="175" t="s">
        <v>268</v>
      </c>
      <c r="AU237" s="175" t="s">
        <v>86</v>
      </c>
      <c r="AV237" s="12" t="s">
        <v>28</v>
      </c>
      <c r="AW237" s="12" t="s">
        <v>41</v>
      </c>
      <c r="AX237" s="12" t="s">
        <v>77</v>
      </c>
      <c r="AY237" s="175" t="s">
        <v>259</v>
      </c>
    </row>
    <row r="238" spans="2:65" s="13" customFormat="1">
      <c r="B238" s="180"/>
      <c r="D238" s="174" t="s">
        <v>268</v>
      </c>
      <c r="E238" s="181" t="s">
        <v>5</v>
      </c>
      <c r="F238" s="182" t="s">
        <v>275</v>
      </c>
      <c r="H238" s="183">
        <v>0</v>
      </c>
      <c r="L238" s="180"/>
      <c r="M238" s="184"/>
      <c r="N238" s="185"/>
      <c r="O238" s="185"/>
      <c r="P238" s="185"/>
      <c r="Q238" s="185"/>
      <c r="R238" s="185"/>
      <c r="S238" s="185"/>
      <c r="T238" s="186"/>
      <c r="AT238" s="181" t="s">
        <v>268</v>
      </c>
      <c r="AU238" s="181" t="s">
        <v>86</v>
      </c>
      <c r="AV238" s="13" t="s">
        <v>152</v>
      </c>
      <c r="AW238" s="13" t="s">
        <v>41</v>
      </c>
      <c r="AX238" s="13" t="s">
        <v>77</v>
      </c>
      <c r="AY238" s="181" t="s">
        <v>259</v>
      </c>
    </row>
    <row r="239" spans="2:65" s="12" customFormat="1">
      <c r="B239" s="173"/>
      <c r="D239" s="174" t="s">
        <v>268</v>
      </c>
      <c r="E239" s="175" t="s">
        <v>5</v>
      </c>
      <c r="F239" s="176" t="s">
        <v>1313</v>
      </c>
      <c r="H239" s="175" t="s">
        <v>5</v>
      </c>
      <c r="L239" s="173"/>
      <c r="M239" s="177"/>
      <c r="N239" s="178"/>
      <c r="O239" s="178"/>
      <c r="P239" s="178"/>
      <c r="Q239" s="178"/>
      <c r="R239" s="178"/>
      <c r="S239" s="178"/>
      <c r="T239" s="179"/>
      <c r="AT239" s="175" t="s">
        <v>268</v>
      </c>
      <c r="AU239" s="175" t="s">
        <v>86</v>
      </c>
      <c r="AV239" s="12" t="s">
        <v>28</v>
      </c>
      <c r="AW239" s="12" t="s">
        <v>41</v>
      </c>
      <c r="AX239" s="12" t="s">
        <v>77</v>
      </c>
      <c r="AY239" s="175" t="s">
        <v>259</v>
      </c>
    </row>
    <row r="240" spans="2:65" s="14" customFormat="1">
      <c r="B240" s="187"/>
      <c r="D240" s="174" t="s">
        <v>268</v>
      </c>
      <c r="E240" s="188" t="s">
        <v>5</v>
      </c>
      <c r="F240" s="189" t="s">
        <v>391</v>
      </c>
      <c r="H240" s="190">
        <v>1</v>
      </c>
      <c r="L240" s="187"/>
      <c r="M240" s="191"/>
      <c r="N240" s="192"/>
      <c r="O240" s="192"/>
      <c r="P240" s="192"/>
      <c r="Q240" s="192"/>
      <c r="R240" s="192"/>
      <c r="S240" s="192"/>
      <c r="T240" s="193"/>
      <c r="AT240" s="188" t="s">
        <v>268</v>
      </c>
      <c r="AU240" s="188" t="s">
        <v>86</v>
      </c>
      <c r="AV240" s="14" t="s">
        <v>86</v>
      </c>
      <c r="AW240" s="14" t="s">
        <v>41</v>
      </c>
      <c r="AX240" s="14" t="s">
        <v>77</v>
      </c>
      <c r="AY240" s="188" t="s">
        <v>259</v>
      </c>
    </row>
    <row r="241" spans="2:65" s="14" customFormat="1">
      <c r="B241" s="187"/>
      <c r="D241" s="174" t="s">
        <v>268</v>
      </c>
      <c r="E241" s="188" t="s">
        <v>5</v>
      </c>
      <c r="F241" s="189" t="s">
        <v>392</v>
      </c>
      <c r="H241" s="190">
        <v>1</v>
      </c>
      <c r="L241" s="187"/>
      <c r="M241" s="191"/>
      <c r="N241" s="192"/>
      <c r="O241" s="192"/>
      <c r="P241" s="192"/>
      <c r="Q241" s="192"/>
      <c r="R241" s="192"/>
      <c r="S241" s="192"/>
      <c r="T241" s="193"/>
      <c r="AT241" s="188" t="s">
        <v>268</v>
      </c>
      <c r="AU241" s="188" t="s">
        <v>86</v>
      </c>
      <c r="AV241" s="14" t="s">
        <v>86</v>
      </c>
      <c r="AW241" s="14" t="s">
        <v>41</v>
      </c>
      <c r="AX241" s="14" t="s">
        <v>77</v>
      </c>
      <c r="AY241" s="188" t="s">
        <v>259</v>
      </c>
    </row>
    <row r="242" spans="2:65" s="15" customFormat="1">
      <c r="B242" s="194"/>
      <c r="D242" s="174" t="s">
        <v>268</v>
      </c>
      <c r="E242" s="195" t="s">
        <v>5</v>
      </c>
      <c r="F242" s="196" t="s">
        <v>282</v>
      </c>
      <c r="H242" s="197">
        <v>2</v>
      </c>
      <c r="L242" s="194"/>
      <c r="M242" s="198"/>
      <c r="N242" s="199"/>
      <c r="O242" s="199"/>
      <c r="P242" s="199"/>
      <c r="Q242" s="199"/>
      <c r="R242" s="199"/>
      <c r="S242" s="199"/>
      <c r="T242" s="200"/>
      <c r="AT242" s="195" t="s">
        <v>268</v>
      </c>
      <c r="AU242" s="195" t="s">
        <v>86</v>
      </c>
      <c r="AV242" s="15" t="s">
        <v>266</v>
      </c>
      <c r="AW242" s="15" t="s">
        <v>41</v>
      </c>
      <c r="AX242" s="15" t="s">
        <v>28</v>
      </c>
      <c r="AY242" s="195" t="s">
        <v>259</v>
      </c>
    </row>
    <row r="243" spans="2:65" s="1" customFormat="1" ht="25.5" customHeight="1">
      <c r="B243" s="161"/>
      <c r="C243" s="162" t="s">
        <v>499</v>
      </c>
      <c r="D243" s="162" t="s">
        <v>261</v>
      </c>
      <c r="E243" s="163" t="s">
        <v>1317</v>
      </c>
      <c r="F243" s="164" t="s">
        <v>1318</v>
      </c>
      <c r="G243" s="165" t="s">
        <v>352</v>
      </c>
      <c r="H243" s="166">
        <v>18</v>
      </c>
      <c r="I243" s="167"/>
      <c r="J243" s="167">
        <f>ROUND(I243*H243,2)</f>
        <v>0</v>
      </c>
      <c r="K243" s="164" t="s">
        <v>5</v>
      </c>
      <c r="L243" s="39"/>
      <c r="M243" s="168" t="s">
        <v>5</v>
      </c>
      <c r="N243" s="169" t="s">
        <v>48</v>
      </c>
      <c r="O243" s="170">
        <v>0.104</v>
      </c>
      <c r="P243" s="170">
        <f>O243*H243</f>
        <v>1.8719999999999999</v>
      </c>
      <c r="Q243" s="170">
        <v>4.0000000000000003E-5</v>
      </c>
      <c r="R243" s="170">
        <f>Q243*H243</f>
        <v>7.2000000000000005E-4</v>
      </c>
      <c r="S243" s="170">
        <v>0</v>
      </c>
      <c r="T243" s="171">
        <f>S243*H243</f>
        <v>0</v>
      </c>
      <c r="AR243" s="24" t="s">
        <v>266</v>
      </c>
      <c r="AT243" s="24" t="s">
        <v>261</v>
      </c>
      <c r="AU243" s="24" t="s">
        <v>86</v>
      </c>
      <c r="AY243" s="24" t="s">
        <v>259</v>
      </c>
      <c r="BE243" s="172">
        <f>IF(N243="základní",J243,0)</f>
        <v>0</v>
      </c>
      <c r="BF243" s="172">
        <f>IF(N243="snížená",J243,0)</f>
        <v>0</v>
      </c>
      <c r="BG243" s="172">
        <f>IF(N243="zákl. přenesená",J243,0)</f>
        <v>0</v>
      </c>
      <c r="BH243" s="172">
        <f>IF(N243="sníž. přenesená",J243,0)</f>
        <v>0</v>
      </c>
      <c r="BI243" s="172">
        <f>IF(N243="nulová",J243,0)</f>
        <v>0</v>
      </c>
      <c r="BJ243" s="24" t="s">
        <v>28</v>
      </c>
      <c r="BK243" s="172">
        <f>ROUND(I243*H243,2)</f>
        <v>0</v>
      </c>
      <c r="BL243" s="24" t="s">
        <v>266</v>
      </c>
      <c r="BM243" s="24" t="s">
        <v>1319</v>
      </c>
    </row>
    <row r="244" spans="2:65" s="12" customFormat="1">
      <c r="B244" s="173"/>
      <c r="D244" s="174" t="s">
        <v>268</v>
      </c>
      <c r="E244" s="175" t="s">
        <v>5</v>
      </c>
      <c r="F244" s="176" t="s">
        <v>1320</v>
      </c>
      <c r="H244" s="175" t="s">
        <v>5</v>
      </c>
      <c r="L244" s="173"/>
      <c r="M244" s="177"/>
      <c r="N244" s="178"/>
      <c r="O244" s="178"/>
      <c r="P244" s="178"/>
      <c r="Q244" s="178"/>
      <c r="R244" s="178"/>
      <c r="S244" s="178"/>
      <c r="T244" s="179"/>
      <c r="AT244" s="175" t="s">
        <v>268</v>
      </c>
      <c r="AU244" s="175" t="s">
        <v>86</v>
      </c>
      <c r="AV244" s="12" t="s">
        <v>28</v>
      </c>
      <c r="AW244" s="12" t="s">
        <v>41</v>
      </c>
      <c r="AX244" s="12" t="s">
        <v>77</v>
      </c>
      <c r="AY244" s="175" t="s">
        <v>259</v>
      </c>
    </row>
    <row r="245" spans="2:65" s="14" customFormat="1">
      <c r="B245" s="187"/>
      <c r="D245" s="174" t="s">
        <v>268</v>
      </c>
      <c r="E245" s="188" t="s">
        <v>5</v>
      </c>
      <c r="F245" s="189" t="s">
        <v>1321</v>
      </c>
      <c r="H245" s="190">
        <v>18</v>
      </c>
      <c r="L245" s="187"/>
      <c r="M245" s="191"/>
      <c r="N245" s="192"/>
      <c r="O245" s="192"/>
      <c r="P245" s="192"/>
      <c r="Q245" s="192"/>
      <c r="R245" s="192"/>
      <c r="S245" s="192"/>
      <c r="T245" s="193"/>
      <c r="AT245" s="188" t="s">
        <v>268</v>
      </c>
      <c r="AU245" s="188" t="s">
        <v>86</v>
      </c>
      <c r="AV245" s="14" t="s">
        <v>86</v>
      </c>
      <c r="AW245" s="14" t="s">
        <v>41</v>
      </c>
      <c r="AX245" s="14" t="s">
        <v>77</v>
      </c>
      <c r="AY245" s="188" t="s">
        <v>259</v>
      </c>
    </row>
    <row r="246" spans="2:65" s="13" customFormat="1">
      <c r="B246" s="180"/>
      <c r="D246" s="174" t="s">
        <v>268</v>
      </c>
      <c r="E246" s="181" t="s">
        <v>1175</v>
      </c>
      <c r="F246" s="182" t="s">
        <v>275</v>
      </c>
      <c r="H246" s="183">
        <v>18</v>
      </c>
      <c r="L246" s="180"/>
      <c r="M246" s="184"/>
      <c r="N246" s="185"/>
      <c r="O246" s="185"/>
      <c r="P246" s="185"/>
      <c r="Q246" s="185"/>
      <c r="R246" s="185"/>
      <c r="S246" s="185"/>
      <c r="T246" s="186"/>
      <c r="AT246" s="181" t="s">
        <v>268</v>
      </c>
      <c r="AU246" s="181" t="s">
        <v>86</v>
      </c>
      <c r="AV246" s="13" t="s">
        <v>152</v>
      </c>
      <c r="AW246" s="13" t="s">
        <v>41</v>
      </c>
      <c r="AX246" s="13" t="s">
        <v>28</v>
      </c>
      <c r="AY246" s="181" t="s">
        <v>259</v>
      </c>
    </row>
    <row r="247" spans="2:65" s="1" customFormat="1" ht="25.5" customHeight="1">
      <c r="B247" s="161"/>
      <c r="C247" s="162" t="s">
        <v>504</v>
      </c>
      <c r="D247" s="162" t="s">
        <v>261</v>
      </c>
      <c r="E247" s="163" t="s">
        <v>1322</v>
      </c>
      <c r="F247" s="164" t="s">
        <v>1323</v>
      </c>
      <c r="G247" s="165" t="s">
        <v>352</v>
      </c>
      <c r="H247" s="166">
        <v>18</v>
      </c>
      <c r="I247" s="167"/>
      <c r="J247" s="167">
        <f>ROUND(I247*H247,2)</f>
        <v>0</v>
      </c>
      <c r="K247" s="164" t="s">
        <v>5</v>
      </c>
      <c r="L247" s="39"/>
      <c r="M247" s="168" t="s">
        <v>5</v>
      </c>
      <c r="N247" s="169" t="s">
        <v>48</v>
      </c>
      <c r="O247" s="170">
        <v>0.183</v>
      </c>
      <c r="P247" s="170">
        <f>O247*H247</f>
        <v>3.294</v>
      </c>
      <c r="Q247" s="170">
        <v>1E-3</v>
      </c>
      <c r="R247" s="170">
        <f>Q247*H247</f>
        <v>1.8000000000000002E-2</v>
      </c>
      <c r="S247" s="170">
        <v>0</v>
      </c>
      <c r="T247" s="171">
        <f>S247*H247</f>
        <v>0</v>
      </c>
      <c r="AR247" s="24" t="s">
        <v>266</v>
      </c>
      <c r="AT247" s="24" t="s">
        <v>261</v>
      </c>
      <c r="AU247" s="24" t="s">
        <v>86</v>
      </c>
      <c r="AY247" s="24" t="s">
        <v>259</v>
      </c>
      <c r="BE247" s="172">
        <f>IF(N247="základní",J247,0)</f>
        <v>0</v>
      </c>
      <c r="BF247" s="172">
        <f>IF(N247="snížená",J247,0)</f>
        <v>0</v>
      </c>
      <c r="BG247" s="172">
        <f>IF(N247="zákl. přenesená",J247,0)</f>
        <v>0</v>
      </c>
      <c r="BH247" s="172">
        <f>IF(N247="sníž. přenesená",J247,0)</f>
        <v>0</v>
      </c>
      <c r="BI247" s="172">
        <f>IF(N247="nulová",J247,0)</f>
        <v>0</v>
      </c>
      <c r="BJ247" s="24" t="s">
        <v>28</v>
      </c>
      <c r="BK247" s="172">
        <f>ROUND(I247*H247,2)</f>
        <v>0</v>
      </c>
      <c r="BL247" s="24" t="s">
        <v>266</v>
      </c>
      <c r="BM247" s="24" t="s">
        <v>1324</v>
      </c>
    </row>
    <row r="248" spans="2:65" s="12" customFormat="1">
      <c r="B248" s="173"/>
      <c r="D248" s="174" t="s">
        <v>268</v>
      </c>
      <c r="E248" s="175" t="s">
        <v>5</v>
      </c>
      <c r="F248" s="176" t="s">
        <v>1325</v>
      </c>
      <c r="H248" s="175" t="s">
        <v>5</v>
      </c>
      <c r="L248" s="173"/>
      <c r="M248" s="177"/>
      <c r="N248" s="178"/>
      <c r="O248" s="178"/>
      <c r="P248" s="178"/>
      <c r="Q248" s="178"/>
      <c r="R248" s="178"/>
      <c r="S248" s="178"/>
      <c r="T248" s="179"/>
      <c r="AT248" s="175" t="s">
        <v>268</v>
      </c>
      <c r="AU248" s="175" t="s">
        <v>86</v>
      </c>
      <c r="AV248" s="12" t="s">
        <v>28</v>
      </c>
      <c r="AW248" s="12" t="s">
        <v>41</v>
      </c>
      <c r="AX248" s="12" t="s">
        <v>77</v>
      </c>
      <c r="AY248" s="175" t="s">
        <v>259</v>
      </c>
    </row>
    <row r="249" spans="2:65" s="14" customFormat="1">
      <c r="B249" s="187"/>
      <c r="D249" s="174" t="s">
        <v>268</v>
      </c>
      <c r="E249" s="188" t="s">
        <v>5</v>
      </c>
      <c r="F249" s="189" t="s">
        <v>1175</v>
      </c>
      <c r="H249" s="190">
        <v>18</v>
      </c>
      <c r="L249" s="187"/>
      <c r="M249" s="191"/>
      <c r="N249" s="192"/>
      <c r="O249" s="192"/>
      <c r="P249" s="192"/>
      <c r="Q249" s="192"/>
      <c r="R249" s="192"/>
      <c r="S249" s="192"/>
      <c r="T249" s="193"/>
      <c r="AT249" s="188" t="s">
        <v>268</v>
      </c>
      <c r="AU249" s="188" t="s">
        <v>86</v>
      </c>
      <c r="AV249" s="14" t="s">
        <v>86</v>
      </c>
      <c r="AW249" s="14" t="s">
        <v>41</v>
      </c>
      <c r="AX249" s="14" t="s">
        <v>28</v>
      </c>
      <c r="AY249" s="188" t="s">
        <v>259</v>
      </c>
    </row>
    <row r="250" spans="2:65" s="11" customFormat="1" ht="29.85" customHeight="1">
      <c r="B250" s="149"/>
      <c r="D250" s="150" t="s">
        <v>76</v>
      </c>
      <c r="E250" s="159" t="s">
        <v>627</v>
      </c>
      <c r="F250" s="159" t="s">
        <v>628</v>
      </c>
      <c r="J250" s="160">
        <f>BK250</f>
        <v>0</v>
      </c>
      <c r="L250" s="149"/>
      <c r="M250" s="153"/>
      <c r="N250" s="154"/>
      <c r="O250" s="154"/>
      <c r="P250" s="155">
        <f>P251</f>
        <v>10.441332000000001</v>
      </c>
      <c r="Q250" s="154"/>
      <c r="R250" s="155">
        <f>R251</f>
        <v>0</v>
      </c>
      <c r="S250" s="154"/>
      <c r="T250" s="156">
        <f>T251</f>
        <v>0</v>
      </c>
      <c r="AR250" s="150" t="s">
        <v>28</v>
      </c>
      <c r="AT250" s="157" t="s">
        <v>76</v>
      </c>
      <c r="AU250" s="157" t="s">
        <v>28</v>
      </c>
      <c r="AY250" s="150" t="s">
        <v>259</v>
      </c>
      <c r="BK250" s="158">
        <f>BK251</f>
        <v>0</v>
      </c>
    </row>
    <row r="251" spans="2:65" s="1" customFormat="1" ht="16.5" customHeight="1">
      <c r="B251" s="161"/>
      <c r="C251" s="162" t="s">
        <v>512</v>
      </c>
      <c r="D251" s="162" t="s">
        <v>261</v>
      </c>
      <c r="E251" s="163" t="s">
        <v>1150</v>
      </c>
      <c r="F251" s="164" t="s">
        <v>1151</v>
      </c>
      <c r="G251" s="165" t="s">
        <v>324</v>
      </c>
      <c r="H251" s="166">
        <v>79.100999999999999</v>
      </c>
      <c r="I251" s="167"/>
      <c r="J251" s="167">
        <f>ROUND(I251*H251,2)</f>
        <v>0</v>
      </c>
      <c r="K251" s="164" t="s">
        <v>265</v>
      </c>
      <c r="L251" s="39"/>
      <c r="M251" s="168" t="s">
        <v>5</v>
      </c>
      <c r="N251" s="169" t="s">
        <v>48</v>
      </c>
      <c r="O251" s="170">
        <v>0.13200000000000001</v>
      </c>
      <c r="P251" s="170">
        <f>O251*H251</f>
        <v>10.441332000000001</v>
      </c>
      <c r="Q251" s="170">
        <v>0</v>
      </c>
      <c r="R251" s="170">
        <f>Q251*H251</f>
        <v>0</v>
      </c>
      <c r="S251" s="170">
        <v>0</v>
      </c>
      <c r="T251" s="171">
        <f>S251*H251</f>
        <v>0</v>
      </c>
      <c r="AR251" s="24" t="s">
        <v>266</v>
      </c>
      <c r="AT251" s="24" t="s">
        <v>261</v>
      </c>
      <c r="AU251" s="24" t="s">
        <v>86</v>
      </c>
      <c r="AY251" s="24" t="s">
        <v>259</v>
      </c>
      <c r="BE251" s="172">
        <f>IF(N251="základní",J251,0)</f>
        <v>0</v>
      </c>
      <c r="BF251" s="172">
        <f>IF(N251="snížená",J251,0)</f>
        <v>0</v>
      </c>
      <c r="BG251" s="172">
        <f>IF(N251="zákl. přenesená",J251,0)</f>
        <v>0</v>
      </c>
      <c r="BH251" s="172">
        <f>IF(N251="sníž. přenesená",J251,0)</f>
        <v>0</v>
      </c>
      <c r="BI251" s="172">
        <f>IF(N251="nulová",J251,0)</f>
        <v>0</v>
      </c>
      <c r="BJ251" s="24" t="s">
        <v>28</v>
      </c>
      <c r="BK251" s="172">
        <f>ROUND(I251*H251,2)</f>
        <v>0</v>
      </c>
      <c r="BL251" s="24" t="s">
        <v>266</v>
      </c>
      <c r="BM251" s="24" t="s">
        <v>1326</v>
      </c>
    </row>
    <row r="252" spans="2:65" s="11" customFormat="1" ht="37.35" customHeight="1">
      <c r="B252" s="149"/>
      <c r="D252" s="150" t="s">
        <v>76</v>
      </c>
      <c r="E252" s="151" t="s">
        <v>633</v>
      </c>
      <c r="F252" s="151" t="s">
        <v>634</v>
      </c>
      <c r="J252" s="152">
        <f>BK252</f>
        <v>0</v>
      </c>
      <c r="L252" s="149"/>
      <c r="M252" s="153"/>
      <c r="N252" s="154"/>
      <c r="O252" s="154"/>
      <c r="P252" s="155">
        <f>P253+P258</f>
        <v>5.757466</v>
      </c>
      <c r="Q252" s="154"/>
      <c r="R252" s="155">
        <f>R253+R258</f>
        <v>0.70942625999999998</v>
      </c>
      <c r="S252" s="154"/>
      <c r="T252" s="156">
        <f>T253+T258</f>
        <v>0</v>
      </c>
      <c r="AR252" s="150" t="s">
        <v>86</v>
      </c>
      <c r="AT252" s="157" t="s">
        <v>76</v>
      </c>
      <c r="AU252" s="157" t="s">
        <v>77</v>
      </c>
      <c r="AY252" s="150" t="s">
        <v>259</v>
      </c>
      <c r="BK252" s="158">
        <f>BK253+BK258</f>
        <v>0</v>
      </c>
    </row>
    <row r="253" spans="2:65" s="11" customFormat="1" ht="19.899999999999999" customHeight="1">
      <c r="B253" s="149"/>
      <c r="D253" s="150" t="s">
        <v>76</v>
      </c>
      <c r="E253" s="159" t="s">
        <v>635</v>
      </c>
      <c r="F253" s="159" t="s">
        <v>636</v>
      </c>
      <c r="J253" s="160">
        <f>BK253</f>
        <v>0</v>
      </c>
      <c r="L253" s="149"/>
      <c r="M253" s="153"/>
      <c r="N253" s="154"/>
      <c r="O253" s="154"/>
      <c r="P253" s="155">
        <f>SUM(P254:P257)</f>
        <v>3.0442</v>
      </c>
      <c r="Q253" s="154"/>
      <c r="R253" s="155">
        <f>SUM(R254:R257)</f>
        <v>0.70704</v>
      </c>
      <c r="S253" s="154"/>
      <c r="T253" s="156">
        <f>SUM(T254:T257)</f>
        <v>0</v>
      </c>
      <c r="AR253" s="150" t="s">
        <v>86</v>
      </c>
      <c r="AT253" s="157" t="s">
        <v>76</v>
      </c>
      <c r="AU253" s="157" t="s">
        <v>28</v>
      </c>
      <c r="AY253" s="150" t="s">
        <v>259</v>
      </c>
      <c r="BK253" s="158">
        <f>SUM(BK254:BK257)</f>
        <v>0</v>
      </c>
    </row>
    <row r="254" spans="2:65" s="1" customFormat="1" ht="38.25" customHeight="1">
      <c r="B254" s="161"/>
      <c r="C254" s="162" t="s">
        <v>516</v>
      </c>
      <c r="D254" s="162" t="s">
        <v>261</v>
      </c>
      <c r="E254" s="163" t="s">
        <v>1327</v>
      </c>
      <c r="F254" s="164" t="s">
        <v>1328</v>
      </c>
      <c r="G254" s="165" t="s">
        <v>285</v>
      </c>
      <c r="H254" s="166">
        <v>9.82</v>
      </c>
      <c r="I254" s="167"/>
      <c r="J254" s="167">
        <f>ROUND(I254*H254,2)</f>
        <v>0</v>
      </c>
      <c r="K254" s="164" t="s">
        <v>5</v>
      </c>
      <c r="L254" s="39"/>
      <c r="M254" s="168" t="s">
        <v>5</v>
      </c>
      <c r="N254" s="169" t="s">
        <v>48</v>
      </c>
      <c r="O254" s="170">
        <v>0.31</v>
      </c>
      <c r="P254" s="170">
        <f>O254*H254</f>
        <v>3.0442</v>
      </c>
      <c r="Q254" s="170">
        <v>7.1999999999999995E-2</v>
      </c>
      <c r="R254" s="170">
        <f>Q254*H254</f>
        <v>0.70704</v>
      </c>
      <c r="S254" s="170">
        <v>0</v>
      </c>
      <c r="T254" s="171">
        <f>S254*H254</f>
        <v>0</v>
      </c>
      <c r="AR254" s="24" t="s">
        <v>378</v>
      </c>
      <c r="AT254" s="24" t="s">
        <v>261</v>
      </c>
      <c r="AU254" s="24" t="s">
        <v>86</v>
      </c>
      <c r="AY254" s="24" t="s">
        <v>259</v>
      </c>
      <c r="BE254" s="172">
        <f>IF(N254="základní",J254,0)</f>
        <v>0</v>
      </c>
      <c r="BF254" s="172">
        <f>IF(N254="snížená",J254,0)</f>
        <v>0</v>
      </c>
      <c r="BG254" s="172">
        <f>IF(N254="zákl. přenesená",J254,0)</f>
        <v>0</v>
      </c>
      <c r="BH254" s="172">
        <f>IF(N254="sníž. přenesená",J254,0)</f>
        <v>0</v>
      </c>
      <c r="BI254" s="172">
        <f>IF(N254="nulová",J254,0)</f>
        <v>0</v>
      </c>
      <c r="BJ254" s="24" t="s">
        <v>28</v>
      </c>
      <c r="BK254" s="172">
        <f>ROUND(I254*H254,2)</f>
        <v>0</v>
      </c>
      <c r="BL254" s="24" t="s">
        <v>378</v>
      </c>
      <c r="BM254" s="24" t="s">
        <v>1329</v>
      </c>
    </row>
    <row r="255" spans="2:65" s="12" customFormat="1">
      <c r="B255" s="173"/>
      <c r="D255" s="174" t="s">
        <v>268</v>
      </c>
      <c r="E255" s="175" t="s">
        <v>5</v>
      </c>
      <c r="F255" s="176" t="s">
        <v>1320</v>
      </c>
      <c r="H255" s="175" t="s">
        <v>5</v>
      </c>
      <c r="L255" s="173"/>
      <c r="M255" s="177"/>
      <c r="N255" s="178"/>
      <c r="O255" s="178"/>
      <c r="P255" s="178"/>
      <c r="Q255" s="178"/>
      <c r="R255" s="178"/>
      <c r="S255" s="178"/>
      <c r="T255" s="179"/>
      <c r="AT255" s="175" t="s">
        <v>268</v>
      </c>
      <c r="AU255" s="175" t="s">
        <v>86</v>
      </c>
      <c r="AV255" s="12" t="s">
        <v>28</v>
      </c>
      <c r="AW255" s="12" t="s">
        <v>41</v>
      </c>
      <c r="AX255" s="12" t="s">
        <v>77</v>
      </c>
      <c r="AY255" s="175" t="s">
        <v>259</v>
      </c>
    </row>
    <row r="256" spans="2:65" s="14" customFormat="1">
      <c r="B256" s="187"/>
      <c r="D256" s="174" t="s">
        <v>268</v>
      </c>
      <c r="E256" s="188" t="s">
        <v>5</v>
      </c>
      <c r="F256" s="189" t="s">
        <v>1330</v>
      </c>
      <c r="H256" s="190">
        <v>9.82</v>
      </c>
      <c r="L256" s="187"/>
      <c r="M256" s="191"/>
      <c r="N256" s="192"/>
      <c r="O256" s="192"/>
      <c r="P256" s="192"/>
      <c r="Q256" s="192"/>
      <c r="R256" s="192"/>
      <c r="S256" s="192"/>
      <c r="T256" s="193"/>
      <c r="AT256" s="188" t="s">
        <v>268</v>
      </c>
      <c r="AU256" s="188" t="s">
        <v>86</v>
      </c>
      <c r="AV256" s="14" t="s">
        <v>86</v>
      </c>
      <c r="AW256" s="14" t="s">
        <v>41</v>
      </c>
      <c r="AX256" s="14" t="s">
        <v>28</v>
      </c>
      <c r="AY256" s="188" t="s">
        <v>259</v>
      </c>
    </row>
    <row r="257" spans="2:65" s="1" customFormat="1" ht="16.5" customHeight="1">
      <c r="B257" s="161"/>
      <c r="C257" s="162" t="s">
        <v>522</v>
      </c>
      <c r="D257" s="162" t="s">
        <v>261</v>
      </c>
      <c r="E257" s="163" t="s">
        <v>1331</v>
      </c>
      <c r="F257" s="164" t="s">
        <v>1332</v>
      </c>
      <c r="G257" s="165" t="s">
        <v>1171</v>
      </c>
      <c r="H257" s="166">
        <v>343.7</v>
      </c>
      <c r="I257" s="167"/>
      <c r="J257" s="167">
        <f>ROUND(I257*H257,2)</f>
        <v>0</v>
      </c>
      <c r="K257" s="164" t="s">
        <v>265</v>
      </c>
      <c r="L257" s="39"/>
      <c r="M257" s="168" t="s">
        <v>5</v>
      </c>
      <c r="N257" s="169" t="s">
        <v>48</v>
      </c>
      <c r="O257" s="170">
        <v>0</v>
      </c>
      <c r="P257" s="170">
        <f>O257*H257</f>
        <v>0</v>
      </c>
      <c r="Q257" s="170">
        <v>0</v>
      </c>
      <c r="R257" s="170">
        <f>Q257*H257</f>
        <v>0</v>
      </c>
      <c r="S257" s="170">
        <v>0</v>
      </c>
      <c r="T257" s="171">
        <f>S257*H257</f>
        <v>0</v>
      </c>
      <c r="AR257" s="24" t="s">
        <v>378</v>
      </c>
      <c r="AT257" s="24" t="s">
        <v>261</v>
      </c>
      <c r="AU257" s="24" t="s">
        <v>86</v>
      </c>
      <c r="AY257" s="24" t="s">
        <v>259</v>
      </c>
      <c r="BE257" s="172">
        <f>IF(N257="základní",J257,0)</f>
        <v>0</v>
      </c>
      <c r="BF257" s="172">
        <f>IF(N257="snížená",J257,0)</f>
        <v>0</v>
      </c>
      <c r="BG257" s="172">
        <f>IF(N257="zákl. přenesená",J257,0)</f>
        <v>0</v>
      </c>
      <c r="BH257" s="172">
        <f>IF(N257="sníž. přenesená",J257,0)</f>
        <v>0</v>
      </c>
      <c r="BI257" s="172">
        <f>IF(N257="nulová",J257,0)</f>
        <v>0</v>
      </c>
      <c r="BJ257" s="24" t="s">
        <v>28</v>
      </c>
      <c r="BK257" s="172">
        <f>ROUND(I257*H257,2)</f>
        <v>0</v>
      </c>
      <c r="BL257" s="24" t="s">
        <v>378</v>
      </c>
      <c r="BM257" s="24" t="s">
        <v>1333</v>
      </c>
    </row>
    <row r="258" spans="2:65" s="11" customFormat="1" ht="29.85" customHeight="1">
      <c r="B258" s="149"/>
      <c r="D258" s="150" t="s">
        <v>76</v>
      </c>
      <c r="E258" s="159" t="s">
        <v>1334</v>
      </c>
      <c r="F258" s="159" t="s">
        <v>1335</v>
      </c>
      <c r="J258" s="160">
        <f>BK258</f>
        <v>0</v>
      </c>
      <c r="L258" s="149"/>
      <c r="M258" s="153"/>
      <c r="N258" s="154"/>
      <c r="O258" s="154"/>
      <c r="P258" s="155">
        <f>SUM(P259:P265)</f>
        <v>2.713266</v>
      </c>
      <c r="Q258" s="154"/>
      <c r="R258" s="155">
        <f>SUM(R259:R265)</f>
        <v>2.3862599999999994E-3</v>
      </c>
      <c r="S258" s="154"/>
      <c r="T258" s="156">
        <f>SUM(T259:T265)</f>
        <v>0</v>
      </c>
      <c r="AR258" s="150" t="s">
        <v>86</v>
      </c>
      <c r="AT258" s="157" t="s">
        <v>76</v>
      </c>
      <c r="AU258" s="157" t="s">
        <v>28</v>
      </c>
      <c r="AY258" s="150" t="s">
        <v>259</v>
      </c>
      <c r="BK258" s="158">
        <f>SUM(BK259:BK265)</f>
        <v>0</v>
      </c>
    </row>
    <row r="259" spans="2:65" s="1" customFormat="1" ht="16.5" customHeight="1">
      <c r="B259" s="161"/>
      <c r="C259" s="162" t="s">
        <v>528</v>
      </c>
      <c r="D259" s="162" t="s">
        <v>261</v>
      </c>
      <c r="E259" s="163" t="s">
        <v>1336</v>
      </c>
      <c r="F259" s="164" t="s">
        <v>1337</v>
      </c>
      <c r="G259" s="165" t="s">
        <v>264</v>
      </c>
      <c r="H259" s="166">
        <v>8.8379999999999992</v>
      </c>
      <c r="I259" s="167"/>
      <c r="J259" s="167">
        <f>ROUND(I259*H259,2)</f>
        <v>0</v>
      </c>
      <c r="K259" s="164" t="s">
        <v>265</v>
      </c>
      <c r="L259" s="39"/>
      <c r="M259" s="168" t="s">
        <v>5</v>
      </c>
      <c r="N259" s="169" t="s">
        <v>48</v>
      </c>
      <c r="O259" s="170">
        <v>0.158</v>
      </c>
      <c r="P259" s="170">
        <f>O259*H259</f>
        <v>1.396404</v>
      </c>
      <c r="Q259" s="170">
        <v>1.3999999999999999E-4</v>
      </c>
      <c r="R259" s="170">
        <f>Q259*H259</f>
        <v>1.2373199999999999E-3</v>
      </c>
      <c r="S259" s="170">
        <v>0</v>
      </c>
      <c r="T259" s="171">
        <f>S259*H259</f>
        <v>0</v>
      </c>
      <c r="AR259" s="24" t="s">
        <v>378</v>
      </c>
      <c r="AT259" s="24" t="s">
        <v>261</v>
      </c>
      <c r="AU259" s="24" t="s">
        <v>86</v>
      </c>
      <c r="AY259" s="24" t="s">
        <v>259</v>
      </c>
      <c r="BE259" s="172">
        <f>IF(N259="základní",J259,0)</f>
        <v>0</v>
      </c>
      <c r="BF259" s="172">
        <f>IF(N259="snížená",J259,0)</f>
        <v>0</v>
      </c>
      <c r="BG259" s="172">
        <f>IF(N259="zákl. přenesená",J259,0)</f>
        <v>0</v>
      </c>
      <c r="BH259" s="172">
        <f>IF(N259="sníž. přenesená",J259,0)</f>
        <v>0</v>
      </c>
      <c r="BI259" s="172">
        <f>IF(N259="nulová",J259,0)</f>
        <v>0</v>
      </c>
      <c r="BJ259" s="24" t="s">
        <v>28</v>
      </c>
      <c r="BK259" s="172">
        <f>ROUND(I259*H259,2)</f>
        <v>0</v>
      </c>
      <c r="BL259" s="24" t="s">
        <v>378</v>
      </c>
      <c r="BM259" s="24" t="s">
        <v>1338</v>
      </c>
    </row>
    <row r="260" spans="2:65" s="12" customFormat="1">
      <c r="B260" s="173"/>
      <c r="D260" s="174" t="s">
        <v>268</v>
      </c>
      <c r="E260" s="175" t="s">
        <v>5</v>
      </c>
      <c r="F260" s="176" t="s">
        <v>1339</v>
      </c>
      <c r="H260" s="175" t="s">
        <v>5</v>
      </c>
      <c r="L260" s="173"/>
      <c r="M260" s="177"/>
      <c r="N260" s="178"/>
      <c r="O260" s="178"/>
      <c r="P260" s="178"/>
      <c r="Q260" s="178"/>
      <c r="R260" s="178"/>
      <c r="S260" s="178"/>
      <c r="T260" s="179"/>
      <c r="AT260" s="175" t="s">
        <v>268</v>
      </c>
      <c r="AU260" s="175" t="s">
        <v>86</v>
      </c>
      <c r="AV260" s="12" t="s">
        <v>28</v>
      </c>
      <c r="AW260" s="12" t="s">
        <v>41</v>
      </c>
      <c r="AX260" s="12" t="s">
        <v>77</v>
      </c>
      <c r="AY260" s="175" t="s">
        <v>259</v>
      </c>
    </row>
    <row r="261" spans="2:65" s="12" customFormat="1">
      <c r="B261" s="173"/>
      <c r="D261" s="174" t="s">
        <v>268</v>
      </c>
      <c r="E261" s="175" t="s">
        <v>5</v>
      </c>
      <c r="F261" s="176" t="s">
        <v>1340</v>
      </c>
      <c r="H261" s="175" t="s">
        <v>5</v>
      </c>
      <c r="L261" s="173"/>
      <c r="M261" s="177"/>
      <c r="N261" s="178"/>
      <c r="O261" s="178"/>
      <c r="P261" s="178"/>
      <c r="Q261" s="178"/>
      <c r="R261" s="178"/>
      <c r="S261" s="178"/>
      <c r="T261" s="179"/>
      <c r="AT261" s="175" t="s">
        <v>268</v>
      </c>
      <c r="AU261" s="175" t="s">
        <v>86</v>
      </c>
      <c r="AV261" s="12" t="s">
        <v>28</v>
      </c>
      <c r="AW261" s="12" t="s">
        <v>41</v>
      </c>
      <c r="AX261" s="12" t="s">
        <v>77</v>
      </c>
      <c r="AY261" s="175" t="s">
        <v>259</v>
      </c>
    </row>
    <row r="262" spans="2:65" s="14" customFormat="1">
      <c r="B262" s="187"/>
      <c r="D262" s="174" t="s">
        <v>268</v>
      </c>
      <c r="E262" s="188" t="s">
        <v>5</v>
      </c>
      <c r="F262" s="189" t="s">
        <v>1341</v>
      </c>
      <c r="H262" s="190">
        <v>8.8379999999999992</v>
      </c>
      <c r="L262" s="187"/>
      <c r="M262" s="191"/>
      <c r="N262" s="192"/>
      <c r="O262" s="192"/>
      <c r="P262" s="192"/>
      <c r="Q262" s="192"/>
      <c r="R262" s="192"/>
      <c r="S262" s="192"/>
      <c r="T262" s="193"/>
      <c r="AT262" s="188" t="s">
        <v>268</v>
      </c>
      <c r="AU262" s="188" t="s">
        <v>86</v>
      </c>
      <c r="AV262" s="14" t="s">
        <v>86</v>
      </c>
      <c r="AW262" s="14" t="s">
        <v>41</v>
      </c>
      <c r="AX262" s="14" t="s">
        <v>28</v>
      </c>
      <c r="AY262" s="188" t="s">
        <v>259</v>
      </c>
    </row>
    <row r="263" spans="2:65" s="1" customFormat="1" ht="16.5" customHeight="1">
      <c r="B263" s="161"/>
      <c r="C263" s="162" t="s">
        <v>535</v>
      </c>
      <c r="D263" s="162" t="s">
        <v>261</v>
      </c>
      <c r="E263" s="163" t="s">
        <v>1342</v>
      </c>
      <c r="F263" s="164" t="s">
        <v>1343</v>
      </c>
      <c r="G263" s="165" t="s">
        <v>264</v>
      </c>
      <c r="H263" s="166">
        <v>8.8379999999999992</v>
      </c>
      <c r="I263" s="167"/>
      <c r="J263" s="167">
        <f>ROUND(I263*H263,2)</f>
        <v>0</v>
      </c>
      <c r="K263" s="164" t="s">
        <v>265</v>
      </c>
      <c r="L263" s="39"/>
      <c r="M263" s="168" t="s">
        <v>5</v>
      </c>
      <c r="N263" s="169" t="s">
        <v>48</v>
      </c>
      <c r="O263" s="170">
        <v>0.14899999999999999</v>
      </c>
      <c r="P263" s="170">
        <f>O263*H263</f>
        <v>1.3168619999999998</v>
      </c>
      <c r="Q263" s="170">
        <v>1.2999999999999999E-4</v>
      </c>
      <c r="R263" s="170">
        <f>Q263*H263</f>
        <v>1.1489399999999998E-3</v>
      </c>
      <c r="S263" s="170">
        <v>0</v>
      </c>
      <c r="T263" s="171">
        <f>S263*H263</f>
        <v>0</v>
      </c>
      <c r="AR263" s="24" t="s">
        <v>378</v>
      </c>
      <c r="AT263" s="24" t="s">
        <v>261</v>
      </c>
      <c r="AU263" s="24" t="s">
        <v>86</v>
      </c>
      <c r="AY263" s="24" t="s">
        <v>259</v>
      </c>
      <c r="BE263" s="172">
        <f>IF(N263="základní",J263,0)</f>
        <v>0</v>
      </c>
      <c r="BF263" s="172">
        <f>IF(N263="snížená",J263,0)</f>
        <v>0</v>
      </c>
      <c r="BG263" s="172">
        <f>IF(N263="zákl. přenesená",J263,0)</f>
        <v>0</v>
      </c>
      <c r="BH263" s="172">
        <f>IF(N263="sníž. přenesená",J263,0)</f>
        <v>0</v>
      </c>
      <c r="BI263" s="172">
        <f>IF(N263="nulová",J263,0)</f>
        <v>0</v>
      </c>
      <c r="BJ263" s="24" t="s">
        <v>28</v>
      </c>
      <c r="BK263" s="172">
        <f>ROUND(I263*H263,2)</f>
        <v>0</v>
      </c>
      <c r="BL263" s="24" t="s">
        <v>378</v>
      </c>
      <c r="BM263" s="24" t="s">
        <v>1344</v>
      </c>
    </row>
    <row r="264" spans="2:65" s="12" customFormat="1">
      <c r="B264" s="173"/>
      <c r="D264" s="174" t="s">
        <v>268</v>
      </c>
      <c r="E264" s="175" t="s">
        <v>5</v>
      </c>
      <c r="F264" s="176" t="s">
        <v>1339</v>
      </c>
      <c r="H264" s="175" t="s">
        <v>5</v>
      </c>
      <c r="L264" s="173"/>
      <c r="M264" s="177"/>
      <c r="N264" s="178"/>
      <c r="O264" s="178"/>
      <c r="P264" s="178"/>
      <c r="Q264" s="178"/>
      <c r="R264" s="178"/>
      <c r="S264" s="178"/>
      <c r="T264" s="179"/>
      <c r="AT264" s="175" t="s">
        <v>268</v>
      </c>
      <c r="AU264" s="175" t="s">
        <v>86</v>
      </c>
      <c r="AV264" s="12" t="s">
        <v>28</v>
      </c>
      <c r="AW264" s="12" t="s">
        <v>41</v>
      </c>
      <c r="AX264" s="12" t="s">
        <v>77</v>
      </c>
      <c r="AY264" s="175" t="s">
        <v>259</v>
      </c>
    </row>
    <row r="265" spans="2:65" s="14" customFormat="1">
      <c r="B265" s="187"/>
      <c r="D265" s="174" t="s">
        <v>268</v>
      </c>
      <c r="E265" s="188" t="s">
        <v>5</v>
      </c>
      <c r="F265" s="189" t="s">
        <v>1341</v>
      </c>
      <c r="H265" s="190">
        <v>8.8379999999999992</v>
      </c>
      <c r="L265" s="187"/>
      <c r="M265" s="210"/>
      <c r="N265" s="211"/>
      <c r="O265" s="211"/>
      <c r="P265" s="211"/>
      <c r="Q265" s="211"/>
      <c r="R265" s="211"/>
      <c r="S265" s="211"/>
      <c r="T265" s="212"/>
      <c r="AT265" s="188" t="s">
        <v>268</v>
      </c>
      <c r="AU265" s="188" t="s">
        <v>86</v>
      </c>
      <c r="AV265" s="14" t="s">
        <v>86</v>
      </c>
      <c r="AW265" s="14" t="s">
        <v>41</v>
      </c>
      <c r="AX265" s="14" t="s">
        <v>28</v>
      </c>
      <c r="AY265" s="188" t="s">
        <v>259</v>
      </c>
    </row>
    <row r="266" spans="2:65" s="1" customFormat="1" ht="6.95" customHeight="1">
      <c r="B266" s="54"/>
      <c r="C266" s="55"/>
      <c r="D266" s="55"/>
      <c r="E266" s="55"/>
      <c r="F266" s="55"/>
      <c r="G266" s="55"/>
      <c r="H266" s="55"/>
      <c r="I266" s="55"/>
      <c r="J266" s="55"/>
      <c r="K266" s="55"/>
      <c r="L266" s="39"/>
    </row>
  </sheetData>
  <autoFilter ref="C90:K265" xr:uid="{00000000-0009-0000-0000-00000A000000}"/>
  <mergeCells count="13">
    <mergeCell ref="E83:H83"/>
    <mergeCell ref="G1:H1"/>
    <mergeCell ref="L2:V2"/>
    <mergeCell ref="E49:H49"/>
    <mergeCell ref="E51:H51"/>
    <mergeCell ref="J55:J56"/>
    <mergeCell ref="E79:H79"/>
    <mergeCell ref="E81:H81"/>
    <mergeCell ref="E7:H7"/>
    <mergeCell ref="E9:H9"/>
    <mergeCell ref="E11:H11"/>
    <mergeCell ref="E26:H26"/>
    <mergeCell ref="E47:H47"/>
  </mergeCells>
  <hyperlinks>
    <hyperlink ref="F1:G1" location="C2" display="1) Krycí list soupisu" xr:uid="{00000000-0004-0000-0A00-000000000000}"/>
    <hyperlink ref="G1:H1" location="C58" display="2) Rekapitulace" xr:uid="{00000000-0004-0000-0A00-000001000000}"/>
    <hyperlink ref="J1" location="C90" display="3) Soupis prací" xr:uid="{00000000-0004-0000-0A00-000002000000}"/>
    <hyperlink ref="L1:V1" location="'Rekapitulace stavby'!C2" display="Rekapitulace stavby" xr:uid="{00000000-0004-0000-0A00-000003000000}"/>
  </hyperlinks>
  <pageMargins left="0.59055118110236227" right="0.59055118110236227" top="0.59055118110236227" bottom="0.59055118110236227" header="0" footer="0"/>
  <pageSetup paperSize="9" fitToHeight="100" orientation="landscape" r:id="rId1"/>
  <headerFoot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BR135"/>
  <sheetViews>
    <sheetView showGridLines="0" workbookViewId="0">
      <pane ySplit="1" topLeftCell="A106" activePane="bottomLeft" state="frozen"/>
      <selection activeCell="A2" sqref="A2"/>
      <selection pane="bottomLeft" activeCell="I90" sqref="I90:I137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9" max="19" width="8.1640625" customWidth="1"/>
    <col min="20" max="20" width="29.6640625" customWidth="1"/>
    <col min="21" max="21" width="16.33203125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04"/>
      <c r="B1" s="17"/>
      <c r="C1" s="17"/>
      <c r="D1" s="18" t="s">
        <v>1</v>
      </c>
      <c r="E1" s="17"/>
      <c r="F1" s="105" t="s">
        <v>189</v>
      </c>
      <c r="G1" s="262" t="s">
        <v>190</v>
      </c>
      <c r="H1" s="262"/>
      <c r="I1" s="17"/>
      <c r="J1" s="105" t="s">
        <v>191</v>
      </c>
      <c r="K1" s="18" t="s">
        <v>192</v>
      </c>
      <c r="L1" s="105" t="s">
        <v>193</v>
      </c>
      <c r="M1" s="105"/>
      <c r="N1" s="105"/>
      <c r="O1" s="105"/>
      <c r="P1" s="105"/>
      <c r="Q1" s="105"/>
      <c r="R1" s="105"/>
      <c r="S1" s="105"/>
      <c r="T1" s="105"/>
      <c r="U1" s="106"/>
      <c r="V1" s="106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24" t="s">
        <v>129</v>
      </c>
      <c r="AZ2" s="107" t="s">
        <v>1345</v>
      </c>
      <c r="BA2" s="107" t="s">
        <v>5</v>
      </c>
      <c r="BB2" s="107" t="s">
        <v>5</v>
      </c>
      <c r="BC2" s="107" t="s">
        <v>1346</v>
      </c>
      <c r="BD2" s="107" t="s">
        <v>86</v>
      </c>
    </row>
    <row r="3" spans="1:70" ht="6.95" customHeight="1">
      <c r="B3" s="25"/>
      <c r="C3" s="26"/>
      <c r="D3" s="26"/>
      <c r="E3" s="26"/>
      <c r="F3" s="26"/>
      <c r="G3" s="26"/>
      <c r="H3" s="26"/>
      <c r="I3" s="26"/>
      <c r="J3" s="26"/>
      <c r="K3" s="27"/>
      <c r="AT3" s="24" t="s">
        <v>86</v>
      </c>
      <c r="AZ3" s="107" t="s">
        <v>1347</v>
      </c>
      <c r="BA3" s="107" t="s">
        <v>5</v>
      </c>
      <c r="BB3" s="107" t="s">
        <v>5</v>
      </c>
      <c r="BC3" s="107" t="s">
        <v>1348</v>
      </c>
      <c r="BD3" s="107" t="s">
        <v>86</v>
      </c>
    </row>
    <row r="4" spans="1:70" ht="36.950000000000003" customHeight="1">
      <c r="B4" s="28"/>
      <c r="C4" s="29"/>
      <c r="D4" s="30" t="s">
        <v>198</v>
      </c>
      <c r="E4" s="29"/>
      <c r="F4" s="29"/>
      <c r="G4" s="29"/>
      <c r="H4" s="29"/>
      <c r="I4" s="29"/>
      <c r="J4" s="29"/>
      <c r="K4" s="31"/>
      <c r="M4" s="32" t="s">
        <v>13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29"/>
      <c r="J5" s="29"/>
      <c r="K5" s="31"/>
    </row>
    <row r="6" spans="1:70" ht="15">
      <c r="B6" s="28"/>
      <c r="C6" s="29"/>
      <c r="D6" s="36" t="s">
        <v>17</v>
      </c>
      <c r="E6" s="29"/>
      <c r="F6" s="29"/>
      <c r="G6" s="29"/>
      <c r="H6" s="29"/>
      <c r="I6" s="29"/>
      <c r="J6" s="29"/>
      <c r="K6" s="31"/>
    </row>
    <row r="7" spans="1:70" ht="16.5" customHeight="1">
      <c r="B7" s="28"/>
      <c r="C7" s="29"/>
      <c r="D7" s="29"/>
      <c r="E7" s="263" t="str">
        <f>'Rekapitulace stavby'!K6</f>
        <v>ÚPRAVA VEŘEJNÉHO PROSTORU MEZI UL. VÝSTAVNÍ-VELETRŽNÍ PŘI MENDLOVĚ NÁM.ČÁST 2 - VNITROBLOK</v>
      </c>
      <c r="F7" s="269"/>
      <c r="G7" s="269"/>
      <c r="H7" s="269"/>
      <c r="I7" s="29"/>
      <c r="J7" s="29"/>
      <c r="K7" s="31"/>
    </row>
    <row r="8" spans="1:70" ht="15">
      <c r="B8" s="28"/>
      <c r="C8" s="29"/>
      <c r="D8" s="36" t="s">
        <v>206</v>
      </c>
      <c r="E8" s="29"/>
      <c r="F8" s="29"/>
      <c r="G8" s="29"/>
      <c r="H8" s="29"/>
      <c r="I8" s="29"/>
      <c r="J8" s="29"/>
      <c r="K8" s="31"/>
    </row>
    <row r="9" spans="1:70" s="1" customFormat="1" ht="16.5" customHeight="1">
      <c r="B9" s="39"/>
      <c r="C9" s="40"/>
      <c r="D9" s="40"/>
      <c r="E9" s="263" t="s">
        <v>1349</v>
      </c>
      <c r="F9" s="264"/>
      <c r="G9" s="264"/>
      <c r="H9" s="264"/>
      <c r="I9" s="40"/>
      <c r="J9" s="40"/>
      <c r="K9" s="43"/>
    </row>
    <row r="10" spans="1:70" s="1" customFormat="1" ht="15">
      <c r="B10" s="39"/>
      <c r="C10" s="40"/>
      <c r="D10" s="36" t="s">
        <v>212</v>
      </c>
      <c r="E10" s="40"/>
      <c r="F10" s="40"/>
      <c r="G10" s="40"/>
      <c r="H10" s="40"/>
      <c r="I10" s="40"/>
      <c r="J10" s="40"/>
      <c r="K10" s="43"/>
    </row>
    <row r="11" spans="1:70" s="1" customFormat="1" ht="36.950000000000003" customHeight="1">
      <c r="B11" s="39"/>
      <c r="C11" s="40"/>
      <c r="D11" s="40"/>
      <c r="E11" s="265" t="s">
        <v>1350</v>
      </c>
      <c r="F11" s="264"/>
      <c r="G11" s="264"/>
      <c r="H11" s="264"/>
      <c r="I11" s="40"/>
      <c r="J11" s="40"/>
      <c r="K11" s="43"/>
    </row>
    <row r="12" spans="1:70" s="1" customFormat="1">
      <c r="B12" s="39"/>
      <c r="C12" s="40"/>
      <c r="D12" s="40"/>
      <c r="E12" s="40"/>
      <c r="F12" s="40"/>
      <c r="G12" s="40"/>
      <c r="H12" s="40"/>
      <c r="I12" s="40"/>
      <c r="J12" s="40"/>
      <c r="K12" s="43"/>
    </row>
    <row r="13" spans="1:70" s="1" customFormat="1" ht="14.45" customHeight="1">
      <c r="B13" s="39"/>
      <c r="C13" s="40"/>
      <c r="D13" s="36" t="s">
        <v>20</v>
      </c>
      <c r="E13" s="40"/>
      <c r="F13" s="34" t="s">
        <v>21</v>
      </c>
      <c r="G13" s="40"/>
      <c r="H13" s="40"/>
      <c r="I13" s="36" t="s">
        <v>22</v>
      </c>
      <c r="J13" s="34" t="s">
        <v>23</v>
      </c>
      <c r="K13" s="43"/>
    </row>
    <row r="14" spans="1:70" s="1" customFormat="1" ht="14.45" customHeight="1">
      <c r="B14" s="39"/>
      <c r="C14" s="40"/>
      <c r="D14" s="36" t="s">
        <v>24</v>
      </c>
      <c r="E14" s="40"/>
      <c r="F14" s="34" t="s">
        <v>25</v>
      </c>
      <c r="G14" s="40"/>
      <c r="H14" s="40"/>
      <c r="I14" s="36" t="s">
        <v>26</v>
      </c>
      <c r="J14" s="108" t="str">
        <f>'Rekapitulace stavby'!AN8</f>
        <v>18.09.2017</v>
      </c>
      <c r="K14" s="43"/>
    </row>
    <row r="15" spans="1:70" s="1" customFormat="1" ht="10.9" customHeight="1">
      <c r="B15" s="39"/>
      <c r="C15" s="40"/>
      <c r="D15" s="40"/>
      <c r="E15" s="40"/>
      <c r="F15" s="40"/>
      <c r="G15" s="40"/>
      <c r="H15" s="40"/>
      <c r="I15" s="40"/>
      <c r="J15" s="40"/>
      <c r="K15" s="43"/>
    </row>
    <row r="16" spans="1:70" s="1" customFormat="1" ht="14.45" customHeight="1">
      <c r="B16" s="39"/>
      <c r="C16" s="40"/>
      <c r="D16" s="36" t="s">
        <v>33</v>
      </c>
      <c r="E16" s="40"/>
      <c r="F16" s="40"/>
      <c r="G16" s="40"/>
      <c r="H16" s="40"/>
      <c r="I16" s="36" t="s">
        <v>34</v>
      </c>
      <c r="J16" s="34" t="s">
        <v>5</v>
      </c>
      <c r="K16" s="43"/>
    </row>
    <row r="17" spans="2:11" s="1" customFormat="1" ht="18" customHeight="1">
      <c r="B17" s="39"/>
      <c r="C17" s="40"/>
      <c r="D17" s="40"/>
      <c r="E17" s="34" t="s">
        <v>35</v>
      </c>
      <c r="F17" s="40"/>
      <c r="G17" s="40"/>
      <c r="H17" s="40"/>
      <c r="I17" s="36" t="s">
        <v>36</v>
      </c>
      <c r="J17" s="34" t="s">
        <v>5</v>
      </c>
      <c r="K17" s="43"/>
    </row>
    <row r="18" spans="2:11" s="1" customFormat="1" ht="6.95" customHeight="1">
      <c r="B18" s="39"/>
      <c r="C18" s="40"/>
      <c r="D18" s="40"/>
      <c r="E18" s="40"/>
      <c r="F18" s="40"/>
      <c r="G18" s="40"/>
      <c r="H18" s="40"/>
      <c r="I18" s="40"/>
      <c r="J18" s="40"/>
      <c r="K18" s="43"/>
    </row>
    <row r="19" spans="2:11" s="1" customFormat="1" ht="14.45" customHeight="1">
      <c r="B19" s="39"/>
      <c r="C19" s="40"/>
      <c r="D19" s="36" t="s">
        <v>37</v>
      </c>
      <c r="E19" s="40"/>
      <c r="F19" s="40"/>
      <c r="G19" s="40"/>
      <c r="H19" s="40"/>
      <c r="I19" s="36" t="s">
        <v>34</v>
      </c>
      <c r="J19" s="34" t="str">
        <f>IF('Rekapitulace stavby'!AN13="Vyplň údaj","",IF('Rekapitulace stavby'!AN13="","",'Rekapitulace stavby'!AN13))</f>
        <v/>
      </c>
      <c r="K19" s="43"/>
    </row>
    <row r="20" spans="2:11" s="1" customFormat="1" ht="18" customHeight="1">
      <c r="B20" s="39"/>
      <c r="C20" s="40"/>
      <c r="D20" s="40"/>
      <c r="E20" s="34" t="str">
        <f>IF('Rekapitulace stavby'!E14="Vyplň údaj","",IF('Rekapitulace stavby'!E14="","",'Rekapitulace stavby'!E14))</f>
        <v xml:space="preserve"> </v>
      </c>
      <c r="F20" s="40"/>
      <c r="G20" s="40"/>
      <c r="H20" s="40"/>
      <c r="I20" s="36" t="s">
        <v>36</v>
      </c>
      <c r="J20" s="34" t="str">
        <f>IF('Rekapitulace stavby'!AN14="Vyplň údaj","",IF('Rekapitulace stavby'!AN14="","",'Rekapitulace stavby'!AN14))</f>
        <v/>
      </c>
      <c r="K20" s="43"/>
    </row>
    <row r="21" spans="2:11" s="1" customFormat="1" ht="6.95" customHeight="1">
      <c r="B21" s="39"/>
      <c r="C21" s="40"/>
      <c r="D21" s="40"/>
      <c r="E21" s="40"/>
      <c r="F21" s="40"/>
      <c r="G21" s="40"/>
      <c r="H21" s="40"/>
      <c r="I21" s="40"/>
      <c r="J21" s="40"/>
      <c r="K21" s="43"/>
    </row>
    <row r="22" spans="2:11" s="1" customFormat="1" ht="14.45" customHeight="1">
      <c r="B22" s="39"/>
      <c r="C22" s="40"/>
      <c r="D22" s="36" t="s">
        <v>39</v>
      </c>
      <c r="E22" s="40"/>
      <c r="F22" s="40"/>
      <c r="G22" s="40"/>
      <c r="H22" s="40"/>
      <c r="I22" s="36" t="s">
        <v>34</v>
      </c>
      <c r="J22" s="34" t="s">
        <v>5</v>
      </c>
      <c r="K22" s="43"/>
    </row>
    <row r="23" spans="2:11" s="1" customFormat="1" ht="18" customHeight="1">
      <c r="B23" s="39"/>
      <c r="C23" s="40"/>
      <c r="D23" s="40"/>
      <c r="E23" s="34" t="s">
        <v>40</v>
      </c>
      <c r="F23" s="40"/>
      <c r="G23" s="40"/>
      <c r="H23" s="40"/>
      <c r="I23" s="36" t="s">
        <v>36</v>
      </c>
      <c r="J23" s="34" t="s">
        <v>5</v>
      </c>
      <c r="K23" s="43"/>
    </row>
    <row r="24" spans="2:11" s="1" customFormat="1" ht="6.95" customHeight="1">
      <c r="B24" s="39"/>
      <c r="C24" s="40"/>
      <c r="D24" s="40"/>
      <c r="E24" s="40"/>
      <c r="F24" s="40"/>
      <c r="G24" s="40"/>
      <c r="H24" s="40"/>
      <c r="I24" s="40"/>
      <c r="J24" s="40"/>
      <c r="K24" s="43"/>
    </row>
    <row r="25" spans="2:11" s="1" customFormat="1" ht="14.45" customHeight="1">
      <c r="B25" s="39"/>
      <c r="C25" s="40"/>
      <c r="D25" s="36" t="s">
        <v>42</v>
      </c>
      <c r="E25" s="40"/>
      <c r="F25" s="40"/>
      <c r="G25" s="40"/>
      <c r="H25" s="40"/>
      <c r="I25" s="40"/>
      <c r="J25" s="40"/>
      <c r="K25" s="43"/>
    </row>
    <row r="26" spans="2:11" s="7" customFormat="1" ht="16.5" customHeight="1">
      <c r="B26" s="109"/>
      <c r="C26" s="110"/>
      <c r="D26" s="110"/>
      <c r="E26" s="257" t="s">
        <v>5</v>
      </c>
      <c r="F26" s="257"/>
      <c r="G26" s="257"/>
      <c r="H26" s="257"/>
      <c r="I26" s="110"/>
      <c r="J26" s="110"/>
      <c r="K26" s="111"/>
    </row>
    <row r="27" spans="2:11" s="1" customFormat="1" ht="6.95" customHeight="1">
      <c r="B27" s="39"/>
      <c r="C27" s="40"/>
      <c r="D27" s="40"/>
      <c r="E27" s="40"/>
      <c r="F27" s="40"/>
      <c r="G27" s="40"/>
      <c r="H27" s="40"/>
      <c r="I27" s="40"/>
      <c r="J27" s="40"/>
      <c r="K27" s="43"/>
    </row>
    <row r="28" spans="2:11" s="1" customFormat="1" ht="6.95" customHeight="1">
      <c r="B28" s="39"/>
      <c r="C28" s="40"/>
      <c r="D28" s="66"/>
      <c r="E28" s="66"/>
      <c r="F28" s="66"/>
      <c r="G28" s="66"/>
      <c r="H28" s="66"/>
      <c r="I28" s="66"/>
      <c r="J28" s="66"/>
      <c r="K28" s="112"/>
    </row>
    <row r="29" spans="2:11" s="1" customFormat="1" ht="25.35" customHeight="1">
      <c r="B29" s="39"/>
      <c r="C29" s="40"/>
      <c r="D29" s="113" t="s">
        <v>43</v>
      </c>
      <c r="E29" s="40"/>
      <c r="F29" s="40"/>
      <c r="G29" s="40"/>
      <c r="H29" s="40"/>
      <c r="I29" s="40"/>
      <c r="J29" s="114">
        <f>ROUND(J87,0)</f>
        <v>0</v>
      </c>
      <c r="K29" s="43"/>
    </row>
    <row r="30" spans="2:11" s="1" customFormat="1" ht="6.95" customHeight="1">
      <c r="B30" s="39"/>
      <c r="C30" s="40"/>
      <c r="D30" s="66"/>
      <c r="E30" s="66"/>
      <c r="F30" s="66"/>
      <c r="G30" s="66"/>
      <c r="H30" s="66"/>
      <c r="I30" s="66"/>
      <c r="J30" s="66"/>
      <c r="K30" s="112"/>
    </row>
    <row r="31" spans="2:11" s="1" customFormat="1" ht="14.45" customHeight="1">
      <c r="B31" s="39"/>
      <c r="C31" s="40"/>
      <c r="D31" s="40"/>
      <c r="E31" s="40"/>
      <c r="F31" s="44" t="s">
        <v>45</v>
      </c>
      <c r="G31" s="40"/>
      <c r="H31" s="40"/>
      <c r="I31" s="44" t="s">
        <v>44</v>
      </c>
      <c r="J31" s="44" t="s">
        <v>46</v>
      </c>
      <c r="K31" s="43"/>
    </row>
    <row r="32" spans="2:11" s="1" customFormat="1" ht="14.45" customHeight="1">
      <c r="B32" s="39"/>
      <c r="C32" s="40"/>
      <c r="D32" s="47" t="s">
        <v>47</v>
      </c>
      <c r="E32" s="47" t="s">
        <v>48</v>
      </c>
      <c r="F32" s="115">
        <f>ROUND(SUM(BE87:BE134), 0)</f>
        <v>0</v>
      </c>
      <c r="G32" s="40"/>
      <c r="H32" s="40"/>
      <c r="I32" s="116">
        <v>0.21</v>
      </c>
      <c r="J32" s="115">
        <f>ROUND(ROUND((SUM(BE87:BE134)), 0)*I32, 0)</f>
        <v>0</v>
      </c>
      <c r="K32" s="43"/>
    </row>
    <row r="33" spans="2:11" s="1" customFormat="1" ht="14.45" customHeight="1">
      <c r="B33" s="39"/>
      <c r="C33" s="40"/>
      <c r="D33" s="40"/>
      <c r="E33" s="47" t="s">
        <v>49</v>
      </c>
      <c r="F33" s="115">
        <f>ROUND(SUM(BF87:BF134), 0)</f>
        <v>0</v>
      </c>
      <c r="G33" s="40"/>
      <c r="H33" s="40"/>
      <c r="I33" s="116">
        <v>0.15</v>
      </c>
      <c r="J33" s="115">
        <f>ROUND(ROUND((SUM(BF87:BF134)), 0)*I33, 0)</f>
        <v>0</v>
      </c>
      <c r="K33" s="43"/>
    </row>
    <row r="34" spans="2:11" s="1" customFormat="1" ht="14.45" hidden="1" customHeight="1">
      <c r="B34" s="39"/>
      <c r="C34" s="40"/>
      <c r="D34" s="40"/>
      <c r="E34" s="47" t="s">
        <v>50</v>
      </c>
      <c r="F34" s="115">
        <f>ROUND(SUM(BG87:BG134), 0)</f>
        <v>0</v>
      </c>
      <c r="G34" s="40"/>
      <c r="H34" s="40"/>
      <c r="I34" s="116">
        <v>0.21</v>
      </c>
      <c r="J34" s="115">
        <v>0</v>
      </c>
      <c r="K34" s="43"/>
    </row>
    <row r="35" spans="2:11" s="1" customFormat="1" ht="14.45" hidden="1" customHeight="1">
      <c r="B35" s="39"/>
      <c r="C35" s="40"/>
      <c r="D35" s="40"/>
      <c r="E35" s="47" t="s">
        <v>51</v>
      </c>
      <c r="F35" s="115">
        <f>ROUND(SUM(BH87:BH134), 0)</f>
        <v>0</v>
      </c>
      <c r="G35" s="40"/>
      <c r="H35" s="40"/>
      <c r="I35" s="116">
        <v>0.15</v>
      </c>
      <c r="J35" s="115">
        <v>0</v>
      </c>
      <c r="K35" s="43"/>
    </row>
    <row r="36" spans="2:11" s="1" customFormat="1" ht="14.45" hidden="1" customHeight="1">
      <c r="B36" s="39"/>
      <c r="C36" s="40"/>
      <c r="D36" s="40"/>
      <c r="E36" s="47" t="s">
        <v>52</v>
      </c>
      <c r="F36" s="115">
        <f>ROUND(SUM(BI87:BI134), 0)</f>
        <v>0</v>
      </c>
      <c r="G36" s="40"/>
      <c r="H36" s="40"/>
      <c r="I36" s="116">
        <v>0</v>
      </c>
      <c r="J36" s="115">
        <v>0</v>
      </c>
      <c r="K36" s="43"/>
    </row>
    <row r="37" spans="2:11" s="1" customFormat="1" ht="6.95" customHeight="1">
      <c r="B37" s="39"/>
      <c r="C37" s="40"/>
      <c r="D37" s="40"/>
      <c r="E37" s="40"/>
      <c r="F37" s="40"/>
      <c r="G37" s="40"/>
      <c r="H37" s="40"/>
      <c r="I37" s="40"/>
      <c r="J37" s="40"/>
      <c r="K37" s="43"/>
    </row>
    <row r="38" spans="2:11" s="1" customFormat="1" ht="25.35" customHeight="1">
      <c r="B38" s="39"/>
      <c r="C38" s="117"/>
      <c r="D38" s="118" t="s">
        <v>53</v>
      </c>
      <c r="E38" s="69"/>
      <c r="F38" s="69"/>
      <c r="G38" s="119" t="s">
        <v>54</v>
      </c>
      <c r="H38" s="120" t="s">
        <v>55</v>
      </c>
      <c r="I38" s="69"/>
      <c r="J38" s="121">
        <f>SUM(J29:J36)</f>
        <v>0</v>
      </c>
      <c r="K38" s="122"/>
    </row>
    <row r="39" spans="2:11" s="1" customFormat="1" ht="14.45" customHeight="1">
      <c r="B39" s="54"/>
      <c r="C39" s="55"/>
      <c r="D39" s="55"/>
      <c r="E39" s="55"/>
      <c r="F39" s="55"/>
      <c r="G39" s="55"/>
      <c r="H39" s="55"/>
      <c r="I39" s="55"/>
      <c r="J39" s="55"/>
      <c r="K39" s="56"/>
    </row>
    <row r="43" spans="2:11" s="1" customFormat="1" ht="6.95" customHeight="1">
      <c r="B43" s="57"/>
      <c r="C43" s="58"/>
      <c r="D43" s="58"/>
      <c r="E43" s="58"/>
      <c r="F43" s="58"/>
      <c r="G43" s="58"/>
      <c r="H43" s="58"/>
      <c r="I43" s="58"/>
      <c r="J43" s="58"/>
      <c r="K43" s="123"/>
    </row>
    <row r="44" spans="2:11" s="1" customFormat="1" ht="36.950000000000003" customHeight="1">
      <c r="B44" s="39"/>
      <c r="C44" s="30" t="s">
        <v>228</v>
      </c>
      <c r="D44" s="40"/>
      <c r="E44" s="40"/>
      <c r="F44" s="40"/>
      <c r="G44" s="40"/>
      <c r="H44" s="40"/>
      <c r="I44" s="40"/>
      <c r="J44" s="40"/>
      <c r="K44" s="43"/>
    </row>
    <row r="45" spans="2:11" s="1" customFormat="1" ht="6.95" customHeight="1">
      <c r="B45" s="39"/>
      <c r="C45" s="40"/>
      <c r="D45" s="40"/>
      <c r="E45" s="40"/>
      <c r="F45" s="40"/>
      <c r="G45" s="40"/>
      <c r="H45" s="40"/>
      <c r="I45" s="40"/>
      <c r="J45" s="40"/>
      <c r="K45" s="43"/>
    </row>
    <row r="46" spans="2:11" s="1" customFormat="1" ht="14.45" customHeight="1">
      <c r="B46" s="39"/>
      <c r="C46" s="36" t="s">
        <v>17</v>
      </c>
      <c r="D46" s="40"/>
      <c r="E46" s="40"/>
      <c r="F46" s="40"/>
      <c r="G46" s="40"/>
      <c r="H46" s="40"/>
      <c r="I46" s="40"/>
      <c r="J46" s="40"/>
      <c r="K46" s="43"/>
    </row>
    <row r="47" spans="2:11" s="1" customFormat="1" ht="16.5" customHeight="1">
      <c r="B47" s="39"/>
      <c r="C47" s="40"/>
      <c r="D47" s="40"/>
      <c r="E47" s="263" t="str">
        <f>E7</f>
        <v>ÚPRAVA VEŘEJNÉHO PROSTORU MEZI UL. VÝSTAVNÍ-VELETRŽNÍ PŘI MENDLOVĚ NÁM.ČÁST 2 - VNITROBLOK</v>
      </c>
      <c r="F47" s="269"/>
      <c r="G47" s="269"/>
      <c r="H47" s="269"/>
      <c r="I47" s="40"/>
      <c r="J47" s="40"/>
      <c r="K47" s="43"/>
    </row>
    <row r="48" spans="2:11" ht="15">
      <c r="B48" s="28"/>
      <c r="C48" s="36" t="s">
        <v>206</v>
      </c>
      <c r="D48" s="29"/>
      <c r="E48" s="29"/>
      <c r="F48" s="29"/>
      <c r="G48" s="29"/>
      <c r="H48" s="29"/>
      <c r="I48" s="29"/>
      <c r="J48" s="29"/>
      <c r="K48" s="31"/>
    </row>
    <row r="49" spans="2:47" s="1" customFormat="1" ht="16.5" customHeight="1">
      <c r="B49" s="39"/>
      <c r="C49" s="40"/>
      <c r="D49" s="40"/>
      <c r="E49" s="263" t="s">
        <v>1349</v>
      </c>
      <c r="F49" s="264"/>
      <c r="G49" s="264"/>
      <c r="H49" s="264"/>
      <c r="I49" s="40"/>
      <c r="J49" s="40"/>
      <c r="K49" s="43"/>
    </row>
    <row r="50" spans="2:47" s="1" customFormat="1" ht="14.45" customHeight="1">
      <c r="B50" s="39"/>
      <c r="C50" s="36" t="s">
        <v>212</v>
      </c>
      <c r="D50" s="40"/>
      <c r="E50" s="40"/>
      <c r="F50" s="40"/>
      <c r="G50" s="40"/>
      <c r="H50" s="40"/>
      <c r="I50" s="40"/>
      <c r="J50" s="40"/>
      <c r="K50" s="43"/>
    </row>
    <row r="51" spans="2:47" s="1" customFormat="1" ht="17.25" customHeight="1">
      <c r="B51" s="39"/>
      <c r="C51" s="40"/>
      <c r="D51" s="40"/>
      <c r="E51" s="265" t="str">
        <f>E11</f>
        <v>SO 18.1 - Pergola</v>
      </c>
      <c r="F51" s="264"/>
      <c r="G51" s="264"/>
      <c r="H51" s="264"/>
      <c r="I51" s="40"/>
      <c r="J51" s="40"/>
      <c r="K51" s="43"/>
    </row>
    <row r="52" spans="2:47" s="1" customFormat="1" ht="6.95" customHeight="1">
      <c r="B52" s="39"/>
      <c r="C52" s="40"/>
      <c r="D52" s="40"/>
      <c r="E52" s="40"/>
      <c r="F52" s="40"/>
      <c r="G52" s="40"/>
      <c r="H52" s="40"/>
      <c r="I52" s="40"/>
      <c r="J52" s="40"/>
      <c r="K52" s="43"/>
    </row>
    <row r="53" spans="2:47" s="1" customFormat="1" ht="18" customHeight="1">
      <c r="B53" s="39"/>
      <c r="C53" s="36" t="s">
        <v>24</v>
      </c>
      <c r="D53" s="40"/>
      <c r="E53" s="40"/>
      <c r="F53" s="34" t="str">
        <f>F14</f>
        <v>BRNO</v>
      </c>
      <c r="G53" s="40"/>
      <c r="H53" s="40"/>
      <c r="I53" s="36" t="s">
        <v>26</v>
      </c>
      <c r="J53" s="108" t="str">
        <f>IF(J14="","",J14)</f>
        <v>18.09.2017</v>
      </c>
      <c r="K53" s="43"/>
    </row>
    <row r="54" spans="2:47" s="1" customFormat="1" ht="6.95" customHeight="1">
      <c r="B54" s="39"/>
      <c r="C54" s="40"/>
      <c r="D54" s="40"/>
      <c r="E54" s="40"/>
      <c r="F54" s="40"/>
      <c r="G54" s="40"/>
      <c r="H54" s="40"/>
      <c r="I54" s="40"/>
      <c r="J54" s="40"/>
      <c r="K54" s="43"/>
    </row>
    <row r="55" spans="2:47" s="1" customFormat="1" ht="15">
      <c r="B55" s="39"/>
      <c r="C55" s="36" t="s">
        <v>33</v>
      </c>
      <c r="D55" s="40"/>
      <c r="E55" s="40"/>
      <c r="F55" s="34" t="str">
        <f>E17</f>
        <v>Statutární město Brno</v>
      </c>
      <c r="G55" s="40"/>
      <c r="H55" s="40"/>
      <c r="I55" s="36" t="s">
        <v>39</v>
      </c>
      <c r="J55" s="257" t="str">
        <f>E23</f>
        <v>ATELIÉR ZAHRADNÍ A KRAJIN. ARCHITEKTURY  Z.SENDLER</v>
      </c>
      <c r="K55" s="43"/>
    </row>
    <row r="56" spans="2:47" s="1" customFormat="1" ht="14.45" customHeight="1">
      <c r="B56" s="39"/>
      <c r="C56" s="36" t="s">
        <v>37</v>
      </c>
      <c r="D56" s="40"/>
      <c r="E56" s="40"/>
      <c r="F56" s="34" t="str">
        <f>IF(E20="","",E20)</f>
        <v xml:space="preserve"> </v>
      </c>
      <c r="G56" s="40"/>
      <c r="H56" s="40"/>
      <c r="I56" s="40"/>
      <c r="J56" s="266"/>
      <c r="K56" s="43"/>
    </row>
    <row r="57" spans="2:47" s="1" customFormat="1" ht="10.35" customHeight="1">
      <c r="B57" s="39"/>
      <c r="C57" s="40"/>
      <c r="D57" s="40"/>
      <c r="E57" s="40"/>
      <c r="F57" s="40"/>
      <c r="G57" s="40"/>
      <c r="H57" s="40"/>
      <c r="I57" s="40"/>
      <c r="J57" s="40"/>
      <c r="K57" s="43"/>
    </row>
    <row r="58" spans="2:47" s="1" customFormat="1" ht="29.25" customHeight="1">
      <c r="B58" s="39"/>
      <c r="C58" s="124" t="s">
        <v>229</v>
      </c>
      <c r="D58" s="117"/>
      <c r="E58" s="117"/>
      <c r="F58" s="117"/>
      <c r="G58" s="117"/>
      <c r="H58" s="117"/>
      <c r="I58" s="117"/>
      <c r="J58" s="125" t="s">
        <v>230</v>
      </c>
      <c r="K58" s="126"/>
    </row>
    <row r="59" spans="2:47" s="1" customFormat="1" ht="10.35" customHeight="1">
      <c r="B59" s="39"/>
      <c r="C59" s="40"/>
      <c r="D59" s="40"/>
      <c r="E59" s="40"/>
      <c r="F59" s="40"/>
      <c r="G59" s="40"/>
      <c r="H59" s="40"/>
      <c r="I59" s="40"/>
      <c r="J59" s="40"/>
      <c r="K59" s="43"/>
    </row>
    <row r="60" spans="2:47" s="1" customFormat="1" ht="29.25" customHeight="1">
      <c r="B60" s="39"/>
      <c r="C60" s="127" t="s">
        <v>231</v>
      </c>
      <c r="D60" s="40"/>
      <c r="E60" s="40"/>
      <c r="F60" s="40"/>
      <c r="G60" s="40"/>
      <c r="H60" s="40"/>
      <c r="I60" s="40"/>
      <c r="J60" s="114">
        <f>J87</f>
        <v>0</v>
      </c>
      <c r="K60" s="43"/>
      <c r="AU60" s="24" t="s">
        <v>232</v>
      </c>
    </row>
    <row r="61" spans="2:47" s="8" customFormat="1" ht="24.95" customHeight="1">
      <c r="B61" s="128"/>
      <c r="C61" s="129"/>
      <c r="D61" s="130" t="s">
        <v>233</v>
      </c>
      <c r="E61" s="131"/>
      <c r="F61" s="131"/>
      <c r="G61" s="131"/>
      <c r="H61" s="131"/>
      <c r="I61" s="131"/>
      <c r="J61" s="132">
        <f>J88</f>
        <v>0</v>
      </c>
      <c r="K61" s="133"/>
    </row>
    <row r="62" spans="2:47" s="9" customFormat="1" ht="19.899999999999999" customHeight="1">
      <c r="B62" s="134"/>
      <c r="C62" s="135"/>
      <c r="D62" s="136" t="s">
        <v>234</v>
      </c>
      <c r="E62" s="137"/>
      <c r="F62" s="137"/>
      <c r="G62" s="137"/>
      <c r="H62" s="137"/>
      <c r="I62" s="137"/>
      <c r="J62" s="138">
        <f>J89</f>
        <v>0</v>
      </c>
      <c r="K62" s="139"/>
    </row>
    <row r="63" spans="2:47" s="9" customFormat="1" ht="19.899999999999999" customHeight="1">
      <c r="B63" s="134"/>
      <c r="C63" s="135"/>
      <c r="D63" s="136" t="s">
        <v>670</v>
      </c>
      <c r="E63" s="137"/>
      <c r="F63" s="137"/>
      <c r="G63" s="137"/>
      <c r="H63" s="137"/>
      <c r="I63" s="137"/>
      <c r="J63" s="138">
        <f>J108</f>
        <v>0</v>
      </c>
      <c r="K63" s="139"/>
    </row>
    <row r="64" spans="2:47" s="9" customFormat="1" ht="19.899999999999999" customHeight="1">
      <c r="B64" s="134"/>
      <c r="C64" s="135"/>
      <c r="D64" s="136" t="s">
        <v>237</v>
      </c>
      <c r="E64" s="137"/>
      <c r="F64" s="137"/>
      <c r="G64" s="137"/>
      <c r="H64" s="137"/>
      <c r="I64" s="137"/>
      <c r="J64" s="138">
        <f>J117</f>
        <v>0</v>
      </c>
      <c r="K64" s="139"/>
    </row>
    <row r="65" spans="2:12" s="9" customFormat="1" ht="19.899999999999999" customHeight="1">
      <c r="B65" s="134"/>
      <c r="C65" s="135"/>
      <c r="D65" s="136" t="s">
        <v>239</v>
      </c>
      <c r="E65" s="137"/>
      <c r="F65" s="137"/>
      <c r="G65" s="137"/>
      <c r="H65" s="137"/>
      <c r="I65" s="137"/>
      <c r="J65" s="138">
        <f>J133</f>
        <v>0</v>
      </c>
      <c r="K65" s="139"/>
    </row>
    <row r="66" spans="2:12" s="1" customFormat="1" ht="21.75" customHeight="1">
      <c r="B66" s="39"/>
      <c r="C66" s="40"/>
      <c r="D66" s="40"/>
      <c r="E66" s="40"/>
      <c r="F66" s="40"/>
      <c r="G66" s="40"/>
      <c r="H66" s="40"/>
      <c r="I66" s="40"/>
      <c r="J66" s="40"/>
      <c r="K66" s="43"/>
    </row>
    <row r="67" spans="2:12" s="1" customFormat="1" ht="6.95" customHeight="1">
      <c r="B67" s="54"/>
      <c r="C67" s="55"/>
      <c r="D67" s="55"/>
      <c r="E67" s="55"/>
      <c r="F67" s="55"/>
      <c r="G67" s="55"/>
      <c r="H67" s="55"/>
      <c r="I67" s="55"/>
      <c r="J67" s="55"/>
      <c r="K67" s="56"/>
    </row>
    <row r="71" spans="2:12" s="1" customFormat="1" ht="6.95" customHeight="1">
      <c r="B71" s="57"/>
      <c r="C71" s="58"/>
      <c r="D71" s="58"/>
      <c r="E71" s="58"/>
      <c r="F71" s="58"/>
      <c r="G71" s="58"/>
      <c r="H71" s="58"/>
      <c r="I71" s="58"/>
      <c r="J71" s="58"/>
      <c r="K71" s="58"/>
      <c r="L71" s="39"/>
    </row>
    <row r="72" spans="2:12" s="1" customFormat="1" ht="36.950000000000003" customHeight="1">
      <c r="B72" s="39"/>
      <c r="C72" s="59" t="s">
        <v>243</v>
      </c>
      <c r="L72" s="39"/>
    </row>
    <row r="73" spans="2:12" s="1" customFormat="1" ht="6.95" customHeight="1">
      <c r="B73" s="39"/>
      <c r="L73" s="39"/>
    </row>
    <row r="74" spans="2:12" s="1" customFormat="1" ht="14.45" customHeight="1">
      <c r="B74" s="39"/>
      <c r="C74" s="61" t="s">
        <v>17</v>
      </c>
      <c r="L74" s="39"/>
    </row>
    <row r="75" spans="2:12" s="1" customFormat="1" ht="16.5" customHeight="1">
      <c r="B75" s="39"/>
      <c r="E75" s="267" t="str">
        <f>E7</f>
        <v>ÚPRAVA VEŘEJNÉHO PROSTORU MEZI UL. VÝSTAVNÍ-VELETRŽNÍ PŘI MENDLOVĚ NÁM.ČÁST 2 - VNITROBLOK</v>
      </c>
      <c r="F75" s="268"/>
      <c r="G75" s="268"/>
      <c r="H75" s="268"/>
      <c r="L75" s="39"/>
    </row>
    <row r="76" spans="2:12" ht="15">
      <c r="B76" s="28"/>
      <c r="C76" s="61" t="s">
        <v>206</v>
      </c>
      <c r="L76" s="28"/>
    </row>
    <row r="77" spans="2:12" s="1" customFormat="1" ht="16.5" customHeight="1">
      <c r="B77" s="39"/>
      <c r="E77" s="267" t="s">
        <v>1349</v>
      </c>
      <c r="F77" s="261"/>
      <c r="G77" s="261"/>
      <c r="H77" s="261"/>
      <c r="L77" s="39"/>
    </row>
    <row r="78" spans="2:12" s="1" customFormat="1" ht="14.45" customHeight="1">
      <c r="B78" s="39"/>
      <c r="C78" s="61" t="s">
        <v>212</v>
      </c>
      <c r="L78" s="39"/>
    </row>
    <row r="79" spans="2:12" s="1" customFormat="1" ht="17.25" customHeight="1">
      <c r="B79" s="39"/>
      <c r="E79" s="245" t="str">
        <f>E11</f>
        <v>SO 18.1 - Pergola</v>
      </c>
      <c r="F79" s="261"/>
      <c r="G79" s="261"/>
      <c r="H79" s="261"/>
      <c r="L79" s="39"/>
    </row>
    <row r="80" spans="2:12" s="1" customFormat="1" ht="6.95" customHeight="1">
      <c r="B80" s="39"/>
      <c r="L80" s="39"/>
    </row>
    <row r="81" spans="2:65" s="1" customFormat="1" ht="18" customHeight="1">
      <c r="B81" s="39"/>
      <c r="C81" s="61" t="s">
        <v>24</v>
      </c>
      <c r="F81" s="140" t="str">
        <f>F14</f>
        <v>BRNO</v>
      </c>
      <c r="I81" s="61" t="s">
        <v>26</v>
      </c>
      <c r="J81" s="65" t="str">
        <f>IF(J14="","",J14)</f>
        <v>18.09.2017</v>
      </c>
      <c r="L81" s="39"/>
    </row>
    <row r="82" spans="2:65" s="1" customFormat="1" ht="6.95" customHeight="1">
      <c r="B82" s="39"/>
      <c r="L82" s="39"/>
    </row>
    <row r="83" spans="2:65" s="1" customFormat="1" ht="15">
      <c r="B83" s="39"/>
      <c r="C83" s="61" t="s">
        <v>33</v>
      </c>
      <c r="F83" s="140" t="str">
        <f>E17</f>
        <v>Statutární město Brno</v>
      </c>
      <c r="I83" s="61" t="s">
        <v>39</v>
      </c>
      <c r="J83" s="140" t="str">
        <f>E23</f>
        <v>ATELIÉR ZAHRADNÍ A KRAJIN. ARCHITEKTURY  Z.SENDLER</v>
      </c>
      <c r="L83" s="39"/>
    </row>
    <row r="84" spans="2:65" s="1" customFormat="1" ht="14.45" customHeight="1">
      <c r="B84" s="39"/>
      <c r="C84" s="61" t="s">
        <v>37</v>
      </c>
      <c r="F84" s="140" t="str">
        <f>IF(E20="","",E20)</f>
        <v xml:space="preserve"> </v>
      </c>
      <c r="L84" s="39"/>
    </row>
    <row r="85" spans="2:65" s="1" customFormat="1" ht="10.35" customHeight="1">
      <c r="B85" s="39"/>
      <c r="L85" s="39"/>
    </row>
    <row r="86" spans="2:65" s="10" customFormat="1" ht="29.25" customHeight="1">
      <c r="B86" s="141"/>
      <c r="C86" s="142" t="s">
        <v>244</v>
      </c>
      <c r="D86" s="143" t="s">
        <v>62</v>
      </c>
      <c r="E86" s="143" t="s">
        <v>58</v>
      </c>
      <c r="F86" s="143" t="s">
        <v>245</v>
      </c>
      <c r="G86" s="143" t="s">
        <v>246</v>
      </c>
      <c r="H86" s="143" t="s">
        <v>247</v>
      </c>
      <c r="I86" s="143" t="s">
        <v>248</v>
      </c>
      <c r="J86" s="143" t="s">
        <v>230</v>
      </c>
      <c r="K86" s="144" t="s">
        <v>249</v>
      </c>
      <c r="L86" s="141"/>
      <c r="M86" s="71" t="s">
        <v>250</v>
      </c>
      <c r="N86" s="72" t="s">
        <v>47</v>
      </c>
      <c r="O86" s="72" t="s">
        <v>251</v>
      </c>
      <c r="P86" s="72" t="s">
        <v>252</v>
      </c>
      <c r="Q86" s="72" t="s">
        <v>253</v>
      </c>
      <c r="R86" s="72" t="s">
        <v>254</v>
      </c>
      <c r="S86" s="72" t="s">
        <v>255</v>
      </c>
      <c r="T86" s="73" t="s">
        <v>256</v>
      </c>
    </row>
    <row r="87" spans="2:65" s="1" customFormat="1" ht="29.25" customHeight="1">
      <c r="B87" s="39"/>
      <c r="C87" s="75" t="s">
        <v>231</v>
      </c>
      <c r="J87" s="145">
        <f>BK87</f>
        <v>0</v>
      </c>
      <c r="L87" s="39"/>
      <c r="M87" s="74"/>
      <c r="N87" s="66"/>
      <c r="O87" s="66"/>
      <c r="P87" s="146">
        <f>P88</f>
        <v>38.766150000000003</v>
      </c>
      <c r="Q87" s="66"/>
      <c r="R87" s="146">
        <f>R88</f>
        <v>11.2304016</v>
      </c>
      <c r="S87" s="66"/>
      <c r="T87" s="147">
        <f>T88</f>
        <v>0</v>
      </c>
      <c r="AT87" s="24" t="s">
        <v>76</v>
      </c>
      <c r="AU87" s="24" t="s">
        <v>232</v>
      </c>
      <c r="BK87" s="148">
        <f>BK88</f>
        <v>0</v>
      </c>
    </row>
    <row r="88" spans="2:65" s="11" customFormat="1" ht="37.35" customHeight="1">
      <c r="B88" s="149"/>
      <c r="D88" s="150" t="s">
        <v>76</v>
      </c>
      <c r="E88" s="151" t="s">
        <v>257</v>
      </c>
      <c r="F88" s="151" t="s">
        <v>258</v>
      </c>
      <c r="J88" s="152">
        <f>BK88</f>
        <v>0</v>
      </c>
      <c r="L88" s="149"/>
      <c r="M88" s="153"/>
      <c r="N88" s="154"/>
      <c r="O88" s="154"/>
      <c r="P88" s="155">
        <f>P89+P108+P117+P133</f>
        <v>38.766150000000003</v>
      </c>
      <c r="Q88" s="154"/>
      <c r="R88" s="155">
        <f>R89+R108+R117+R133</f>
        <v>11.2304016</v>
      </c>
      <c r="S88" s="154"/>
      <c r="T88" s="156">
        <f>T89+T108+T117+T133</f>
        <v>0</v>
      </c>
      <c r="AR88" s="150" t="s">
        <v>28</v>
      </c>
      <c r="AT88" s="157" t="s">
        <v>76</v>
      </c>
      <c r="AU88" s="157" t="s">
        <v>77</v>
      </c>
      <c r="AY88" s="150" t="s">
        <v>259</v>
      </c>
      <c r="BK88" s="158">
        <f>BK89+BK108+BK117+BK133</f>
        <v>0</v>
      </c>
    </row>
    <row r="89" spans="2:65" s="11" customFormat="1" ht="19.899999999999999" customHeight="1">
      <c r="B89" s="149"/>
      <c r="D89" s="150" t="s">
        <v>76</v>
      </c>
      <c r="E89" s="159" t="s">
        <v>28</v>
      </c>
      <c r="F89" s="159" t="s">
        <v>260</v>
      </c>
      <c r="J89" s="160">
        <f>BK89</f>
        <v>0</v>
      </c>
      <c r="L89" s="149"/>
      <c r="M89" s="153"/>
      <c r="N89" s="154"/>
      <c r="O89" s="154"/>
      <c r="P89" s="155">
        <f>SUM(P90:P107)</f>
        <v>13.2728</v>
      </c>
      <c r="Q89" s="154"/>
      <c r="R89" s="155">
        <f>SUM(R90:R107)</f>
        <v>1.6</v>
      </c>
      <c r="S89" s="154"/>
      <c r="T89" s="156">
        <f>SUM(T90:T107)</f>
        <v>0</v>
      </c>
      <c r="AR89" s="150" t="s">
        <v>28</v>
      </c>
      <c r="AT89" s="157" t="s">
        <v>76</v>
      </c>
      <c r="AU89" s="157" t="s">
        <v>28</v>
      </c>
      <c r="AY89" s="150" t="s">
        <v>259</v>
      </c>
      <c r="BK89" s="158">
        <f>SUM(BK90:BK107)</f>
        <v>0</v>
      </c>
    </row>
    <row r="90" spans="2:65" s="1" customFormat="1" ht="16.5" customHeight="1">
      <c r="B90" s="161"/>
      <c r="C90" s="162" t="s">
        <v>28</v>
      </c>
      <c r="D90" s="162" t="s">
        <v>261</v>
      </c>
      <c r="E90" s="163" t="s">
        <v>1351</v>
      </c>
      <c r="F90" s="164" t="s">
        <v>1352</v>
      </c>
      <c r="G90" s="165" t="s">
        <v>297</v>
      </c>
      <c r="H90" s="166">
        <v>3.8</v>
      </c>
      <c r="I90" s="167"/>
      <c r="J90" s="167">
        <f>ROUND(I90*H90,2)</f>
        <v>0</v>
      </c>
      <c r="K90" s="164" t="s">
        <v>265</v>
      </c>
      <c r="L90" s="39"/>
      <c r="M90" s="168" t="s">
        <v>5</v>
      </c>
      <c r="N90" s="169" t="s">
        <v>48</v>
      </c>
      <c r="O90" s="170">
        <v>3.14</v>
      </c>
      <c r="P90" s="170">
        <f>O90*H90</f>
        <v>11.932</v>
      </c>
      <c r="Q90" s="170">
        <v>0</v>
      </c>
      <c r="R90" s="170">
        <f>Q90*H90</f>
        <v>0</v>
      </c>
      <c r="S90" s="170">
        <v>0</v>
      </c>
      <c r="T90" s="171">
        <f>S90*H90</f>
        <v>0</v>
      </c>
      <c r="AR90" s="24" t="s">
        <v>266</v>
      </c>
      <c r="AT90" s="24" t="s">
        <v>261</v>
      </c>
      <c r="AU90" s="24" t="s">
        <v>86</v>
      </c>
      <c r="AY90" s="24" t="s">
        <v>259</v>
      </c>
      <c r="BE90" s="172">
        <f>IF(N90="základní",J90,0)</f>
        <v>0</v>
      </c>
      <c r="BF90" s="172">
        <f>IF(N90="snížená",J90,0)</f>
        <v>0</v>
      </c>
      <c r="BG90" s="172">
        <f>IF(N90="zákl. přenesená",J90,0)</f>
        <v>0</v>
      </c>
      <c r="BH90" s="172">
        <f>IF(N90="sníž. přenesená",J90,0)</f>
        <v>0</v>
      </c>
      <c r="BI90" s="172">
        <f>IF(N90="nulová",J90,0)</f>
        <v>0</v>
      </c>
      <c r="BJ90" s="24" t="s">
        <v>28</v>
      </c>
      <c r="BK90" s="172">
        <f>ROUND(I90*H90,2)</f>
        <v>0</v>
      </c>
      <c r="BL90" s="24" t="s">
        <v>266</v>
      </c>
      <c r="BM90" s="24" t="s">
        <v>1353</v>
      </c>
    </row>
    <row r="91" spans="2:65" s="12" customFormat="1">
      <c r="B91" s="173"/>
      <c r="D91" s="174" t="s">
        <v>268</v>
      </c>
      <c r="E91" s="175" t="s">
        <v>5</v>
      </c>
      <c r="F91" s="176" t="s">
        <v>1354</v>
      </c>
      <c r="H91" s="175" t="s">
        <v>5</v>
      </c>
      <c r="L91" s="173"/>
      <c r="M91" s="177"/>
      <c r="N91" s="178"/>
      <c r="O91" s="178"/>
      <c r="P91" s="178"/>
      <c r="Q91" s="178"/>
      <c r="R91" s="178"/>
      <c r="S91" s="178"/>
      <c r="T91" s="179"/>
      <c r="AT91" s="175" t="s">
        <v>268</v>
      </c>
      <c r="AU91" s="175" t="s">
        <v>86</v>
      </c>
      <c r="AV91" s="12" t="s">
        <v>28</v>
      </c>
      <c r="AW91" s="12" t="s">
        <v>41</v>
      </c>
      <c r="AX91" s="12" t="s">
        <v>77</v>
      </c>
      <c r="AY91" s="175" t="s">
        <v>259</v>
      </c>
    </row>
    <row r="92" spans="2:65" s="14" customFormat="1">
      <c r="B92" s="187"/>
      <c r="D92" s="174" t="s">
        <v>268</v>
      </c>
      <c r="E92" s="188" t="s">
        <v>5</v>
      </c>
      <c r="F92" s="189" t="s">
        <v>1355</v>
      </c>
      <c r="H92" s="190">
        <v>3.8</v>
      </c>
      <c r="L92" s="187"/>
      <c r="M92" s="191"/>
      <c r="N92" s="192"/>
      <c r="O92" s="192"/>
      <c r="P92" s="192"/>
      <c r="Q92" s="192"/>
      <c r="R92" s="192"/>
      <c r="S92" s="192"/>
      <c r="T92" s="193"/>
      <c r="AT92" s="188" t="s">
        <v>268</v>
      </c>
      <c r="AU92" s="188" t="s">
        <v>86</v>
      </c>
      <c r="AV92" s="14" t="s">
        <v>86</v>
      </c>
      <c r="AW92" s="14" t="s">
        <v>41</v>
      </c>
      <c r="AX92" s="14" t="s">
        <v>77</v>
      </c>
      <c r="AY92" s="188" t="s">
        <v>259</v>
      </c>
    </row>
    <row r="93" spans="2:65" s="15" customFormat="1">
      <c r="B93" s="194"/>
      <c r="D93" s="174" t="s">
        <v>268</v>
      </c>
      <c r="E93" s="195" t="s">
        <v>1345</v>
      </c>
      <c r="F93" s="196" t="s">
        <v>282</v>
      </c>
      <c r="H93" s="197">
        <v>3.8</v>
      </c>
      <c r="L93" s="194"/>
      <c r="M93" s="198"/>
      <c r="N93" s="199"/>
      <c r="O93" s="199"/>
      <c r="P93" s="199"/>
      <c r="Q93" s="199"/>
      <c r="R93" s="199"/>
      <c r="S93" s="199"/>
      <c r="T93" s="200"/>
      <c r="AT93" s="195" t="s">
        <v>268</v>
      </c>
      <c r="AU93" s="195" t="s">
        <v>86</v>
      </c>
      <c r="AV93" s="15" t="s">
        <v>266</v>
      </c>
      <c r="AW93" s="15" t="s">
        <v>41</v>
      </c>
      <c r="AX93" s="15" t="s">
        <v>28</v>
      </c>
      <c r="AY93" s="195" t="s">
        <v>259</v>
      </c>
    </row>
    <row r="94" spans="2:65" s="1" customFormat="1" ht="16.5" customHeight="1">
      <c r="B94" s="161"/>
      <c r="C94" s="162" t="s">
        <v>86</v>
      </c>
      <c r="D94" s="162" t="s">
        <v>261</v>
      </c>
      <c r="E94" s="163" t="s">
        <v>313</v>
      </c>
      <c r="F94" s="164" t="s">
        <v>314</v>
      </c>
      <c r="G94" s="165" t="s">
        <v>297</v>
      </c>
      <c r="H94" s="166">
        <v>3.8</v>
      </c>
      <c r="I94" s="167"/>
      <c r="J94" s="167">
        <f>ROUND(I94*H94,2)</f>
        <v>0</v>
      </c>
      <c r="K94" s="164" t="s">
        <v>265</v>
      </c>
      <c r="L94" s="39"/>
      <c r="M94" s="168" t="s">
        <v>5</v>
      </c>
      <c r="N94" s="169" t="s">
        <v>48</v>
      </c>
      <c r="O94" s="170">
        <v>8.3000000000000004E-2</v>
      </c>
      <c r="P94" s="170">
        <f>O94*H94</f>
        <v>0.31540000000000001</v>
      </c>
      <c r="Q94" s="170">
        <v>0</v>
      </c>
      <c r="R94" s="170">
        <f>Q94*H94</f>
        <v>0</v>
      </c>
      <c r="S94" s="170">
        <v>0</v>
      </c>
      <c r="T94" s="171">
        <f>S94*H94</f>
        <v>0</v>
      </c>
      <c r="AR94" s="24" t="s">
        <v>266</v>
      </c>
      <c r="AT94" s="24" t="s">
        <v>261</v>
      </c>
      <c r="AU94" s="24" t="s">
        <v>86</v>
      </c>
      <c r="AY94" s="24" t="s">
        <v>259</v>
      </c>
      <c r="BE94" s="172">
        <f>IF(N94="základní",J94,0)</f>
        <v>0</v>
      </c>
      <c r="BF94" s="172">
        <f>IF(N94="snížená",J94,0)</f>
        <v>0</v>
      </c>
      <c r="BG94" s="172">
        <f>IF(N94="zákl. přenesená",J94,0)</f>
        <v>0</v>
      </c>
      <c r="BH94" s="172">
        <f>IF(N94="sníž. přenesená",J94,0)</f>
        <v>0</v>
      </c>
      <c r="BI94" s="172">
        <f>IF(N94="nulová",J94,0)</f>
        <v>0</v>
      </c>
      <c r="BJ94" s="24" t="s">
        <v>28</v>
      </c>
      <c r="BK94" s="172">
        <f>ROUND(I94*H94,2)</f>
        <v>0</v>
      </c>
      <c r="BL94" s="24" t="s">
        <v>266</v>
      </c>
      <c r="BM94" s="24" t="s">
        <v>1356</v>
      </c>
    </row>
    <row r="95" spans="2:65" s="14" customFormat="1">
      <c r="B95" s="187"/>
      <c r="D95" s="174" t="s">
        <v>268</v>
      </c>
      <c r="E95" s="188" t="s">
        <v>5</v>
      </c>
      <c r="F95" s="189" t="s">
        <v>1345</v>
      </c>
      <c r="H95" s="190">
        <v>3.8</v>
      </c>
      <c r="L95" s="187"/>
      <c r="M95" s="191"/>
      <c r="N95" s="192"/>
      <c r="O95" s="192"/>
      <c r="P95" s="192"/>
      <c r="Q95" s="192"/>
      <c r="R95" s="192"/>
      <c r="S95" s="192"/>
      <c r="T95" s="193"/>
      <c r="AT95" s="188" t="s">
        <v>268</v>
      </c>
      <c r="AU95" s="188" t="s">
        <v>86</v>
      </c>
      <c r="AV95" s="14" t="s">
        <v>86</v>
      </c>
      <c r="AW95" s="14" t="s">
        <v>41</v>
      </c>
      <c r="AX95" s="14" t="s">
        <v>28</v>
      </c>
      <c r="AY95" s="188" t="s">
        <v>259</v>
      </c>
    </row>
    <row r="96" spans="2:65" s="1" customFormat="1" ht="16.5" customHeight="1">
      <c r="B96" s="161"/>
      <c r="C96" s="162" t="s">
        <v>152</v>
      </c>
      <c r="D96" s="162" t="s">
        <v>261</v>
      </c>
      <c r="E96" s="163" t="s">
        <v>318</v>
      </c>
      <c r="F96" s="164" t="s">
        <v>319</v>
      </c>
      <c r="G96" s="165" t="s">
        <v>297</v>
      </c>
      <c r="H96" s="166">
        <v>3.8</v>
      </c>
      <c r="I96" s="167"/>
      <c r="J96" s="167">
        <f>ROUND(I96*H96,2)</f>
        <v>0</v>
      </c>
      <c r="K96" s="164" t="s">
        <v>265</v>
      </c>
      <c r="L96" s="39"/>
      <c r="M96" s="168" t="s">
        <v>5</v>
      </c>
      <c r="N96" s="169" t="s">
        <v>48</v>
      </c>
      <c r="O96" s="170">
        <v>8.9999999999999993E-3</v>
      </c>
      <c r="P96" s="170">
        <f>O96*H96</f>
        <v>3.4199999999999994E-2</v>
      </c>
      <c r="Q96" s="170">
        <v>0</v>
      </c>
      <c r="R96" s="170">
        <f>Q96*H96</f>
        <v>0</v>
      </c>
      <c r="S96" s="170">
        <v>0</v>
      </c>
      <c r="T96" s="171">
        <f>S96*H96</f>
        <v>0</v>
      </c>
      <c r="AR96" s="24" t="s">
        <v>266</v>
      </c>
      <c r="AT96" s="24" t="s">
        <v>261</v>
      </c>
      <c r="AU96" s="24" t="s">
        <v>86</v>
      </c>
      <c r="AY96" s="24" t="s">
        <v>259</v>
      </c>
      <c r="BE96" s="172">
        <f>IF(N96="základní",J96,0)</f>
        <v>0</v>
      </c>
      <c r="BF96" s="172">
        <f>IF(N96="snížená",J96,0)</f>
        <v>0</v>
      </c>
      <c r="BG96" s="172">
        <f>IF(N96="zákl. přenesená",J96,0)</f>
        <v>0</v>
      </c>
      <c r="BH96" s="172">
        <f>IF(N96="sníž. přenesená",J96,0)</f>
        <v>0</v>
      </c>
      <c r="BI96" s="172">
        <f>IF(N96="nulová",J96,0)</f>
        <v>0</v>
      </c>
      <c r="BJ96" s="24" t="s">
        <v>28</v>
      </c>
      <c r="BK96" s="172">
        <f>ROUND(I96*H96,2)</f>
        <v>0</v>
      </c>
      <c r="BL96" s="24" t="s">
        <v>266</v>
      </c>
      <c r="BM96" s="24" t="s">
        <v>1357</v>
      </c>
    </row>
    <row r="97" spans="2:65" s="14" customFormat="1">
      <c r="B97" s="187"/>
      <c r="D97" s="174" t="s">
        <v>268</v>
      </c>
      <c r="E97" s="188" t="s">
        <v>5</v>
      </c>
      <c r="F97" s="189" t="s">
        <v>1345</v>
      </c>
      <c r="H97" s="190">
        <v>3.8</v>
      </c>
      <c r="L97" s="187"/>
      <c r="M97" s="191"/>
      <c r="N97" s="192"/>
      <c r="O97" s="192"/>
      <c r="P97" s="192"/>
      <c r="Q97" s="192"/>
      <c r="R97" s="192"/>
      <c r="S97" s="192"/>
      <c r="T97" s="193"/>
      <c r="AT97" s="188" t="s">
        <v>268</v>
      </c>
      <c r="AU97" s="188" t="s">
        <v>86</v>
      </c>
      <c r="AV97" s="14" t="s">
        <v>86</v>
      </c>
      <c r="AW97" s="14" t="s">
        <v>41</v>
      </c>
      <c r="AX97" s="14" t="s">
        <v>28</v>
      </c>
      <c r="AY97" s="188" t="s">
        <v>259</v>
      </c>
    </row>
    <row r="98" spans="2:65" s="1" customFormat="1" ht="16.5" customHeight="1">
      <c r="B98" s="161"/>
      <c r="C98" s="162" t="s">
        <v>266</v>
      </c>
      <c r="D98" s="162" t="s">
        <v>261</v>
      </c>
      <c r="E98" s="163" t="s">
        <v>322</v>
      </c>
      <c r="F98" s="164" t="s">
        <v>323</v>
      </c>
      <c r="G98" s="165" t="s">
        <v>324</v>
      </c>
      <c r="H98" s="166">
        <v>6.84</v>
      </c>
      <c r="I98" s="167"/>
      <c r="J98" s="167">
        <f>ROUND(I98*H98,2)</f>
        <v>0</v>
      </c>
      <c r="K98" s="164" t="s">
        <v>265</v>
      </c>
      <c r="L98" s="39"/>
      <c r="M98" s="168" t="s">
        <v>5</v>
      </c>
      <c r="N98" s="169" t="s">
        <v>48</v>
      </c>
      <c r="O98" s="170">
        <v>0</v>
      </c>
      <c r="P98" s="170">
        <f>O98*H98</f>
        <v>0</v>
      </c>
      <c r="Q98" s="170">
        <v>0</v>
      </c>
      <c r="R98" s="170">
        <f>Q98*H98</f>
        <v>0</v>
      </c>
      <c r="S98" s="170">
        <v>0</v>
      </c>
      <c r="T98" s="171">
        <f>S98*H98</f>
        <v>0</v>
      </c>
      <c r="AR98" s="24" t="s">
        <v>266</v>
      </c>
      <c r="AT98" s="24" t="s">
        <v>261</v>
      </c>
      <c r="AU98" s="24" t="s">
        <v>86</v>
      </c>
      <c r="AY98" s="24" t="s">
        <v>259</v>
      </c>
      <c r="BE98" s="172">
        <f>IF(N98="základní",J98,0)</f>
        <v>0</v>
      </c>
      <c r="BF98" s="172">
        <f>IF(N98="snížená",J98,0)</f>
        <v>0</v>
      </c>
      <c r="BG98" s="172">
        <f>IF(N98="zákl. přenesená",J98,0)</f>
        <v>0</v>
      </c>
      <c r="BH98" s="172">
        <f>IF(N98="sníž. přenesená",J98,0)</f>
        <v>0</v>
      </c>
      <c r="BI98" s="172">
        <f>IF(N98="nulová",J98,0)</f>
        <v>0</v>
      </c>
      <c r="BJ98" s="24" t="s">
        <v>28</v>
      </c>
      <c r="BK98" s="172">
        <f>ROUND(I98*H98,2)</f>
        <v>0</v>
      </c>
      <c r="BL98" s="24" t="s">
        <v>266</v>
      </c>
      <c r="BM98" s="24" t="s">
        <v>1358</v>
      </c>
    </row>
    <row r="99" spans="2:65" s="14" customFormat="1">
      <c r="B99" s="187"/>
      <c r="D99" s="174" t="s">
        <v>268</v>
      </c>
      <c r="E99" s="188" t="s">
        <v>5</v>
      </c>
      <c r="F99" s="189" t="s">
        <v>1359</v>
      </c>
      <c r="H99" s="190">
        <v>6.84</v>
      </c>
      <c r="L99" s="187"/>
      <c r="M99" s="191"/>
      <c r="N99" s="192"/>
      <c r="O99" s="192"/>
      <c r="P99" s="192"/>
      <c r="Q99" s="192"/>
      <c r="R99" s="192"/>
      <c r="S99" s="192"/>
      <c r="T99" s="193"/>
      <c r="AT99" s="188" t="s">
        <v>268</v>
      </c>
      <c r="AU99" s="188" t="s">
        <v>86</v>
      </c>
      <c r="AV99" s="14" t="s">
        <v>86</v>
      </c>
      <c r="AW99" s="14" t="s">
        <v>41</v>
      </c>
      <c r="AX99" s="14" t="s">
        <v>28</v>
      </c>
      <c r="AY99" s="188" t="s">
        <v>259</v>
      </c>
    </row>
    <row r="100" spans="2:65" s="1" customFormat="1" ht="16.5" customHeight="1">
      <c r="B100" s="161"/>
      <c r="C100" s="162" t="s">
        <v>304</v>
      </c>
      <c r="D100" s="162" t="s">
        <v>261</v>
      </c>
      <c r="E100" s="163" t="s">
        <v>328</v>
      </c>
      <c r="F100" s="164" t="s">
        <v>329</v>
      </c>
      <c r="G100" s="165" t="s">
        <v>297</v>
      </c>
      <c r="H100" s="166">
        <v>0.8</v>
      </c>
      <c r="I100" s="167"/>
      <c r="J100" s="167">
        <f>ROUND(I100*H100,2)</f>
        <v>0</v>
      </c>
      <c r="K100" s="164" t="s">
        <v>265</v>
      </c>
      <c r="L100" s="39"/>
      <c r="M100" s="168" t="s">
        <v>5</v>
      </c>
      <c r="N100" s="169" t="s">
        <v>48</v>
      </c>
      <c r="O100" s="170">
        <v>1.2390000000000001</v>
      </c>
      <c r="P100" s="170">
        <f>O100*H100</f>
        <v>0.99120000000000008</v>
      </c>
      <c r="Q100" s="170">
        <v>0</v>
      </c>
      <c r="R100" s="170">
        <f>Q100*H100</f>
        <v>0</v>
      </c>
      <c r="S100" s="170">
        <v>0</v>
      </c>
      <c r="T100" s="171">
        <f>S100*H100</f>
        <v>0</v>
      </c>
      <c r="AR100" s="24" t="s">
        <v>266</v>
      </c>
      <c r="AT100" s="24" t="s">
        <v>261</v>
      </c>
      <c r="AU100" s="24" t="s">
        <v>86</v>
      </c>
      <c r="AY100" s="24" t="s">
        <v>259</v>
      </c>
      <c r="BE100" s="172">
        <f>IF(N100="základní",J100,0)</f>
        <v>0</v>
      </c>
      <c r="BF100" s="172">
        <f>IF(N100="snížená",J100,0)</f>
        <v>0</v>
      </c>
      <c r="BG100" s="172">
        <f>IF(N100="zákl. přenesená",J100,0)</f>
        <v>0</v>
      </c>
      <c r="BH100" s="172">
        <f>IF(N100="sníž. přenesená",J100,0)</f>
        <v>0</v>
      </c>
      <c r="BI100" s="172">
        <f>IF(N100="nulová",J100,0)</f>
        <v>0</v>
      </c>
      <c r="BJ100" s="24" t="s">
        <v>28</v>
      </c>
      <c r="BK100" s="172">
        <f>ROUND(I100*H100,2)</f>
        <v>0</v>
      </c>
      <c r="BL100" s="24" t="s">
        <v>266</v>
      </c>
      <c r="BM100" s="24" t="s">
        <v>1360</v>
      </c>
    </row>
    <row r="101" spans="2:65" s="12" customFormat="1">
      <c r="B101" s="173"/>
      <c r="D101" s="174" t="s">
        <v>268</v>
      </c>
      <c r="E101" s="175" t="s">
        <v>5</v>
      </c>
      <c r="F101" s="176" t="s">
        <v>1361</v>
      </c>
      <c r="H101" s="175" t="s">
        <v>5</v>
      </c>
      <c r="L101" s="173"/>
      <c r="M101" s="177"/>
      <c r="N101" s="178"/>
      <c r="O101" s="178"/>
      <c r="P101" s="178"/>
      <c r="Q101" s="178"/>
      <c r="R101" s="178"/>
      <c r="S101" s="178"/>
      <c r="T101" s="179"/>
      <c r="AT101" s="175" t="s">
        <v>268</v>
      </c>
      <c r="AU101" s="175" t="s">
        <v>86</v>
      </c>
      <c r="AV101" s="12" t="s">
        <v>28</v>
      </c>
      <c r="AW101" s="12" t="s">
        <v>41</v>
      </c>
      <c r="AX101" s="12" t="s">
        <v>77</v>
      </c>
      <c r="AY101" s="175" t="s">
        <v>259</v>
      </c>
    </row>
    <row r="102" spans="2:65" s="12" customFormat="1">
      <c r="B102" s="173"/>
      <c r="D102" s="174" t="s">
        <v>268</v>
      </c>
      <c r="E102" s="175" t="s">
        <v>5</v>
      </c>
      <c r="F102" s="176" t="s">
        <v>1362</v>
      </c>
      <c r="H102" s="175" t="s">
        <v>5</v>
      </c>
      <c r="L102" s="173"/>
      <c r="M102" s="177"/>
      <c r="N102" s="178"/>
      <c r="O102" s="178"/>
      <c r="P102" s="178"/>
      <c r="Q102" s="178"/>
      <c r="R102" s="178"/>
      <c r="S102" s="178"/>
      <c r="T102" s="179"/>
      <c r="AT102" s="175" t="s">
        <v>268</v>
      </c>
      <c r="AU102" s="175" t="s">
        <v>86</v>
      </c>
      <c r="AV102" s="12" t="s">
        <v>28</v>
      </c>
      <c r="AW102" s="12" t="s">
        <v>41</v>
      </c>
      <c r="AX102" s="12" t="s">
        <v>77</v>
      </c>
      <c r="AY102" s="175" t="s">
        <v>259</v>
      </c>
    </row>
    <row r="103" spans="2:65" s="14" customFormat="1">
      <c r="B103" s="187"/>
      <c r="D103" s="174" t="s">
        <v>268</v>
      </c>
      <c r="E103" s="188" t="s">
        <v>1347</v>
      </c>
      <c r="F103" s="189" t="s">
        <v>1363</v>
      </c>
      <c r="H103" s="190">
        <v>0.8</v>
      </c>
      <c r="L103" s="187"/>
      <c r="M103" s="191"/>
      <c r="N103" s="192"/>
      <c r="O103" s="192"/>
      <c r="P103" s="192"/>
      <c r="Q103" s="192"/>
      <c r="R103" s="192"/>
      <c r="S103" s="192"/>
      <c r="T103" s="193"/>
      <c r="AT103" s="188" t="s">
        <v>268</v>
      </c>
      <c r="AU103" s="188" t="s">
        <v>86</v>
      </c>
      <c r="AV103" s="14" t="s">
        <v>86</v>
      </c>
      <c r="AW103" s="14" t="s">
        <v>41</v>
      </c>
      <c r="AX103" s="14" t="s">
        <v>77</v>
      </c>
      <c r="AY103" s="188" t="s">
        <v>259</v>
      </c>
    </row>
    <row r="104" spans="2:65" s="15" customFormat="1">
      <c r="B104" s="194"/>
      <c r="D104" s="174" t="s">
        <v>268</v>
      </c>
      <c r="E104" s="195" t="s">
        <v>5</v>
      </c>
      <c r="F104" s="196" t="s">
        <v>282</v>
      </c>
      <c r="H104" s="197">
        <v>0.8</v>
      </c>
      <c r="L104" s="194"/>
      <c r="M104" s="198"/>
      <c r="N104" s="199"/>
      <c r="O104" s="199"/>
      <c r="P104" s="199"/>
      <c r="Q104" s="199"/>
      <c r="R104" s="199"/>
      <c r="S104" s="199"/>
      <c r="T104" s="200"/>
      <c r="AT104" s="195" t="s">
        <v>268</v>
      </c>
      <c r="AU104" s="195" t="s">
        <v>86</v>
      </c>
      <c r="AV104" s="15" t="s">
        <v>266</v>
      </c>
      <c r="AW104" s="15" t="s">
        <v>41</v>
      </c>
      <c r="AX104" s="15" t="s">
        <v>28</v>
      </c>
      <c r="AY104" s="195" t="s">
        <v>259</v>
      </c>
    </row>
    <row r="105" spans="2:65" s="1" customFormat="1" ht="16.5" customHeight="1">
      <c r="B105" s="161"/>
      <c r="C105" s="201" t="s">
        <v>312</v>
      </c>
      <c r="D105" s="201" t="s">
        <v>336</v>
      </c>
      <c r="E105" s="202" t="s">
        <v>1364</v>
      </c>
      <c r="F105" s="203" t="s">
        <v>1365</v>
      </c>
      <c r="G105" s="204" t="s">
        <v>324</v>
      </c>
      <c r="H105" s="205">
        <v>1.6</v>
      </c>
      <c r="I105" s="206"/>
      <c r="J105" s="206">
        <f>ROUND(I105*H105,2)</f>
        <v>0</v>
      </c>
      <c r="K105" s="203" t="s">
        <v>5</v>
      </c>
      <c r="L105" s="207"/>
      <c r="M105" s="208" t="s">
        <v>5</v>
      </c>
      <c r="N105" s="209" t="s">
        <v>48</v>
      </c>
      <c r="O105" s="170">
        <v>0</v>
      </c>
      <c r="P105" s="170">
        <f>O105*H105</f>
        <v>0</v>
      </c>
      <c r="Q105" s="170">
        <v>1</v>
      </c>
      <c r="R105" s="170">
        <f>Q105*H105</f>
        <v>1.6</v>
      </c>
      <c r="S105" s="170">
        <v>0</v>
      </c>
      <c r="T105" s="171">
        <f>S105*H105</f>
        <v>0</v>
      </c>
      <c r="AR105" s="24" t="s">
        <v>321</v>
      </c>
      <c r="AT105" s="24" t="s">
        <v>336</v>
      </c>
      <c r="AU105" s="24" t="s">
        <v>86</v>
      </c>
      <c r="AY105" s="24" t="s">
        <v>259</v>
      </c>
      <c r="BE105" s="172">
        <f>IF(N105="základní",J105,0)</f>
        <v>0</v>
      </c>
      <c r="BF105" s="172">
        <f>IF(N105="snížená",J105,0)</f>
        <v>0</v>
      </c>
      <c r="BG105" s="172">
        <f>IF(N105="zákl. přenesená",J105,0)</f>
        <v>0</v>
      </c>
      <c r="BH105" s="172">
        <f>IF(N105="sníž. přenesená",J105,0)</f>
        <v>0</v>
      </c>
      <c r="BI105" s="172">
        <f>IF(N105="nulová",J105,0)</f>
        <v>0</v>
      </c>
      <c r="BJ105" s="24" t="s">
        <v>28</v>
      </c>
      <c r="BK105" s="172">
        <f>ROUND(I105*H105,2)</f>
        <v>0</v>
      </c>
      <c r="BL105" s="24" t="s">
        <v>266</v>
      </c>
      <c r="BM105" s="24" t="s">
        <v>1366</v>
      </c>
    </row>
    <row r="106" spans="2:65" s="12" customFormat="1">
      <c r="B106" s="173"/>
      <c r="D106" s="174" t="s">
        <v>268</v>
      </c>
      <c r="E106" s="175" t="s">
        <v>5</v>
      </c>
      <c r="F106" s="176" t="s">
        <v>1361</v>
      </c>
      <c r="H106" s="175" t="s">
        <v>5</v>
      </c>
      <c r="L106" s="173"/>
      <c r="M106" s="177"/>
      <c r="N106" s="178"/>
      <c r="O106" s="178"/>
      <c r="P106" s="178"/>
      <c r="Q106" s="178"/>
      <c r="R106" s="178"/>
      <c r="S106" s="178"/>
      <c r="T106" s="179"/>
      <c r="AT106" s="175" t="s">
        <v>268</v>
      </c>
      <c r="AU106" s="175" t="s">
        <v>86</v>
      </c>
      <c r="AV106" s="12" t="s">
        <v>28</v>
      </c>
      <c r="AW106" s="12" t="s">
        <v>41</v>
      </c>
      <c r="AX106" s="12" t="s">
        <v>77</v>
      </c>
      <c r="AY106" s="175" t="s">
        <v>259</v>
      </c>
    </row>
    <row r="107" spans="2:65" s="14" customFormat="1">
      <c r="B107" s="187"/>
      <c r="D107" s="174" t="s">
        <v>268</v>
      </c>
      <c r="E107" s="188" t="s">
        <v>5</v>
      </c>
      <c r="F107" s="189" t="s">
        <v>1367</v>
      </c>
      <c r="H107" s="190">
        <v>1.6</v>
      </c>
      <c r="L107" s="187"/>
      <c r="M107" s="191"/>
      <c r="N107" s="192"/>
      <c r="O107" s="192"/>
      <c r="P107" s="192"/>
      <c r="Q107" s="192"/>
      <c r="R107" s="192"/>
      <c r="S107" s="192"/>
      <c r="T107" s="193"/>
      <c r="AT107" s="188" t="s">
        <v>268</v>
      </c>
      <c r="AU107" s="188" t="s">
        <v>86</v>
      </c>
      <c r="AV107" s="14" t="s">
        <v>86</v>
      </c>
      <c r="AW107" s="14" t="s">
        <v>41</v>
      </c>
      <c r="AX107" s="14" t="s">
        <v>28</v>
      </c>
      <c r="AY107" s="188" t="s">
        <v>259</v>
      </c>
    </row>
    <row r="108" spans="2:65" s="11" customFormat="1" ht="29.85" customHeight="1">
      <c r="B108" s="149"/>
      <c r="D108" s="150" t="s">
        <v>76</v>
      </c>
      <c r="E108" s="159" t="s">
        <v>86</v>
      </c>
      <c r="F108" s="159" t="s">
        <v>699</v>
      </c>
      <c r="J108" s="160">
        <f>BK108</f>
        <v>0</v>
      </c>
      <c r="L108" s="149"/>
      <c r="M108" s="153"/>
      <c r="N108" s="154"/>
      <c r="O108" s="154"/>
      <c r="P108" s="155">
        <f>SUM(P109:P116)</f>
        <v>2.1496599999999999</v>
      </c>
      <c r="Q108" s="154"/>
      <c r="R108" s="155">
        <f>SUM(R109:R116)</f>
        <v>8.2104016000000009</v>
      </c>
      <c r="S108" s="154"/>
      <c r="T108" s="156">
        <f>SUM(T109:T116)</f>
        <v>0</v>
      </c>
      <c r="AR108" s="150" t="s">
        <v>28</v>
      </c>
      <c r="AT108" s="157" t="s">
        <v>76</v>
      </c>
      <c r="AU108" s="157" t="s">
        <v>28</v>
      </c>
      <c r="AY108" s="150" t="s">
        <v>259</v>
      </c>
      <c r="BK108" s="158">
        <f>SUM(BK109:BK116)</f>
        <v>0</v>
      </c>
    </row>
    <row r="109" spans="2:65" s="1" customFormat="1" ht="16.5" customHeight="1">
      <c r="B109" s="161"/>
      <c r="C109" s="162" t="s">
        <v>317</v>
      </c>
      <c r="D109" s="162" t="s">
        <v>261</v>
      </c>
      <c r="E109" s="163" t="s">
        <v>1058</v>
      </c>
      <c r="F109" s="164" t="s">
        <v>1059</v>
      </c>
      <c r="G109" s="165" t="s">
        <v>297</v>
      </c>
      <c r="H109" s="166">
        <v>0.38</v>
      </c>
      <c r="I109" s="167"/>
      <c r="J109" s="167">
        <f>ROUND(I109*H109,2)</f>
        <v>0</v>
      </c>
      <c r="K109" s="164" t="s">
        <v>265</v>
      </c>
      <c r="L109" s="39"/>
      <c r="M109" s="168" t="s">
        <v>5</v>
      </c>
      <c r="N109" s="169" t="s">
        <v>48</v>
      </c>
      <c r="O109" s="170">
        <v>0.98499999999999999</v>
      </c>
      <c r="P109" s="170">
        <f>O109*H109</f>
        <v>0.37430000000000002</v>
      </c>
      <c r="Q109" s="170">
        <v>1.98</v>
      </c>
      <c r="R109" s="170">
        <f>Q109*H109</f>
        <v>0.75239999999999996</v>
      </c>
      <c r="S109" s="170">
        <v>0</v>
      </c>
      <c r="T109" s="171">
        <f>S109*H109</f>
        <v>0</v>
      </c>
      <c r="AR109" s="24" t="s">
        <v>266</v>
      </c>
      <c r="AT109" s="24" t="s">
        <v>261</v>
      </c>
      <c r="AU109" s="24" t="s">
        <v>86</v>
      </c>
      <c r="AY109" s="24" t="s">
        <v>259</v>
      </c>
      <c r="BE109" s="172">
        <f>IF(N109="základní",J109,0)</f>
        <v>0</v>
      </c>
      <c r="BF109" s="172">
        <f>IF(N109="snížená",J109,0)</f>
        <v>0</v>
      </c>
      <c r="BG109" s="172">
        <f>IF(N109="zákl. přenesená",J109,0)</f>
        <v>0</v>
      </c>
      <c r="BH109" s="172">
        <f>IF(N109="sníž. přenesená",J109,0)</f>
        <v>0</v>
      </c>
      <c r="BI109" s="172">
        <f>IF(N109="nulová",J109,0)</f>
        <v>0</v>
      </c>
      <c r="BJ109" s="24" t="s">
        <v>28</v>
      </c>
      <c r="BK109" s="172">
        <f>ROUND(I109*H109,2)</f>
        <v>0</v>
      </c>
      <c r="BL109" s="24" t="s">
        <v>266</v>
      </c>
      <c r="BM109" s="24" t="s">
        <v>1368</v>
      </c>
    </row>
    <row r="110" spans="2:65" s="12" customFormat="1">
      <c r="B110" s="173"/>
      <c r="D110" s="174" t="s">
        <v>268</v>
      </c>
      <c r="E110" s="175" t="s">
        <v>5</v>
      </c>
      <c r="F110" s="176" t="s">
        <v>1369</v>
      </c>
      <c r="H110" s="175" t="s">
        <v>5</v>
      </c>
      <c r="L110" s="173"/>
      <c r="M110" s="177"/>
      <c r="N110" s="178"/>
      <c r="O110" s="178"/>
      <c r="P110" s="178"/>
      <c r="Q110" s="178"/>
      <c r="R110" s="178"/>
      <c r="S110" s="178"/>
      <c r="T110" s="179"/>
      <c r="AT110" s="175" t="s">
        <v>268</v>
      </c>
      <c r="AU110" s="175" t="s">
        <v>86</v>
      </c>
      <c r="AV110" s="12" t="s">
        <v>28</v>
      </c>
      <c r="AW110" s="12" t="s">
        <v>41</v>
      </c>
      <c r="AX110" s="12" t="s">
        <v>77</v>
      </c>
      <c r="AY110" s="175" t="s">
        <v>259</v>
      </c>
    </row>
    <row r="111" spans="2:65" s="12" customFormat="1">
      <c r="B111" s="173"/>
      <c r="D111" s="174" t="s">
        <v>268</v>
      </c>
      <c r="E111" s="175" t="s">
        <v>5</v>
      </c>
      <c r="F111" s="176" t="s">
        <v>1370</v>
      </c>
      <c r="H111" s="175" t="s">
        <v>5</v>
      </c>
      <c r="L111" s="173"/>
      <c r="M111" s="177"/>
      <c r="N111" s="178"/>
      <c r="O111" s="178"/>
      <c r="P111" s="178"/>
      <c r="Q111" s="178"/>
      <c r="R111" s="178"/>
      <c r="S111" s="178"/>
      <c r="T111" s="179"/>
      <c r="AT111" s="175" t="s">
        <v>268</v>
      </c>
      <c r="AU111" s="175" t="s">
        <v>86</v>
      </c>
      <c r="AV111" s="12" t="s">
        <v>28</v>
      </c>
      <c r="AW111" s="12" t="s">
        <v>41</v>
      </c>
      <c r="AX111" s="12" t="s">
        <v>77</v>
      </c>
      <c r="AY111" s="175" t="s">
        <v>259</v>
      </c>
    </row>
    <row r="112" spans="2:65" s="14" customFormat="1">
      <c r="B112" s="187"/>
      <c r="D112" s="174" t="s">
        <v>268</v>
      </c>
      <c r="E112" s="188" t="s">
        <v>5</v>
      </c>
      <c r="F112" s="189" t="s">
        <v>1371</v>
      </c>
      <c r="H112" s="190">
        <v>0.38</v>
      </c>
      <c r="L112" s="187"/>
      <c r="M112" s="191"/>
      <c r="N112" s="192"/>
      <c r="O112" s="192"/>
      <c r="P112" s="192"/>
      <c r="Q112" s="192"/>
      <c r="R112" s="192"/>
      <c r="S112" s="192"/>
      <c r="T112" s="193"/>
      <c r="AT112" s="188" t="s">
        <v>268</v>
      </c>
      <c r="AU112" s="188" t="s">
        <v>86</v>
      </c>
      <c r="AV112" s="14" t="s">
        <v>86</v>
      </c>
      <c r="AW112" s="14" t="s">
        <v>41</v>
      </c>
      <c r="AX112" s="14" t="s">
        <v>28</v>
      </c>
      <c r="AY112" s="188" t="s">
        <v>259</v>
      </c>
    </row>
    <row r="113" spans="2:65" s="1" customFormat="1" ht="16.5" customHeight="1">
      <c r="B113" s="161"/>
      <c r="C113" s="162" t="s">
        <v>321</v>
      </c>
      <c r="D113" s="162" t="s">
        <v>261</v>
      </c>
      <c r="E113" s="163" t="s">
        <v>1372</v>
      </c>
      <c r="F113" s="164" t="s">
        <v>1373</v>
      </c>
      <c r="G113" s="165" t="s">
        <v>297</v>
      </c>
      <c r="H113" s="166">
        <v>3.04</v>
      </c>
      <c r="I113" s="167"/>
      <c r="J113" s="167">
        <f>ROUND(I113*H113,2)</f>
        <v>0</v>
      </c>
      <c r="K113" s="164" t="s">
        <v>265</v>
      </c>
      <c r="L113" s="39"/>
      <c r="M113" s="168" t="s">
        <v>5</v>
      </c>
      <c r="N113" s="169" t="s">
        <v>48</v>
      </c>
      <c r="O113" s="170">
        <v>0.58399999999999996</v>
      </c>
      <c r="P113" s="170">
        <f>O113*H113</f>
        <v>1.7753599999999998</v>
      </c>
      <c r="Q113" s="170">
        <v>2.45329</v>
      </c>
      <c r="R113" s="170">
        <f>Q113*H113</f>
        <v>7.4580016000000002</v>
      </c>
      <c r="S113" s="170">
        <v>0</v>
      </c>
      <c r="T113" s="171">
        <f>S113*H113</f>
        <v>0</v>
      </c>
      <c r="AR113" s="24" t="s">
        <v>266</v>
      </c>
      <c r="AT113" s="24" t="s">
        <v>261</v>
      </c>
      <c r="AU113" s="24" t="s">
        <v>86</v>
      </c>
      <c r="AY113" s="24" t="s">
        <v>259</v>
      </c>
      <c r="BE113" s="172">
        <f>IF(N113="základní",J113,0)</f>
        <v>0</v>
      </c>
      <c r="BF113" s="172">
        <f>IF(N113="snížená",J113,0)</f>
        <v>0</v>
      </c>
      <c r="BG113" s="172">
        <f>IF(N113="zákl. přenesená",J113,0)</f>
        <v>0</v>
      </c>
      <c r="BH113" s="172">
        <f>IF(N113="sníž. přenesená",J113,0)</f>
        <v>0</v>
      </c>
      <c r="BI113" s="172">
        <f>IF(N113="nulová",J113,0)</f>
        <v>0</v>
      </c>
      <c r="BJ113" s="24" t="s">
        <v>28</v>
      </c>
      <c r="BK113" s="172">
        <f>ROUND(I113*H113,2)</f>
        <v>0</v>
      </c>
      <c r="BL113" s="24" t="s">
        <v>266</v>
      </c>
      <c r="BM113" s="24" t="s">
        <v>1374</v>
      </c>
    </row>
    <row r="114" spans="2:65" s="12" customFormat="1">
      <c r="B114" s="173"/>
      <c r="D114" s="174" t="s">
        <v>268</v>
      </c>
      <c r="E114" s="175" t="s">
        <v>5</v>
      </c>
      <c r="F114" s="176" t="s">
        <v>1369</v>
      </c>
      <c r="H114" s="175" t="s">
        <v>5</v>
      </c>
      <c r="L114" s="173"/>
      <c r="M114" s="177"/>
      <c r="N114" s="178"/>
      <c r="O114" s="178"/>
      <c r="P114" s="178"/>
      <c r="Q114" s="178"/>
      <c r="R114" s="178"/>
      <c r="S114" s="178"/>
      <c r="T114" s="179"/>
      <c r="AT114" s="175" t="s">
        <v>268</v>
      </c>
      <c r="AU114" s="175" t="s">
        <v>86</v>
      </c>
      <c r="AV114" s="12" t="s">
        <v>28</v>
      </c>
      <c r="AW114" s="12" t="s">
        <v>41</v>
      </c>
      <c r="AX114" s="12" t="s">
        <v>77</v>
      </c>
      <c r="AY114" s="175" t="s">
        <v>259</v>
      </c>
    </row>
    <row r="115" spans="2:65" s="12" customFormat="1">
      <c r="B115" s="173"/>
      <c r="D115" s="174" t="s">
        <v>268</v>
      </c>
      <c r="E115" s="175" t="s">
        <v>5</v>
      </c>
      <c r="F115" s="176" t="s">
        <v>1375</v>
      </c>
      <c r="H115" s="175" t="s">
        <v>5</v>
      </c>
      <c r="L115" s="173"/>
      <c r="M115" s="177"/>
      <c r="N115" s="178"/>
      <c r="O115" s="178"/>
      <c r="P115" s="178"/>
      <c r="Q115" s="178"/>
      <c r="R115" s="178"/>
      <c r="S115" s="178"/>
      <c r="T115" s="179"/>
      <c r="AT115" s="175" t="s">
        <v>268</v>
      </c>
      <c r="AU115" s="175" t="s">
        <v>86</v>
      </c>
      <c r="AV115" s="12" t="s">
        <v>28</v>
      </c>
      <c r="AW115" s="12" t="s">
        <v>41</v>
      </c>
      <c r="AX115" s="12" t="s">
        <v>77</v>
      </c>
      <c r="AY115" s="175" t="s">
        <v>259</v>
      </c>
    </row>
    <row r="116" spans="2:65" s="14" customFormat="1">
      <c r="B116" s="187"/>
      <c r="D116" s="174" t="s">
        <v>268</v>
      </c>
      <c r="E116" s="188" t="s">
        <v>5</v>
      </c>
      <c r="F116" s="189" t="s">
        <v>1376</v>
      </c>
      <c r="H116" s="190">
        <v>3.04</v>
      </c>
      <c r="L116" s="187"/>
      <c r="M116" s="191"/>
      <c r="N116" s="192"/>
      <c r="O116" s="192"/>
      <c r="P116" s="192"/>
      <c r="Q116" s="192"/>
      <c r="R116" s="192"/>
      <c r="S116" s="192"/>
      <c r="T116" s="193"/>
      <c r="AT116" s="188" t="s">
        <v>268</v>
      </c>
      <c r="AU116" s="188" t="s">
        <v>86</v>
      </c>
      <c r="AV116" s="14" t="s">
        <v>86</v>
      </c>
      <c r="AW116" s="14" t="s">
        <v>41</v>
      </c>
      <c r="AX116" s="14" t="s">
        <v>28</v>
      </c>
      <c r="AY116" s="188" t="s">
        <v>259</v>
      </c>
    </row>
    <row r="117" spans="2:65" s="11" customFormat="1" ht="29.85" customHeight="1">
      <c r="B117" s="149"/>
      <c r="D117" s="150" t="s">
        <v>76</v>
      </c>
      <c r="E117" s="159" t="s">
        <v>327</v>
      </c>
      <c r="F117" s="159" t="s">
        <v>355</v>
      </c>
      <c r="J117" s="160">
        <f>BK117</f>
        <v>0</v>
      </c>
      <c r="L117" s="149"/>
      <c r="M117" s="153"/>
      <c r="N117" s="154"/>
      <c r="O117" s="154"/>
      <c r="P117" s="155">
        <f>SUM(P118:P132)</f>
        <v>0.85</v>
      </c>
      <c r="Q117" s="154"/>
      <c r="R117" s="155">
        <f>SUM(R118:R132)</f>
        <v>1.42</v>
      </c>
      <c r="S117" s="154"/>
      <c r="T117" s="156">
        <f>SUM(T118:T132)</f>
        <v>0</v>
      </c>
      <c r="AR117" s="150" t="s">
        <v>28</v>
      </c>
      <c r="AT117" s="157" t="s">
        <v>76</v>
      </c>
      <c r="AU117" s="157" t="s">
        <v>28</v>
      </c>
      <c r="AY117" s="150" t="s">
        <v>259</v>
      </c>
      <c r="BK117" s="158">
        <f>SUM(BK118:BK132)</f>
        <v>0</v>
      </c>
    </row>
    <row r="118" spans="2:65" s="1" customFormat="1" ht="51" customHeight="1">
      <c r="B118" s="161"/>
      <c r="C118" s="162" t="s">
        <v>327</v>
      </c>
      <c r="D118" s="162" t="s">
        <v>261</v>
      </c>
      <c r="E118" s="163" t="s">
        <v>1377</v>
      </c>
      <c r="F118" s="164" t="s">
        <v>1378</v>
      </c>
      <c r="G118" s="165" t="s">
        <v>352</v>
      </c>
      <c r="H118" s="166">
        <v>1</v>
      </c>
      <c r="I118" s="167"/>
      <c r="J118" s="167">
        <f>ROUND(I118*H118,2)</f>
        <v>0</v>
      </c>
      <c r="K118" s="164" t="s">
        <v>5</v>
      </c>
      <c r="L118" s="39"/>
      <c r="M118" s="168" t="s">
        <v>5</v>
      </c>
      <c r="N118" s="169" t="s">
        <v>48</v>
      </c>
      <c r="O118" s="170">
        <v>0.85</v>
      </c>
      <c r="P118" s="170">
        <f>O118*H118</f>
        <v>0.85</v>
      </c>
      <c r="Q118" s="170">
        <v>1.42</v>
      </c>
      <c r="R118" s="170">
        <f>Q118*H118</f>
        <v>1.42</v>
      </c>
      <c r="S118" s="170">
        <v>0</v>
      </c>
      <c r="T118" s="171">
        <f>S118*H118</f>
        <v>0</v>
      </c>
      <c r="AR118" s="24" t="s">
        <v>266</v>
      </c>
      <c r="AT118" s="24" t="s">
        <v>261</v>
      </c>
      <c r="AU118" s="24" t="s">
        <v>86</v>
      </c>
      <c r="AY118" s="24" t="s">
        <v>259</v>
      </c>
      <c r="BE118" s="172">
        <f>IF(N118="základní",J118,0)</f>
        <v>0</v>
      </c>
      <c r="BF118" s="172">
        <f>IF(N118="snížená",J118,0)</f>
        <v>0</v>
      </c>
      <c r="BG118" s="172">
        <f>IF(N118="zákl. přenesená",J118,0)</f>
        <v>0</v>
      </c>
      <c r="BH118" s="172">
        <f>IF(N118="sníž. přenesená",J118,0)</f>
        <v>0</v>
      </c>
      <c r="BI118" s="172">
        <f>IF(N118="nulová",J118,0)</f>
        <v>0</v>
      </c>
      <c r="BJ118" s="24" t="s">
        <v>28</v>
      </c>
      <c r="BK118" s="172">
        <f>ROUND(I118*H118,2)</f>
        <v>0</v>
      </c>
      <c r="BL118" s="24" t="s">
        <v>266</v>
      </c>
      <c r="BM118" s="24" t="s">
        <v>1379</v>
      </c>
    </row>
    <row r="119" spans="2:65" s="12" customFormat="1">
      <c r="B119" s="173"/>
      <c r="D119" s="174" t="s">
        <v>268</v>
      </c>
      <c r="E119" s="175" t="s">
        <v>5</v>
      </c>
      <c r="F119" s="176" t="s">
        <v>1354</v>
      </c>
      <c r="H119" s="175" t="s">
        <v>5</v>
      </c>
      <c r="L119" s="173"/>
      <c r="M119" s="177"/>
      <c r="N119" s="178"/>
      <c r="O119" s="178"/>
      <c r="P119" s="178"/>
      <c r="Q119" s="178"/>
      <c r="R119" s="178"/>
      <c r="S119" s="178"/>
      <c r="T119" s="179"/>
      <c r="AT119" s="175" t="s">
        <v>268</v>
      </c>
      <c r="AU119" s="175" t="s">
        <v>86</v>
      </c>
      <c r="AV119" s="12" t="s">
        <v>28</v>
      </c>
      <c r="AW119" s="12" t="s">
        <v>41</v>
      </c>
      <c r="AX119" s="12" t="s">
        <v>77</v>
      </c>
      <c r="AY119" s="175" t="s">
        <v>259</v>
      </c>
    </row>
    <row r="120" spans="2:65" s="12" customFormat="1">
      <c r="B120" s="173"/>
      <c r="D120" s="174" t="s">
        <v>268</v>
      </c>
      <c r="E120" s="175" t="s">
        <v>5</v>
      </c>
      <c r="F120" s="176" t="s">
        <v>1380</v>
      </c>
      <c r="H120" s="175" t="s">
        <v>5</v>
      </c>
      <c r="L120" s="173"/>
      <c r="M120" s="177"/>
      <c r="N120" s="178"/>
      <c r="O120" s="178"/>
      <c r="P120" s="178"/>
      <c r="Q120" s="178"/>
      <c r="R120" s="178"/>
      <c r="S120" s="178"/>
      <c r="T120" s="179"/>
      <c r="AT120" s="175" t="s">
        <v>268</v>
      </c>
      <c r="AU120" s="175" t="s">
        <v>86</v>
      </c>
      <c r="AV120" s="12" t="s">
        <v>28</v>
      </c>
      <c r="AW120" s="12" t="s">
        <v>41</v>
      </c>
      <c r="AX120" s="12" t="s">
        <v>77</v>
      </c>
      <c r="AY120" s="175" t="s">
        <v>259</v>
      </c>
    </row>
    <row r="121" spans="2:65" s="12" customFormat="1">
      <c r="B121" s="173"/>
      <c r="D121" s="174" t="s">
        <v>268</v>
      </c>
      <c r="E121" s="175" t="s">
        <v>5</v>
      </c>
      <c r="F121" s="176" t="s">
        <v>1381</v>
      </c>
      <c r="H121" s="175" t="s">
        <v>5</v>
      </c>
      <c r="L121" s="173"/>
      <c r="M121" s="177"/>
      <c r="N121" s="178"/>
      <c r="O121" s="178"/>
      <c r="P121" s="178"/>
      <c r="Q121" s="178"/>
      <c r="R121" s="178"/>
      <c r="S121" s="178"/>
      <c r="T121" s="179"/>
      <c r="AT121" s="175" t="s">
        <v>268</v>
      </c>
      <c r="AU121" s="175" t="s">
        <v>86</v>
      </c>
      <c r="AV121" s="12" t="s">
        <v>28</v>
      </c>
      <c r="AW121" s="12" t="s">
        <v>41</v>
      </c>
      <c r="AX121" s="12" t="s">
        <v>77</v>
      </c>
      <c r="AY121" s="175" t="s">
        <v>259</v>
      </c>
    </row>
    <row r="122" spans="2:65" s="12" customFormat="1">
      <c r="B122" s="173"/>
      <c r="D122" s="174" t="s">
        <v>268</v>
      </c>
      <c r="E122" s="175" t="s">
        <v>5</v>
      </c>
      <c r="F122" s="176" t="s">
        <v>1382</v>
      </c>
      <c r="H122" s="175" t="s">
        <v>5</v>
      </c>
      <c r="L122" s="173"/>
      <c r="M122" s="177"/>
      <c r="N122" s="178"/>
      <c r="O122" s="178"/>
      <c r="P122" s="178"/>
      <c r="Q122" s="178"/>
      <c r="R122" s="178"/>
      <c r="S122" s="178"/>
      <c r="T122" s="179"/>
      <c r="AT122" s="175" t="s">
        <v>268</v>
      </c>
      <c r="AU122" s="175" t="s">
        <v>86</v>
      </c>
      <c r="AV122" s="12" t="s">
        <v>28</v>
      </c>
      <c r="AW122" s="12" t="s">
        <v>41</v>
      </c>
      <c r="AX122" s="12" t="s">
        <v>77</v>
      </c>
      <c r="AY122" s="175" t="s">
        <v>259</v>
      </c>
    </row>
    <row r="123" spans="2:65" s="12" customFormat="1">
      <c r="B123" s="173"/>
      <c r="D123" s="174" t="s">
        <v>268</v>
      </c>
      <c r="E123" s="175" t="s">
        <v>5</v>
      </c>
      <c r="F123" s="176" t="s">
        <v>1383</v>
      </c>
      <c r="H123" s="175" t="s">
        <v>5</v>
      </c>
      <c r="L123" s="173"/>
      <c r="M123" s="177"/>
      <c r="N123" s="178"/>
      <c r="O123" s="178"/>
      <c r="P123" s="178"/>
      <c r="Q123" s="178"/>
      <c r="R123" s="178"/>
      <c r="S123" s="178"/>
      <c r="T123" s="179"/>
      <c r="AT123" s="175" t="s">
        <v>268</v>
      </c>
      <c r="AU123" s="175" t="s">
        <v>86</v>
      </c>
      <c r="AV123" s="12" t="s">
        <v>28</v>
      </c>
      <c r="AW123" s="12" t="s">
        <v>41</v>
      </c>
      <c r="AX123" s="12" t="s">
        <v>77</v>
      </c>
      <c r="AY123" s="175" t="s">
        <v>259</v>
      </c>
    </row>
    <row r="124" spans="2:65" s="12" customFormat="1">
      <c r="B124" s="173"/>
      <c r="D124" s="174" t="s">
        <v>268</v>
      </c>
      <c r="E124" s="175" t="s">
        <v>5</v>
      </c>
      <c r="F124" s="176" t="s">
        <v>1384</v>
      </c>
      <c r="H124" s="175" t="s">
        <v>5</v>
      </c>
      <c r="L124" s="173"/>
      <c r="M124" s="177"/>
      <c r="N124" s="178"/>
      <c r="O124" s="178"/>
      <c r="P124" s="178"/>
      <c r="Q124" s="178"/>
      <c r="R124" s="178"/>
      <c r="S124" s="178"/>
      <c r="T124" s="179"/>
      <c r="AT124" s="175" t="s">
        <v>268</v>
      </c>
      <c r="AU124" s="175" t="s">
        <v>86</v>
      </c>
      <c r="AV124" s="12" t="s">
        <v>28</v>
      </c>
      <c r="AW124" s="12" t="s">
        <v>41</v>
      </c>
      <c r="AX124" s="12" t="s">
        <v>77</v>
      </c>
      <c r="AY124" s="175" t="s">
        <v>259</v>
      </c>
    </row>
    <row r="125" spans="2:65" s="12" customFormat="1">
      <c r="B125" s="173"/>
      <c r="D125" s="174" t="s">
        <v>268</v>
      </c>
      <c r="E125" s="175" t="s">
        <v>5</v>
      </c>
      <c r="F125" s="176" t="s">
        <v>1385</v>
      </c>
      <c r="H125" s="175" t="s">
        <v>5</v>
      </c>
      <c r="L125" s="173"/>
      <c r="M125" s="177"/>
      <c r="N125" s="178"/>
      <c r="O125" s="178"/>
      <c r="P125" s="178"/>
      <c r="Q125" s="178"/>
      <c r="R125" s="178"/>
      <c r="S125" s="178"/>
      <c r="T125" s="179"/>
      <c r="AT125" s="175" t="s">
        <v>268</v>
      </c>
      <c r="AU125" s="175" t="s">
        <v>86</v>
      </c>
      <c r="AV125" s="12" t="s">
        <v>28</v>
      </c>
      <c r="AW125" s="12" t="s">
        <v>41</v>
      </c>
      <c r="AX125" s="12" t="s">
        <v>77</v>
      </c>
      <c r="AY125" s="175" t="s">
        <v>259</v>
      </c>
    </row>
    <row r="126" spans="2:65" s="12" customFormat="1">
      <c r="B126" s="173"/>
      <c r="D126" s="174" t="s">
        <v>268</v>
      </c>
      <c r="E126" s="175" t="s">
        <v>5</v>
      </c>
      <c r="F126" s="176" t="s">
        <v>1386</v>
      </c>
      <c r="H126" s="175" t="s">
        <v>5</v>
      </c>
      <c r="L126" s="173"/>
      <c r="M126" s="177"/>
      <c r="N126" s="178"/>
      <c r="O126" s="178"/>
      <c r="P126" s="178"/>
      <c r="Q126" s="178"/>
      <c r="R126" s="178"/>
      <c r="S126" s="178"/>
      <c r="T126" s="179"/>
      <c r="AT126" s="175" t="s">
        <v>268</v>
      </c>
      <c r="AU126" s="175" t="s">
        <v>86</v>
      </c>
      <c r="AV126" s="12" t="s">
        <v>28</v>
      </c>
      <c r="AW126" s="12" t="s">
        <v>41</v>
      </c>
      <c r="AX126" s="12" t="s">
        <v>77</v>
      </c>
      <c r="AY126" s="175" t="s">
        <v>259</v>
      </c>
    </row>
    <row r="127" spans="2:65" s="12" customFormat="1">
      <c r="B127" s="173"/>
      <c r="D127" s="174" t="s">
        <v>268</v>
      </c>
      <c r="E127" s="175" t="s">
        <v>5</v>
      </c>
      <c r="F127" s="176" t="s">
        <v>1387</v>
      </c>
      <c r="H127" s="175" t="s">
        <v>5</v>
      </c>
      <c r="L127" s="173"/>
      <c r="M127" s="177"/>
      <c r="N127" s="178"/>
      <c r="O127" s="178"/>
      <c r="P127" s="178"/>
      <c r="Q127" s="178"/>
      <c r="R127" s="178"/>
      <c r="S127" s="178"/>
      <c r="T127" s="179"/>
      <c r="AT127" s="175" t="s">
        <v>268</v>
      </c>
      <c r="AU127" s="175" t="s">
        <v>86</v>
      </c>
      <c r="AV127" s="12" t="s">
        <v>28</v>
      </c>
      <c r="AW127" s="12" t="s">
        <v>41</v>
      </c>
      <c r="AX127" s="12" t="s">
        <v>77</v>
      </c>
      <c r="AY127" s="175" t="s">
        <v>259</v>
      </c>
    </row>
    <row r="128" spans="2:65" s="12" customFormat="1">
      <c r="B128" s="173"/>
      <c r="D128" s="174" t="s">
        <v>268</v>
      </c>
      <c r="E128" s="175" t="s">
        <v>5</v>
      </c>
      <c r="F128" s="176" t="s">
        <v>1388</v>
      </c>
      <c r="H128" s="175" t="s">
        <v>5</v>
      </c>
      <c r="L128" s="173"/>
      <c r="M128" s="177"/>
      <c r="N128" s="178"/>
      <c r="O128" s="178"/>
      <c r="P128" s="178"/>
      <c r="Q128" s="178"/>
      <c r="R128" s="178"/>
      <c r="S128" s="178"/>
      <c r="T128" s="179"/>
      <c r="AT128" s="175" t="s">
        <v>268</v>
      </c>
      <c r="AU128" s="175" t="s">
        <v>86</v>
      </c>
      <c r="AV128" s="12" t="s">
        <v>28</v>
      </c>
      <c r="AW128" s="12" t="s">
        <v>41</v>
      </c>
      <c r="AX128" s="12" t="s">
        <v>77</v>
      </c>
      <c r="AY128" s="175" t="s">
        <v>259</v>
      </c>
    </row>
    <row r="129" spans="2:65" s="12" customFormat="1">
      <c r="B129" s="173"/>
      <c r="D129" s="174" t="s">
        <v>268</v>
      </c>
      <c r="E129" s="175" t="s">
        <v>5</v>
      </c>
      <c r="F129" s="176" t="s">
        <v>1389</v>
      </c>
      <c r="H129" s="175" t="s">
        <v>5</v>
      </c>
      <c r="L129" s="173"/>
      <c r="M129" s="177"/>
      <c r="N129" s="178"/>
      <c r="O129" s="178"/>
      <c r="P129" s="178"/>
      <c r="Q129" s="178"/>
      <c r="R129" s="178"/>
      <c r="S129" s="178"/>
      <c r="T129" s="179"/>
      <c r="AT129" s="175" t="s">
        <v>268</v>
      </c>
      <c r="AU129" s="175" t="s">
        <v>86</v>
      </c>
      <c r="AV129" s="12" t="s">
        <v>28</v>
      </c>
      <c r="AW129" s="12" t="s">
        <v>41</v>
      </c>
      <c r="AX129" s="12" t="s">
        <v>77</v>
      </c>
      <c r="AY129" s="175" t="s">
        <v>259</v>
      </c>
    </row>
    <row r="130" spans="2:65" s="12" customFormat="1">
      <c r="B130" s="173"/>
      <c r="D130" s="174" t="s">
        <v>268</v>
      </c>
      <c r="E130" s="175" t="s">
        <v>5</v>
      </c>
      <c r="F130" s="176" t="s">
        <v>1390</v>
      </c>
      <c r="H130" s="175" t="s">
        <v>5</v>
      </c>
      <c r="L130" s="173"/>
      <c r="M130" s="177"/>
      <c r="N130" s="178"/>
      <c r="O130" s="178"/>
      <c r="P130" s="178"/>
      <c r="Q130" s="178"/>
      <c r="R130" s="178"/>
      <c r="S130" s="178"/>
      <c r="T130" s="179"/>
      <c r="AT130" s="175" t="s">
        <v>268</v>
      </c>
      <c r="AU130" s="175" t="s">
        <v>86</v>
      </c>
      <c r="AV130" s="12" t="s">
        <v>28</v>
      </c>
      <c r="AW130" s="12" t="s">
        <v>41</v>
      </c>
      <c r="AX130" s="12" t="s">
        <v>77</v>
      </c>
      <c r="AY130" s="175" t="s">
        <v>259</v>
      </c>
    </row>
    <row r="131" spans="2:65" s="12" customFormat="1">
      <c r="B131" s="173"/>
      <c r="D131" s="174" t="s">
        <v>268</v>
      </c>
      <c r="E131" s="175" t="s">
        <v>5</v>
      </c>
      <c r="F131" s="176" t="s">
        <v>1391</v>
      </c>
      <c r="H131" s="175" t="s">
        <v>5</v>
      </c>
      <c r="L131" s="173"/>
      <c r="M131" s="177"/>
      <c r="N131" s="178"/>
      <c r="O131" s="178"/>
      <c r="P131" s="178"/>
      <c r="Q131" s="178"/>
      <c r="R131" s="178"/>
      <c r="S131" s="178"/>
      <c r="T131" s="179"/>
      <c r="AT131" s="175" t="s">
        <v>268</v>
      </c>
      <c r="AU131" s="175" t="s">
        <v>86</v>
      </c>
      <c r="AV131" s="12" t="s">
        <v>28</v>
      </c>
      <c r="AW131" s="12" t="s">
        <v>41</v>
      </c>
      <c r="AX131" s="12" t="s">
        <v>77</v>
      </c>
      <c r="AY131" s="175" t="s">
        <v>259</v>
      </c>
    </row>
    <row r="132" spans="2:65" s="14" customFormat="1">
      <c r="B132" s="187"/>
      <c r="D132" s="174" t="s">
        <v>268</v>
      </c>
      <c r="E132" s="188" t="s">
        <v>5</v>
      </c>
      <c r="F132" s="189" t="s">
        <v>1392</v>
      </c>
      <c r="H132" s="190">
        <v>1</v>
      </c>
      <c r="L132" s="187"/>
      <c r="M132" s="191"/>
      <c r="N132" s="192"/>
      <c r="O132" s="192"/>
      <c r="P132" s="192"/>
      <c r="Q132" s="192"/>
      <c r="R132" s="192"/>
      <c r="S132" s="192"/>
      <c r="T132" s="193"/>
      <c r="AT132" s="188" t="s">
        <v>268</v>
      </c>
      <c r="AU132" s="188" t="s">
        <v>86</v>
      </c>
      <c r="AV132" s="14" t="s">
        <v>86</v>
      </c>
      <c r="AW132" s="14" t="s">
        <v>41</v>
      </c>
      <c r="AX132" s="14" t="s">
        <v>28</v>
      </c>
      <c r="AY132" s="188" t="s">
        <v>259</v>
      </c>
    </row>
    <row r="133" spans="2:65" s="11" customFormat="1" ht="29.85" customHeight="1">
      <c r="B133" s="149"/>
      <c r="D133" s="150" t="s">
        <v>76</v>
      </c>
      <c r="E133" s="159" t="s">
        <v>627</v>
      </c>
      <c r="F133" s="159" t="s">
        <v>628</v>
      </c>
      <c r="J133" s="160">
        <f>BK133</f>
        <v>0</v>
      </c>
      <c r="L133" s="149"/>
      <c r="M133" s="153"/>
      <c r="N133" s="154"/>
      <c r="O133" s="154"/>
      <c r="P133" s="155">
        <f>P134</f>
        <v>22.493690000000001</v>
      </c>
      <c r="Q133" s="154"/>
      <c r="R133" s="155">
        <f>R134</f>
        <v>0</v>
      </c>
      <c r="S133" s="154"/>
      <c r="T133" s="156">
        <f>T134</f>
        <v>0</v>
      </c>
      <c r="AR133" s="150" t="s">
        <v>28</v>
      </c>
      <c r="AT133" s="157" t="s">
        <v>76</v>
      </c>
      <c r="AU133" s="157" t="s">
        <v>28</v>
      </c>
      <c r="AY133" s="150" t="s">
        <v>259</v>
      </c>
      <c r="BK133" s="158">
        <f>BK134</f>
        <v>0</v>
      </c>
    </row>
    <row r="134" spans="2:65" s="1" customFormat="1" ht="16.5" customHeight="1">
      <c r="B134" s="161"/>
      <c r="C134" s="162" t="s">
        <v>335</v>
      </c>
      <c r="D134" s="162" t="s">
        <v>261</v>
      </c>
      <c r="E134" s="163" t="s">
        <v>707</v>
      </c>
      <c r="F134" s="164" t="s">
        <v>708</v>
      </c>
      <c r="G134" s="165" t="s">
        <v>324</v>
      </c>
      <c r="H134" s="166">
        <v>11.23</v>
      </c>
      <c r="I134" s="167"/>
      <c r="J134" s="167">
        <f>ROUND(I134*H134,2)</f>
        <v>0</v>
      </c>
      <c r="K134" s="164" t="s">
        <v>265</v>
      </c>
      <c r="L134" s="39"/>
      <c r="M134" s="168" t="s">
        <v>5</v>
      </c>
      <c r="N134" s="213" t="s">
        <v>48</v>
      </c>
      <c r="O134" s="214">
        <v>2.0030000000000001</v>
      </c>
      <c r="P134" s="214">
        <f>O134*H134</f>
        <v>22.493690000000001</v>
      </c>
      <c r="Q134" s="214">
        <v>0</v>
      </c>
      <c r="R134" s="214">
        <f>Q134*H134</f>
        <v>0</v>
      </c>
      <c r="S134" s="214">
        <v>0</v>
      </c>
      <c r="T134" s="215">
        <f>S134*H134</f>
        <v>0</v>
      </c>
      <c r="AR134" s="24" t="s">
        <v>266</v>
      </c>
      <c r="AT134" s="24" t="s">
        <v>261</v>
      </c>
      <c r="AU134" s="24" t="s">
        <v>86</v>
      </c>
      <c r="AY134" s="24" t="s">
        <v>259</v>
      </c>
      <c r="BE134" s="172">
        <f>IF(N134="základní",J134,0)</f>
        <v>0</v>
      </c>
      <c r="BF134" s="172">
        <f>IF(N134="snížená",J134,0)</f>
        <v>0</v>
      </c>
      <c r="BG134" s="172">
        <f>IF(N134="zákl. přenesená",J134,0)</f>
        <v>0</v>
      </c>
      <c r="BH134" s="172">
        <f>IF(N134="sníž. přenesená",J134,0)</f>
        <v>0</v>
      </c>
      <c r="BI134" s="172">
        <f>IF(N134="nulová",J134,0)</f>
        <v>0</v>
      </c>
      <c r="BJ134" s="24" t="s">
        <v>28</v>
      </c>
      <c r="BK134" s="172">
        <f>ROUND(I134*H134,2)</f>
        <v>0</v>
      </c>
      <c r="BL134" s="24" t="s">
        <v>266</v>
      </c>
      <c r="BM134" s="24" t="s">
        <v>1393</v>
      </c>
    </row>
    <row r="135" spans="2:65" s="1" customFormat="1" ht="6.95" customHeight="1">
      <c r="B135" s="54"/>
      <c r="C135" s="55"/>
      <c r="D135" s="55"/>
      <c r="E135" s="55"/>
      <c r="F135" s="55"/>
      <c r="G135" s="55"/>
      <c r="H135" s="55"/>
      <c r="I135" s="55"/>
      <c r="J135" s="55"/>
      <c r="K135" s="55"/>
      <c r="L135" s="39"/>
    </row>
  </sheetData>
  <autoFilter ref="C86:K134" xr:uid="{00000000-0009-0000-0000-00000B000000}"/>
  <mergeCells count="13">
    <mergeCell ref="E79:H79"/>
    <mergeCell ref="G1:H1"/>
    <mergeCell ref="L2:V2"/>
    <mergeCell ref="E49:H49"/>
    <mergeCell ref="E51:H51"/>
    <mergeCell ref="J55:J56"/>
    <mergeCell ref="E75:H75"/>
    <mergeCell ref="E77:H77"/>
    <mergeCell ref="E7:H7"/>
    <mergeCell ref="E9:H9"/>
    <mergeCell ref="E11:H11"/>
    <mergeCell ref="E26:H26"/>
    <mergeCell ref="E47:H47"/>
  </mergeCells>
  <hyperlinks>
    <hyperlink ref="F1:G1" location="C2" display="1) Krycí list soupisu" xr:uid="{00000000-0004-0000-0B00-000000000000}"/>
    <hyperlink ref="G1:H1" location="C58" display="2) Rekapitulace" xr:uid="{00000000-0004-0000-0B00-000001000000}"/>
    <hyperlink ref="J1" location="C86" display="3) Soupis prací" xr:uid="{00000000-0004-0000-0B00-000002000000}"/>
    <hyperlink ref="L1:V1" location="'Rekapitulace stavby'!C2" display="Rekapitulace stavby" xr:uid="{00000000-0004-0000-0B00-000003000000}"/>
  </hyperlinks>
  <pageMargins left="0.59055118110236227" right="0.59055118110236227" top="0.59055118110236227" bottom="0.59055118110236227" header="0" footer="0"/>
  <pageSetup paperSize="9" fitToHeight="100" orientation="landscape" r:id="rId1"/>
  <headerFooter>
    <oddFooter>&amp;CStrana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BR99"/>
  <sheetViews>
    <sheetView showGridLines="0" workbookViewId="0">
      <pane ySplit="1" topLeftCell="A82" activePane="bottomLeft" state="frozen"/>
      <selection activeCell="A2" sqref="A2"/>
      <selection pane="bottomLeft" activeCell="I88" sqref="I88:I98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9" max="19" width="8.1640625" customWidth="1"/>
    <col min="20" max="20" width="29.6640625" customWidth="1"/>
    <col min="21" max="21" width="16.33203125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04"/>
      <c r="B1" s="17"/>
      <c r="C1" s="17"/>
      <c r="D1" s="18" t="s">
        <v>1</v>
      </c>
      <c r="E1" s="17"/>
      <c r="F1" s="105" t="s">
        <v>189</v>
      </c>
      <c r="G1" s="262" t="s">
        <v>190</v>
      </c>
      <c r="H1" s="262"/>
      <c r="I1" s="17"/>
      <c r="J1" s="105" t="s">
        <v>191</v>
      </c>
      <c r="K1" s="18" t="s">
        <v>192</v>
      </c>
      <c r="L1" s="105" t="s">
        <v>193</v>
      </c>
      <c r="M1" s="105"/>
      <c r="N1" s="105"/>
      <c r="O1" s="105"/>
      <c r="P1" s="105"/>
      <c r="Q1" s="105"/>
      <c r="R1" s="105"/>
      <c r="S1" s="105"/>
      <c r="T1" s="105"/>
      <c r="U1" s="106"/>
      <c r="V1" s="106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24" t="s">
        <v>132</v>
      </c>
    </row>
    <row r="3" spans="1:70" ht="6.95" customHeight="1">
      <c r="B3" s="25"/>
      <c r="C3" s="26"/>
      <c r="D3" s="26"/>
      <c r="E3" s="26"/>
      <c r="F3" s="26"/>
      <c r="G3" s="26"/>
      <c r="H3" s="26"/>
      <c r="I3" s="26"/>
      <c r="J3" s="26"/>
      <c r="K3" s="27"/>
      <c r="AT3" s="24" t="s">
        <v>86</v>
      </c>
    </row>
    <row r="4" spans="1:70" ht="36.950000000000003" customHeight="1">
      <c r="B4" s="28"/>
      <c r="C4" s="29"/>
      <c r="D4" s="30" t="s">
        <v>198</v>
      </c>
      <c r="E4" s="29"/>
      <c r="F4" s="29"/>
      <c r="G4" s="29"/>
      <c r="H4" s="29"/>
      <c r="I4" s="29"/>
      <c r="J4" s="29"/>
      <c r="K4" s="31"/>
      <c r="M4" s="32" t="s">
        <v>13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29"/>
      <c r="J5" s="29"/>
      <c r="K5" s="31"/>
    </row>
    <row r="6" spans="1:70" ht="15">
      <c r="B6" s="28"/>
      <c r="C6" s="29"/>
      <c r="D6" s="36" t="s">
        <v>17</v>
      </c>
      <c r="E6" s="29"/>
      <c r="F6" s="29"/>
      <c r="G6" s="29"/>
      <c r="H6" s="29"/>
      <c r="I6" s="29"/>
      <c r="J6" s="29"/>
      <c r="K6" s="31"/>
    </row>
    <row r="7" spans="1:70" ht="16.5" customHeight="1">
      <c r="B7" s="28"/>
      <c r="C7" s="29"/>
      <c r="D7" s="29"/>
      <c r="E7" s="263" t="str">
        <f>'Rekapitulace stavby'!K6</f>
        <v>ÚPRAVA VEŘEJNÉHO PROSTORU MEZI UL. VÝSTAVNÍ-VELETRŽNÍ PŘI MENDLOVĚ NÁM.ČÁST 2 - VNITROBLOK</v>
      </c>
      <c r="F7" s="269"/>
      <c r="G7" s="269"/>
      <c r="H7" s="269"/>
      <c r="I7" s="29"/>
      <c r="J7" s="29"/>
      <c r="K7" s="31"/>
    </row>
    <row r="8" spans="1:70" ht="15">
      <c r="B8" s="28"/>
      <c r="C8" s="29"/>
      <c r="D8" s="36" t="s">
        <v>206</v>
      </c>
      <c r="E8" s="29"/>
      <c r="F8" s="29"/>
      <c r="G8" s="29"/>
      <c r="H8" s="29"/>
      <c r="I8" s="29"/>
      <c r="J8" s="29"/>
      <c r="K8" s="31"/>
    </row>
    <row r="9" spans="1:70" s="1" customFormat="1" ht="16.5" customHeight="1">
      <c r="B9" s="39"/>
      <c r="C9" s="40"/>
      <c r="D9" s="40"/>
      <c r="E9" s="263" t="s">
        <v>1349</v>
      </c>
      <c r="F9" s="264"/>
      <c r="G9" s="264"/>
      <c r="H9" s="264"/>
      <c r="I9" s="40"/>
      <c r="J9" s="40"/>
      <c r="K9" s="43"/>
    </row>
    <row r="10" spans="1:70" s="1" customFormat="1" ht="15">
      <c r="B10" s="39"/>
      <c r="C10" s="40"/>
      <c r="D10" s="36" t="s">
        <v>212</v>
      </c>
      <c r="E10" s="40"/>
      <c r="F10" s="40"/>
      <c r="G10" s="40"/>
      <c r="H10" s="40"/>
      <c r="I10" s="40"/>
      <c r="J10" s="40"/>
      <c r="K10" s="43"/>
    </row>
    <row r="11" spans="1:70" s="1" customFormat="1" ht="36.950000000000003" customHeight="1">
      <c r="B11" s="39"/>
      <c r="C11" s="40"/>
      <c r="D11" s="40"/>
      <c r="E11" s="265" t="s">
        <v>1394</v>
      </c>
      <c r="F11" s="264"/>
      <c r="G11" s="264"/>
      <c r="H11" s="264"/>
      <c r="I11" s="40"/>
      <c r="J11" s="40"/>
      <c r="K11" s="43"/>
    </row>
    <row r="12" spans="1:70" s="1" customFormat="1">
      <c r="B12" s="39"/>
      <c r="C12" s="40"/>
      <c r="D12" s="40"/>
      <c r="E12" s="40"/>
      <c r="F12" s="40"/>
      <c r="G12" s="40"/>
      <c r="H12" s="40"/>
      <c r="I12" s="40"/>
      <c r="J12" s="40"/>
      <c r="K12" s="43"/>
    </row>
    <row r="13" spans="1:70" s="1" customFormat="1" ht="14.45" customHeight="1">
      <c r="B13" s="39"/>
      <c r="C13" s="40"/>
      <c r="D13" s="36" t="s">
        <v>20</v>
      </c>
      <c r="E13" s="40"/>
      <c r="F13" s="34" t="s">
        <v>21</v>
      </c>
      <c r="G13" s="40"/>
      <c r="H13" s="40"/>
      <c r="I13" s="36" t="s">
        <v>22</v>
      </c>
      <c r="J13" s="34" t="s">
        <v>23</v>
      </c>
      <c r="K13" s="43"/>
    </row>
    <row r="14" spans="1:70" s="1" customFormat="1" ht="14.45" customHeight="1">
      <c r="B14" s="39"/>
      <c r="C14" s="40"/>
      <c r="D14" s="36" t="s">
        <v>24</v>
      </c>
      <c r="E14" s="40"/>
      <c r="F14" s="34" t="s">
        <v>25</v>
      </c>
      <c r="G14" s="40"/>
      <c r="H14" s="40"/>
      <c r="I14" s="36" t="s">
        <v>26</v>
      </c>
      <c r="J14" s="108" t="str">
        <f>'Rekapitulace stavby'!AN8</f>
        <v>18.09.2017</v>
      </c>
      <c r="K14" s="43"/>
    </row>
    <row r="15" spans="1:70" s="1" customFormat="1" ht="10.9" customHeight="1">
      <c r="B15" s="39"/>
      <c r="C15" s="40"/>
      <c r="D15" s="40"/>
      <c r="E15" s="40"/>
      <c r="F15" s="40"/>
      <c r="G15" s="40"/>
      <c r="H15" s="40"/>
      <c r="I15" s="40"/>
      <c r="J15" s="40"/>
      <c r="K15" s="43"/>
    </row>
    <row r="16" spans="1:70" s="1" customFormat="1" ht="14.45" customHeight="1">
      <c r="B16" s="39"/>
      <c r="C16" s="40"/>
      <c r="D16" s="36" t="s">
        <v>33</v>
      </c>
      <c r="E16" s="40"/>
      <c r="F16" s="40"/>
      <c r="G16" s="40"/>
      <c r="H16" s="40"/>
      <c r="I16" s="36" t="s">
        <v>34</v>
      </c>
      <c r="J16" s="34" t="s">
        <v>5</v>
      </c>
      <c r="K16" s="43"/>
    </row>
    <row r="17" spans="2:11" s="1" customFormat="1" ht="18" customHeight="1">
      <c r="B17" s="39"/>
      <c r="C17" s="40"/>
      <c r="D17" s="40"/>
      <c r="E17" s="34" t="s">
        <v>35</v>
      </c>
      <c r="F17" s="40"/>
      <c r="G17" s="40"/>
      <c r="H17" s="40"/>
      <c r="I17" s="36" t="s">
        <v>36</v>
      </c>
      <c r="J17" s="34" t="s">
        <v>5</v>
      </c>
      <c r="K17" s="43"/>
    </row>
    <row r="18" spans="2:11" s="1" customFormat="1" ht="6.95" customHeight="1">
      <c r="B18" s="39"/>
      <c r="C18" s="40"/>
      <c r="D18" s="40"/>
      <c r="E18" s="40"/>
      <c r="F18" s="40"/>
      <c r="G18" s="40"/>
      <c r="H18" s="40"/>
      <c r="I18" s="40"/>
      <c r="J18" s="40"/>
      <c r="K18" s="43"/>
    </row>
    <row r="19" spans="2:11" s="1" customFormat="1" ht="14.45" customHeight="1">
      <c r="B19" s="39"/>
      <c r="C19" s="40"/>
      <c r="D19" s="36" t="s">
        <v>37</v>
      </c>
      <c r="E19" s="40"/>
      <c r="F19" s="40"/>
      <c r="G19" s="40"/>
      <c r="H19" s="40"/>
      <c r="I19" s="36" t="s">
        <v>34</v>
      </c>
      <c r="J19" s="34" t="str">
        <f>IF('Rekapitulace stavby'!AN13="Vyplň údaj","",IF('Rekapitulace stavby'!AN13="","",'Rekapitulace stavby'!AN13))</f>
        <v/>
      </c>
      <c r="K19" s="43"/>
    </row>
    <row r="20" spans="2:11" s="1" customFormat="1" ht="18" customHeight="1">
      <c r="B20" s="39"/>
      <c r="C20" s="40"/>
      <c r="D20" s="40"/>
      <c r="E20" s="34" t="str">
        <f>IF('Rekapitulace stavby'!E14="Vyplň údaj","",IF('Rekapitulace stavby'!E14="","",'Rekapitulace stavby'!E14))</f>
        <v xml:space="preserve"> </v>
      </c>
      <c r="F20" s="40"/>
      <c r="G20" s="40"/>
      <c r="H20" s="40"/>
      <c r="I20" s="36" t="s">
        <v>36</v>
      </c>
      <c r="J20" s="34" t="str">
        <f>IF('Rekapitulace stavby'!AN14="Vyplň údaj","",IF('Rekapitulace stavby'!AN14="","",'Rekapitulace stavby'!AN14))</f>
        <v/>
      </c>
      <c r="K20" s="43"/>
    </row>
    <row r="21" spans="2:11" s="1" customFormat="1" ht="6.95" customHeight="1">
      <c r="B21" s="39"/>
      <c r="C21" s="40"/>
      <c r="D21" s="40"/>
      <c r="E21" s="40"/>
      <c r="F21" s="40"/>
      <c r="G21" s="40"/>
      <c r="H21" s="40"/>
      <c r="I21" s="40"/>
      <c r="J21" s="40"/>
      <c r="K21" s="43"/>
    </row>
    <row r="22" spans="2:11" s="1" customFormat="1" ht="14.45" customHeight="1">
      <c r="B22" s="39"/>
      <c r="C22" s="40"/>
      <c r="D22" s="36" t="s">
        <v>39</v>
      </c>
      <c r="E22" s="40"/>
      <c r="F22" s="40"/>
      <c r="G22" s="40"/>
      <c r="H22" s="40"/>
      <c r="I22" s="36" t="s">
        <v>34</v>
      </c>
      <c r="J22" s="34" t="s">
        <v>5</v>
      </c>
      <c r="K22" s="43"/>
    </row>
    <row r="23" spans="2:11" s="1" customFormat="1" ht="18" customHeight="1">
      <c r="B23" s="39"/>
      <c r="C23" s="40"/>
      <c r="D23" s="40"/>
      <c r="E23" s="34" t="s">
        <v>40</v>
      </c>
      <c r="F23" s="40"/>
      <c r="G23" s="40"/>
      <c r="H23" s="40"/>
      <c r="I23" s="36" t="s">
        <v>36</v>
      </c>
      <c r="J23" s="34" t="s">
        <v>5</v>
      </c>
      <c r="K23" s="43"/>
    </row>
    <row r="24" spans="2:11" s="1" customFormat="1" ht="6.95" customHeight="1">
      <c r="B24" s="39"/>
      <c r="C24" s="40"/>
      <c r="D24" s="40"/>
      <c r="E24" s="40"/>
      <c r="F24" s="40"/>
      <c r="G24" s="40"/>
      <c r="H24" s="40"/>
      <c r="I24" s="40"/>
      <c r="J24" s="40"/>
      <c r="K24" s="43"/>
    </row>
    <row r="25" spans="2:11" s="1" customFormat="1" ht="14.45" customHeight="1">
      <c r="B25" s="39"/>
      <c r="C25" s="40"/>
      <c r="D25" s="36" t="s">
        <v>42</v>
      </c>
      <c r="E25" s="40"/>
      <c r="F25" s="40"/>
      <c r="G25" s="40"/>
      <c r="H25" s="40"/>
      <c r="I25" s="40"/>
      <c r="J25" s="40"/>
      <c r="K25" s="43"/>
    </row>
    <row r="26" spans="2:11" s="7" customFormat="1" ht="16.5" customHeight="1">
      <c r="B26" s="109"/>
      <c r="C26" s="110"/>
      <c r="D26" s="110"/>
      <c r="E26" s="257" t="s">
        <v>5</v>
      </c>
      <c r="F26" s="257"/>
      <c r="G26" s="257"/>
      <c r="H26" s="257"/>
      <c r="I26" s="110"/>
      <c r="J26" s="110"/>
      <c r="K26" s="111"/>
    </row>
    <row r="27" spans="2:11" s="1" customFormat="1" ht="6.95" customHeight="1">
      <c r="B27" s="39"/>
      <c r="C27" s="40"/>
      <c r="D27" s="40"/>
      <c r="E27" s="40"/>
      <c r="F27" s="40"/>
      <c r="G27" s="40"/>
      <c r="H27" s="40"/>
      <c r="I27" s="40"/>
      <c r="J27" s="40"/>
      <c r="K27" s="43"/>
    </row>
    <row r="28" spans="2:11" s="1" customFormat="1" ht="6.95" customHeight="1">
      <c r="B28" s="39"/>
      <c r="C28" s="40"/>
      <c r="D28" s="66"/>
      <c r="E28" s="66"/>
      <c r="F28" s="66"/>
      <c r="G28" s="66"/>
      <c r="H28" s="66"/>
      <c r="I28" s="66"/>
      <c r="J28" s="66"/>
      <c r="K28" s="112"/>
    </row>
    <row r="29" spans="2:11" s="1" customFormat="1" ht="25.35" customHeight="1">
      <c r="B29" s="39"/>
      <c r="C29" s="40"/>
      <c r="D29" s="113" t="s">
        <v>43</v>
      </c>
      <c r="E29" s="40"/>
      <c r="F29" s="40"/>
      <c r="G29" s="40"/>
      <c r="H29" s="40"/>
      <c r="I29" s="40"/>
      <c r="J29" s="114">
        <f>ROUND(J85,0)</f>
        <v>0</v>
      </c>
      <c r="K29" s="43"/>
    </row>
    <row r="30" spans="2:11" s="1" customFormat="1" ht="6.95" customHeight="1">
      <c r="B30" s="39"/>
      <c r="C30" s="40"/>
      <c r="D30" s="66"/>
      <c r="E30" s="66"/>
      <c r="F30" s="66"/>
      <c r="G30" s="66"/>
      <c r="H30" s="66"/>
      <c r="I30" s="66"/>
      <c r="J30" s="66"/>
      <c r="K30" s="112"/>
    </row>
    <row r="31" spans="2:11" s="1" customFormat="1" ht="14.45" customHeight="1">
      <c r="B31" s="39"/>
      <c r="C31" s="40"/>
      <c r="D31" s="40"/>
      <c r="E31" s="40"/>
      <c r="F31" s="44" t="s">
        <v>45</v>
      </c>
      <c r="G31" s="40"/>
      <c r="H31" s="40"/>
      <c r="I31" s="44" t="s">
        <v>44</v>
      </c>
      <c r="J31" s="44" t="s">
        <v>46</v>
      </c>
      <c r="K31" s="43"/>
    </row>
    <row r="32" spans="2:11" s="1" customFormat="1" ht="14.45" customHeight="1">
      <c r="B32" s="39"/>
      <c r="C32" s="40"/>
      <c r="D32" s="47" t="s">
        <v>47</v>
      </c>
      <c r="E32" s="47" t="s">
        <v>48</v>
      </c>
      <c r="F32" s="115">
        <f>ROUND(SUM(BE85:BE98), 0)</f>
        <v>0</v>
      </c>
      <c r="G32" s="40"/>
      <c r="H32" s="40"/>
      <c r="I32" s="116">
        <v>0.21</v>
      </c>
      <c r="J32" s="115">
        <f>ROUND(ROUND((SUM(BE85:BE98)), 0)*I32, 0)</f>
        <v>0</v>
      </c>
      <c r="K32" s="43"/>
    </row>
    <row r="33" spans="2:11" s="1" customFormat="1" ht="14.45" customHeight="1">
      <c r="B33" s="39"/>
      <c r="C33" s="40"/>
      <c r="D33" s="40"/>
      <c r="E33" s="47" t="s">
        <v>49</v>
      </c>
      <c r="F33" s="115">
        <f>ROUND(SUM(BF85:BF98), 0)</f>
        <v>0</v>
      </c>
      <c r="G33" s="40"/>
      <c r="H33" s="40"/>
      <c r="I33" s="116">
        <v>0.15</v>
      </c>
      <c r="J33" s="115">
        <f>ROUND(ROUND((SUM(BF85:BF98)), 0)*I33, 0)</f>
        <v>0</v>
      </c>
      <c r="K33" s="43"/>
    </row>
    <row r="34" spans="2:11" s="1" customFormat="1" ht="14.45" hidden="1" customHeight="1">
      <c r="B34" s="39"/>
      <c r="C34" s="40"/>
      <c r="D34" s="40"/>
      <c r="E34" s="47" t="s">
        <v>50</v>
      </c>
      <c r="F34" s="115">
        <f>ROUND(SUM(BG85:BG98), 0)</f>
        <v>0</v>
      </c>
      <c r="G34" s="40"/>
      <c r="H34" s="40"/>
      <c r="I34" s="116">
        <v>0.21</v>
      </c>
      <c r="J34" s="115">
        <v>0</v>
      </c>
      <c r="K34" s="43"/>
    </row>
    <row r="35" spans="2:11" s="1" customFormat="1" ht="14.45" hidden="1" customHeight="1">
      <c r="B35" s="39"/>
      <c r="C35" s="40"/>
      <c r="D35" s="40"/>
      <c r="E35" s="47" t="s">
        <v>51</v>
      </c>
      <c r="F35" s="115">
        <f>ROUND(SUM(BH85:BH98), 0)</f>
        <v>0</v>
      </c>
      <c r="G35" s="40"/>
      <c r="H35" s="40"/>
      <c r="I35" s="116">
        <v>0.15</v>
      </c>
      <c r="J35" s="115">
        <v>0</v>
      </c>
      <c r="K35" s="43"/>
    </row>
    <row r="36" spans="2:11" s="1" customFormat="1" ht="14.45" hidden="1" customHeight="1">
      <c r="B36" s="39"/>
      <c r="C36" s="40"/>
      <c r="D36" s="40"/>
      <c r="E36" s="47" t="s">
        <v>52</v>
      </c>
      <c r="F36" s="115">
        <f>ROUND(SUM(BI85:BI98), 0)</f>
        <v>0</v>
      </c>
      <c r="G36" s="40"/>
      <c r="H36" s="40"/>
      <c r="I36" s="116">
        <v>0</v>
      </c>
      <c r="J36" s="115">
        <v>0</v>
      </c>
      <c r="K36" s="43"/>
    </row>
    <row r="37" spans="2:11" s="1" customFormat="1" ht="6.95" customHeight="1">
      <c r="B37" s="39"/>
      <c r="C37" s="40"/>
      <c r="D37" s="40"/>
      <c r="E37" s="40"/>
      <c r="F37" s="40"/>
      <c r="G37" s="40"/>
      <c r="H37" s="40"/>
      <c r="I37" s="40"/>
      <c r="J37" s="40"/>
      <c r="K37" s="43"/>
    </row>
    <row r="38" spans="2:11" s="1" customFormat="1" ht="25.35" customHeight="1">
      <c r="B38" s="39"/>
      <c r="C38" s="117"/>
      <c r="D38" s="118" t="s">
        <v>53</v>
      </c>
      <c r="E38" s="69"/>
      <c r="F38" s="69"/>
      <c r="G38" s="119" t="s">
        <v>54</v>
      </c>
      <c r="H38" s="120" t="s">
        <v>55</v>
      </c>
      <c r="I38" s="69"/>
      <c r="J38" s="121">
        <f>SUM(J29:J36)</f>
        <v>0</v>
      </c>
      <c r="K38" s="122"/>
    </row>
    <row r="39" spans="2:11" s="1" customFormat="1" ht="14.45" customHeight="1">
      <c r="B39" s="54"/>
      <c r="C39" s="55"/>
      <c r="D39" s="55"/>
      <c r="E39" s="55"/>
      <c r="F39" s="55"/>
      <c r="G39" s="55"/>
      <c r="H39" s="55"/>
      <c r="I39" s="55"/>
      <c r="J39" s="55"/>
      <c r="K39" s="56"/>
    </row>
    <row r="43" spans="2:11" s="1" customFormat="1" ht="6.95" customHeight="1">
      <c r="B43" s="57"/>
      <c r="C43" s="58"/>
      <c r="D43" s="58"/>
      <c r="E43" s="58"/>
      <c r="F43" s="58"/>
      <c r="G43" s="58"/>
      <c r="H43" s="58"/>
      <c r="I43" s="58"/>
      <c r="J43" s="58"/>
      <c r="K43" s="123"/>
    </row>
    <row r="44" spans="2:11" s="1" customFormat="1" ht="36.950000000000003" customHeight="1">
      <c r="B44" s="39"/>
      <c r="C44" s="30" t="s">
        <v>228</v>
      </c>
      <c r="D44" s="40"/>
      <c r="E44" s="40"/>
      <c r="F44" s="40"/>
      <c r="G44" s="40"/>
      <c r="H44" s="40"/>
      <c r="I44" s="40"/>
      <c r="J44" s="40"/>
      <c r="K44" s="43"/>
    </row>
    <row r="45" spans="2:11" s="1" customFormat="1" ht="6.95" customHeight="1">
      <c r="B45" s="39"/>
      <c r="C45" s="40"/>
      <c r="D45" s="40"/>
      <c r="E45" s="40"/>
      <c r="F45" s="40"/>
      <c r="G45" s="40"/>
      <c r="H45" s="40"/>
      <c r="I45" s="40"/>
      <c r="J45" s="40"/>
      <c r="K45" s="43"/>
    </row>
    <row r="46" spans="2:11" s="1" customFormat="1" ht="14.45" customHeight="1">
      <c r="B46" s="39"/>
      <c r="C46" s="36" t="s">
        <v>17</v>
      </c>
      <c r="D46" s="40"/>
      <c r="E46" s="40"/>
      <c r="F46" s="40"/>
      <c r="G46" s="40"/>
      <c r="H46" s="40"/>
      <c r="I46" s="40"/>
      <c r="J46" s="40"/>
      <c r="K46" s="43"/>
    </row>
    <row r="47" spans="2:11" s="1" customFormat="1" ht="16.5" customHeight="1">
      <c r="B47" s="39"/>
      <c r="C47" s="40"/>
      <c r="D47" s="40"/>
      <c r="E47" s="263" t="str">
        <f>E7</f>
        <v>ÚPRAVA VEŘEJNÉHO PROSTORU MEZI UL. VÝSTAVNÍ-VELETRŽNÍ PŘI MENDLOVĚ NÁM.ČÁST 2 - VNITROBLOK</v>
      </c>
      <c r="F47" s="269"/>
      <c r="G47" s="269"/>
      <c r="H47" s="269"/>
      <c r="I47" s="40"/>
      <c r="J47" s="40"/>
      <c r="K47" s="43"/>
    </row>
    <row r="48" spans="2:11" ht="15">
      <c r="B48" s="28"/>
      <c r="C48" s="36" t="s">
        <v>206</v>
      </c>
      <c r="D48" s="29"/>
      <c r="E48" s="29"/>
      <c r="F48" s="29"/>
      <c r="G48" s="29"/>
      <c r="H48" s="29"/>
      <c r="I48" s="29"/>
      <c r="J48" s="29"/>
      <c r="K48" s="31"/>
    </row>
    <row r="49" spans="2:47" s="1" customFormat="1" ht="16.5" customHeight="1">
      <c r="B49" s="39"/>
      <c r="C49" s="40"/>
      <c r="D49" s="40"/>
      <c r="E49" s="263" t="s">
        <v>1349</v>
      </c>
      <c r="F49" s="264"/>
      <c r="G49" s="264"/>
      <c r="H49" s="264"/>
      <c r="I49" s="40"/>
      <c r="J49" s="40"/>
      <c r="K49" s="43"/>
    </row>
    <row r="50" spans="2:47" s="1" customFormat="1" ht="14.45" customHeight="1">
      <c r="B50" s="39"/>
      <c r="C50" s="36" t="s">
        <v>212</v>
      </c>
      <c r="D50" s="40"/>
      <c r="E50" s="40"/>
      <c r="F50" s="40"/>
      <c r="G50" s="40"/>
      <c r="H50" s="40"/>
      <c r="I50" s="40"/>
      <c r="J50" s="40"/>
      <c r="K50" s="43"/>
    </row>
    <row r="51" spans="2:47" s="1" customFormat="1" ht="17.25" customHeight="1">
      <c r="B51" s="39"/>
      <c r="C51" s="40"/>
      <c r="D51" s="40"/>
      <c r="E51" s="265" t="str">
        <f>E11</f>
        <v>SO 18.2 - Lavice a koše</v>
      </c>
      <c r="F51" s="264"/>
      <c r="G51" s="264"/>
      <c r="H51" s="264"/>
      <c r="I51" s="40"/>
      <c r="J51" s="40"/>
      <c r="K51" s="43"/>
    </row>
    <row r="52" spans="2:47" s="1" customFormat="1" ht="6.95" customHeight="1">
      <c r="B52" s="39"/>
      <c r="C52" s="40"/>
      <c r="D52" s="40"/>
      <c r="E52" s="40"/>
      <c r="F52" s="40"/>
      <c r="G52" s="40"/>
      <c r="H52" s="40"/>
      <c r="I52" s="40"/>
      <c r="J52" s="40"/>
      <c r="K52" s="43"/>
    </row>
    <row r="53" spans="2:47" s="1" customFormat="1" ht="18" customHeight="1">
      <c r="B53" s="39"/>
      <c r="C53" s="36" t="s">
        <v>24</v>
      </c>
      <c r="D53" s="40"/>
      <c r="E53" s="40"/>
      <c r="F53" s="34" t="str">
        <f>F14</f>
        <v>BRNO</v>
      </c>
      <c r="G53" s="40"/>
      <c r="H53" s="40"/>
      <c r="I53" s="36" t="s">
        <v>26</v>
      </c>
      <c r="J53" s="108" t="str">
        <f>IF(J14="","",J14)</f>
        <v>18.09.2017</v>
      </c>
      <c r="K53" s="43"/>
    </row>
    <row r="54" spans="2:47" s="1" customFormat="1" ht="6.95" customHeight="1">
      <c r="B54" s="39"/>
      <c r="C54" s="40"/>
      <c r="D54" s="40"/>
      <c r="E54" s="40"/>
      <c r="F54" s="40"/>
      <c r="G54" s="40"/>
      <c r="H54" s="40"/>
      <c r="I54" s="40"/>
      <c r="J54" s="40"/>
      <c r="K54" s="43"/>
    </row>
    <row r="55" spans="2:47" s="1" customFormat="1" ht="15">
      <c r="B55" s="39"/>
      <c r="C55" s="36" t="s">
        <v>33</v>
      </c>
      <c r="D55" s="40"/>
      <c r="E55" s="40"/>
      <c r="F55" s="34" t="str">
        <f>E17</f>
        <v>Statutární město Brno</v>
      </c>
      <c r="G55" s="40"/>
      <c r="H55" s="40"/>
      <c r="I55" s="36" t="s">
        <v>39</v>
      </c>
      <c r="J55" s="257" t="str">
        <f>E23</f>
        <v>ATELIÉR ZAHRADNÍ A KRAJIN. ARCHITEKTURY  Z.SENDLER</v>
      </c>
      <c r="K55" s="43"/>
    </row>
    <row r="56" spans="2:47" s="1" customFormat="1" ht="14.45" customHeight="1">
      <c r="B56" s="39"/>
      <c r="C56" s="36" t="s">
        <v>37</v>
      </c>
      <c r="D56" s="40"/>
      <c r="E56" s="40"/>
      <c r="F56" s="34" t="str">
        <f>IF(E20="","",E20)</f>
        <v xml:space="preserve"> </v>
      </c>
      <c r="G56" s="40"/>
      <c r="H56" s="40"/>
      <c r="I56" s="40"/>
      <c r="J56" s="266"/>
      <c r="K56" s="43"/>
    </row>
    <row r="57" spans="2:47" s="1" customFormat="1" ht="10.35" customHeight="1">
      <c r="B57" s="39"/>
      <c r="C57" s="40"/>
      <c r="D57" s="40"/>
      <c r="E57" s="40"/>
      <c r="F57" s="40"/>
      <c r="G57" s="40"/>
      <c r="H57" s="40"/>
      <c r="I57" s="40"/>
      <c r="J57" s="40"/>
      <c r="K57" s="43"/>
    </row>
    <row r="58" spans="2:47" s="1" customFormat="1" ht="29.25" customHeight="1">
      <c r="B58" s="39"/>
      <c r="C58" s="124" t="s">
        <v>229</v>
      </c>
      <c r="D58" s="117"/>
      <c r="E58" s="117"/>
      <c r="F58" s="117"/>
      <c r="G58" s="117"/>
      <c r="H58" s="117"/>
      <c r="I58" s="117"/>
      <c r="J58" s="125" t="s">
        <v>230</v>
      </c>
      <c r="K58" s="126"/>
    </row>
    <row r="59" spans="2:47" s="1" customFormat="1" ht="10.35" customHeight="1">
      <c r="B59" s="39"/>
      <c r="C59" s="40"/>
      <c r="D59" s="40"/>
      <c r="E59" s="40"/>
      <c r="F59" s="40"/>
      <c r="G59" s="40"/>
      <c r="H59" s="40"/>
      <c r="I59" s="40"/>
      <c r="J59" s="40"/>
      <c r="K59" s="43"/>
    </row>
    <row r="60" spans="2:47" s="1" customFormat="1" ht="29.25" customHeight="1">
      <c r="B60" s="39"/>
      <c r="C60" s="127" t="s">
        <v>231</v>
      </c>
      <c r="D60" s="40"/>
      <c r="E60" s="40"/>
      <c r="F60" s="40"/>
      <c r="G60" s="40"/>
      <c r="H60" s="40"/>
      <c r="I60" s="40"/>
      <c r="J60" s="114">
        <f>J85</f>
        <v>0</v>
      </c>
      <c r="K60" s="43"/>
      <c r="AU60" s="24" t="s">
        <v>232</v>
      </c>
    </row>
    <row r="61" spans="2:47" s="8" customFormat="1" ht="24.95" customHeight="1">
      <c r="B61" s="128"/>
      <c r="C61" s="129"/>
      <c r="D61" s="130" t="s">
        <v>233</v>
      </c>
      <c r="E61" s="131"/>
      <c r="F61" s="131"/>
      <c r="G61" s="131"/>
      <c r="H61" s="131"/>
      <c r="I61" s="131"/>
      <c r="J61" s="132">
        <f>J86</f>
        <v>0</v>
      </c>
      <c r="K61" s="133"/>
    </row>
    <row r="62" spans="2:47" s="9" customFormat="1" ht="19.899999999999999" customHeight="1">
      <c r="B62" s="134"/>
      <c r="C62" s="135"/>
      <c r="D62" s="136" t="s">
        <v>237</v>
      </c>
      <c r="E62" s="137"/>
      <c r="F62" s="137"/>
      <c r="G62" s="137"/>
      <c r="H62" s="137"/>
      <c r="I62" s="137"/>
      <c r="J62" s="138">
        <f>J87</f>
        <v>0</v>
      </c>
      <c r="K62" s="139"/>
    </row>
    <row r="63" spans="2:47" s="9" customFormat="1" ht="19.899999999999999" customHeight="1">
      <c r="B63" s="134"/>
      <c r="C63" s="135"/>
      <c r="D63" s="136" t="s">
        <v>239</v>
      </c>
      <c r="E63" s="137"/>
      <c r="F63" s="137"/>
      <c r="G63" s="137"/>
      <c r="H63" s="137"/>
      <c r="I63" s="137"/>
      <c r="J63" s="138">
        <f>J97</f>
        <v>0</v>
      </c>
      <c r="K63" s="139"/>
    </row>
    <row r="64" spans="2:47" s="1" customFormat="1" ht="21.75" customHeight="1">
      <c r="B64" s="39"/>
      <c r="C64" s="40"/>
      <c r="D64" s="40"/>
      <c r="E64" s="40"/>
      <c r="F64" s="40"/>
      <c r="G64" s="40"/>
      <c r="H64" s="40"/>
      <c r="I64" s="40"/>
      <c r="J64" s="40"/>
      <c r="K64" s="43"/>
    </row>
    <row r="65" spans="2:12" s="1" customFormat="1" ht="6.95" customHeight="1">
      <c r="B65" s="54"/>
      <c r="C65" s="55"/>
      <c r="D65" s="55"/>
      <c r="E65" s="55"/>
      <c r="F65" s="55"/>
      <c r="G65" s="55"/>
      <c r="H65" s="55"/>
      <c r="I65" s="55"/>
      <c r="J65" s="55"/>
      <c r="K65" s="56"/>
    </row>
    <row r="69" spans="2:12" s="1" customFormat="1" ht="6.95" customHeight="1">
      <c r="B69" s="57"/>
      <c r="C69" s="58"/>
      <c r="D69" s="58"/>
      <c r="E69" s="58"/>
      <c r="F69" s="58"/>
      <c r="G69" s="58"/>
      <c r="H69" s="58"/>
      <c r="I69" s="58"/>
      <c r="J69" s="58"/>
      <c r="K69" s="58"/>
      <c r="L69" s="39"/>
    </row>
    <row r="70" spans="2:12" s="1" customFormat="1" ht="36.950000000000003" customHeight="1">
      <c r="B70" s="39"/>
      <c r="C70" s="59" t="s">
        <v>243</v>
      </c>
      <c r="L70" s="39"/>
    </row>
    <row r="71" spans="2:12" s="1" customFormat="1" ht="6.95" customHeight="1">
      <c r="B71" s="39"/>
      <c r="L71" s="39"/>
    </row>
    <row r="72" spans="2:12" s="1" customFormat="1" ht="14.45" customHeight="1">
      <c r="B72" s="39"/>
      <c r="C72" s="61" t="s">
        <v>17</v>
      </c>
      <c r="L72" s="39"/>
    </row>
    <row r="73" spans="2:12" s="1" customFormat="1" ht="16.5" customHeight="1">
      <c r="B73" s="39"/>
      <c r="E73" s="267" t="str">
        <f>E7</f>
        <v>ÚPRAVA VEŘEJNÉHO PROSTORU MEZI UL. VÝSTAVNÍ-VELETRŽNÍ PŘI MENDLOVĚ NÁM.ČÁST 2 - VNITROBLOK</v>
      </c>
      <c r="F73" s="268"/>
      <c r="G73" s="268"/>
      <c r="H73" s="268"/>
      <c r="L73" s="39"/>
    </row>
    <row r="74" spans="2:12" ht="15">
      <c r="B74" s="28"/>
      <c r="C74" s="61" t="s">
        <v>206</v>
      </c>
      <c r="L74" s="28"/>
    </row>
    <row r="75" spans="2:12" s="1" customFormat="1" ht="16.5" customHeight="1">
      <c r="B75" s="39"/>
      <c r="E75" s="267" t="s">
        <v>1349</v>
      </c>
      <c r="F75" s="261"/>
      <c r="G75" s="261"/>
      <c r="H75" s="261"/>
      <c r="L75" s="39"/>
    </row>
    <row r="76" spans="2:12" s="1" customFormat="1" ht="14.45" customHeight="1">
      <c r="B76" s="39"/>
      <c r="C76" s="61" t="s">
        <v>212</v>
      </c>
      <c r="L76" s="39"/>
    </row>
    <row r="77" spans="2:12" s="1" customFormat="1" ht="17.25" customHeight="1">
      <c r="B77" s="39"/>
      <c r="E77" s="245" t="str">
        <f>E11</f>
        <v>SO 18.2 - Lavice a koše</v>
      </c>
      <c r="F77" s="261"/>
      <c r="G77" s="261"/>
      <c r="H77" s="261"/>
      <c r="L77" s="39"/>
    </row>
    <row r="78" spans="2:12" s="1" customFormat="1" ht="6.95" customHeight="1">
      <c r="B78" s="39"/>
      <c r="L78" s="39"/>
    </row>
    <row r="79" spans="2:12" s="1" customFormat="1" ht="18" customHeight="1">
      <c r="B79" s="39"/>
      <c r="C79" s="61" t="s">
        <v>24</v>
      </c>
      <c r="F79" s="140" t="str">
        <f>F14</f>
        <v>BRNO</v>
      </c>
      <c r="I79" s="61" t="s">
        <v>26</v>
      </c>
      <c r="J79" s="65" t="str">
        <f>IF(J14="","",J14)</f>
        <v>18.09.2017</v>
      </c>
      <c r="L79" s="39"/>
    </row>
    <row r="80" spans="2:12" s="1" customFormat="1" ht="6.95" customHeight="1">
      <c r="B80" s="39"/>
      <c r="L80" s="39"/>
    </row>
    <row r="81" spans="2:65" s="1" customFormat="1" ht="15">
      <c r="B81" s="39"/>
      <c r="C81" s="61" t="s">
        <v>33</v>
      </c>
      <c r="F81" s="140" t="str">
        <f>E17</f>
        <v>Statutární město Brno</v>
      </c>
      <c r="I81" s="61" t="s">
        <v>39</v>
      </c>
      <c r="J81" s="140" t="str">
        <f>E23</f>
        <v>ATELIÉR ZAHRADNÍ A KRAJIN. ARCHITEKTURY  Z.SENDLER</v>
      </c>
      <c r="L81" s="39"/>
    </row>
    <row r="82" spans="2:65" s="1" customFormat="1" ht="14.45" customHeight="1">
      <c r="B82" s="39"/>
      <c r="C82" s="61" t="s">
        <v>37</v>
      </c>
      <c r="F82" s="140" t="str">
        <f>IF(E20="","",E20)</f>
        <v xml:space="preserve"> </v>
      </c>
      <c r="L82" s="39"/>
    </row>
    <row r="83" spans="2:65" s="1" customFormat="1" ht="10.35" customHeight="1">
      <c r="B83" s="39"/>
      <c r="L83" s="39"/>
    </row>
    <row r="84" spans="2:65" s="10" customFormat="1" ht="29.25" customHeight="1">
      <c r="B84" s="141"/>
      <c r="C84" s="142" t="s">
        <v>244</v>
      </c>
      <c r="D84" s="143" t="s">
        <v>62</v>
      </c>
      <c r="E84" s="143" t="s">
        <v>58</v>
      </c>
      <c r="F84" s="143" t="s">
        <v>245</v>
      </c>
      <c r="G84" s="143" t="s">
        <v>246</v>
      </c>
      <c r="H84" s="143" t="s">
        <v>247</v>
      </c>
      <c r="I84" s="143" t="s">
        <v>248</v>
      </c>
      <c r="J84" s="143" t="s">
        <v>230</v>
      </c>
      <c r="K84" s="144" t="s">
        <v>249</v>
      </c>
      <c r="L84" s="141"/>
      <c r="M84" s="71" t="s">
        <v>250</v>
      </c>
      <c r="N84" s="72" t="s">
        <v>47</v>
      </c>
      <c r="O84" s="72" t="s">
        <v>251</v>
      </c>
      <c r="P84" s="72" t="s">
        <v>252</v>
      </c>
      <c r="Q84" s="72" t="s">
        <v>253</v>
      </c>
      <c r="R84" s="72" t="s">
        <v>254</v>
      </c>
      <c r="S84" s="72" t="s">
        <v>255</v>
      </c>
      <c r="T84" s="73" t="s">
        <v>256</v>
      </c>
    </row>
    <row r="85" spans="2:65" s="1" customFormat="1" ht="29.25" customHeight="1">
      <c r="B85" s="39"/>
      <c r="C85" s="75" t="s">
        <v>231</v>
      </c>
      <c r="J85" s="145">
        <f>BK85</f>
        <v>0</v>
      </c>
      <c r="L85" s="39"/>
      <c r="M85" s="74"/>
      <c r="N85" s="66"/>
      <c r="O85" s="66"/>
      <c r="P85" s="146">
        <f>P86</f>
        <v>8.3037799999999997</v>
      </c>
      <c r="Q85" s="66"/>
      <c r="R85" s="146">
        <f>R86</f>
        <v>0.42600000000000005</v>
      </c>
      <c r="S85" s="66"/>
      <c r="T85" s="147">
        <f>T86</f>
        <v>0</v>
      </c>
      <c r="AT85" s="24" t="s">
        <v>76</v>
      </c>
      <c r="AU85" s="24" t="s">
        <v>232</v>
      </c>
      <c r="BK85" s="148">
        <f>BK86</f>
        <v>0</v>
      </c>
    </row>
    <row r="86" spans="2:65" s="11" customFormat="1" ht="37.35" customHeight="1">
      <c r="B86" s="149"/>
      <c r="D86" s="150" t="s">
        <v>76</v>
      </c>
      <c r="E86" s="151" t="s">
        <v>257</v>
      </c>
      <c r="F86" s="151" t="s">
        <v>258</v>
      </c>
      <c r="J86" s="152">
        <f>BK86</f>
        <v>0</v>
      </c>
      <c r="L86" s="149"/>
      <c r="M86" s="153"/>
      <c r="N86" s="154"/>
      <c r="O86" s="154"/>
      <c r="P86" s="155">
        <f>P87+P97</f>
        <v>8.3037799999999997</v>
      </c>
      <c r="Q86" s="154"/>
      <c r="R86" s="155">
        <f>R87+R97</f>
        <v>0.42600000000000005</v>
      </c>
      <c r="S86" s="154"/>
      <c r="T86" s="156">
        <f>T87+T97</f>
        <v>0</v>
      </c>
      <c r="AR86" s="150" t="s">
        <v>28</v>
      </c>
      <c r="AT86" s="157" t="s">
        <v>76</v>
      </c>
      <c r="AU86" s="157" t="s">
        <v>77</v>
      </c>
      <c r="AY86" s="150" t="s">
        <v>259</v>
      </c>
      <c r="BK86" s="158">
        <f>BK87+BK97</f>
        <v>0</v>
      </c>
    </row>
    <row r="87" spans="2:65" s="11" customFormat="1" ht="19.899999999999999" customHeight="1">
      <c r="B87" s="149"/>
      <c r="D87" s="150" t="s">
        <v>76</v>
      </c>
      <c r="E87" s="159" t="s">
        <v>327</v>
      </c>
      <c r="F87" s="159" t="s">
        <v>355</v>
      </c>
      <c r="J87" s="160">
        <f>BK87</f>
        <v>0</v>
      </c>
      <c r="L87" s="149"/>
      <c r="M87" s="153"/>
      <c r="N87" s="154"/>
      <c r="O87" s="154"/>
      <c r="P87" s="155">
        <f>SUM(P88:P96)</f>
        <v>6.8</v>
      </c>
      <c r="Q87" s="154"/>
      <c r="R87" s="155">
        <f>SUM(R88:R96)</f>
        <v>0.42600000000000005</v>
      </c>
      <c r="S87" s="154"/>
      <c r="T87" s="156">
        <f>SUM(T88:T96)</f>
        <v>0</v>
      </c>
      <c r="AR87" s="150" t="s">
        <v>28</v>
      </c>
      <c r="AT87" s="157" t="s">
        <v>76</v>
      </c>
      <c r="AU87" s="157" t="s">
        <v>28</v>
      </c>
      <c r="AY87" s="150" t="s">
        <v>259</v>
      </c>
      <c r="BK87" s="158">
        <f>SUM(BK88:BK96)</f>
        <v>0</v>
      </c>
    </row>
    <row r="88" spans="2:65" s="1" customFormat="1" ht="25.5" customHeight="1">
      <c r="B88" s="161"/>
      <c r="C88" s="162" t="s">
        <v>28</v>
      </c>
      <c r="D88" s="162" t="s">
        <v>261</v>
      </c>
      <c r="E88" s="163" t="s">
        <v>1395</v>
      </c>
      <c r="F88" s="164" t="s">
        <v>1396</v>
      </c>
      <c r="G88" s="165" t="s">
        <v>352</v>
      </c>
      <c r="H88" s="166">
        <v>2</v>
      </c>
      <c r="I88" s="167"/>
      <c r="J88" s="167">
        <f>ROUND(I88*H88,2)</f>
        <v>0</v>
      </c>
      <c r="K88" s="164" t="s">
        <v>5</v>
      </c>
      <c r="L88" s="39"/>
      <c r="M88" s="168" t="s">
        <v>5</v>
      </c>
      <c r="N88" s="169" t="s">
        <v>48</v>
      </c>
      <c r="O88" s="170">
        <v>0.85</v>
      </c>
      <c r="P88" s="170">
        <f>O88*H88</f>
        <v>1.7</v>
      </c>
      <c r="Q88" s="170">
        <v>2.1000000000000001E-2</v>
      </c>
      <c r="R88" s="170">
        <f>Q88*H88</f>
        <v>4.2000000000000003E-2</v>
      </c>
      <c r="S88" s="170">
        <v>0</v>
      </c>
      <c r="T88" s="171">
        <f>S88*H88</f>
        <v>0</v>
      </c>
      <c r="AR88" s="24" t="s">
        <v>266</v>
      </c>
      <c r="AT88" s="24" t="s">
        <v>261</v>
      </c>
      <c r="AU88" s="24" t="s">
        <v>86</v>
      </c>
      <c r="AY88" s="24" t="s">
        <v>259</v>
      </c>
      <c r="BE88" s="172">
        <f>IF(N88="základní",J88,0)</f>
        <v>0</v>
      </c>
      <c r="BF88" s="172">
        <f>IF(N88="snížená",J88,0)</f>
        <v>0</v>
      </c>
      <c r="BG88" s="172">
        <f>IF(N88="zákl. přenesená",J88,0)</f>
        <v>0</v>
      </c>
      <c r="BH88" s="172">
        <f>IF(N88="sníž. přenesená",J88,0)</f>
        <v>0</v>
      </c>
      <c r="BI88" s="172">
        <f>IF(N88="nulová",J88,0)</f>
        <v>0</v>
      </c>
      <c r="BJ88" s="24" t="s">
        <v>28</v>
      </c>
      <c r="BK88" s="172">
        <f>ROUND(I88*H88,2)</f>
        <v>0</v>
      </c>
      <c r="BL88" s="24" t="s">
        <v>266</v>
      </c>
      <c r="BM88" s="24" t="s">
        <v>1397</v>
      </c>
    </row>
    <row r="89" spans="2:65" s="12" customFormat="1">
      <c r="B89" s="173"/>
      <c r="D89" s="174" t="s">
        <v>268</v>
      </c>
      <c r="E89" s="175" t="s">
        <v>5</v>
      </c>
      <c r="F89" s="176" t="s">
        <v>1398</v>
      </c>
      <c r="H89" s="175" t="s">
        <v>5</v>
      </c>
      <c r="L89" s="173"/>
      <c r="M89" s="177"/>
      <c r="N89" s="178"/>
      <c r="O89" s="178"/>
      <c r="P89" s="178"/>
      <c r="Q89" s="178"/>
      <c r="R89" s="178"/>
      <c r="S89" s="178"/>
      <c r="T89" s="179"/>
      <c r="AT89" s="175" t="s">
        <v>268</v>
      </c>
      <c r="AU89" s="175" t="s">
        <v>86</v>
      </c>
      <c r="AV89" s="12" t="s">
        <v>28</v>
      </c>
      <c r="AW89" s="12" t="s">
        <v>41</v>
      </c>
      <c r="AX89" s="12" t="s">
        <v>77</v>
      </c>
      <c r="AY89" s="175" t="s">
        <v>259</v>
      </c>
    </row>
    <row r="90" spans="2:65" s="14" customFormat="1">
      <c r="B90" s="187"/>
      <c r="D90" s="174" t="s">
        <v>268</v>
      </c>
      <c r="E90" s="188" t="s">
        <v>5</v>
      </c>
      <c r="F90" s="189" t="s">
        <v>1399</v>
      </c>
      <c r="H90" s="190">
        <v>2</v>
      </c>
      <c r="L90" s="187"/>
      <c r="M90" s="191"/>
      <c r="N90" s="192"/>
      <c r="O90" s="192"/>
      <c r="P90" s="192"/>
      <c r="Q90" s="192"/>
      <c r="R90" s="192"/>
      <c r="S90" s="192"/>
      <c r="T90" s="193"/>
      <c r="AT90" s="188" t="s">
        <v>268</v>
      </c>
      <c r="AU90" s="188" t="s">
        <v>86</v>
      </c>
      <c r="AV90" s="14" t="s">
        <v>86</v>
      </c>
      <c r="AW90" s="14" t="s">
        <v>41</v>
      </c>
      <c r="AX90" s="14" t="s">
        <v>28</v>
      </c>
      <c r="AY90" s="188" t="s">
        <v>259</v>
      </c>
    </row>
    <row r="91" spans="2:65" s="1" customFormat="1" ht="25.5" customHeight="1">
      <c r="B91" s="161"/>
      <c r="C91" s="162" t="s">
        <v>86</v>
      </c>
      <c r="D91" s="162" t="s">
        <v>261</v>
      </c>
      <c r="E91" s="163" t="s">
        <v>1400</v>
      </c>
      <c r="F91" s="164" t="s">
        <v>1401</v>
      </c>
      <c r="G91" s="165" t="s">
        <v>352</v>
      </c>
      <c r="H91" s="166">
        <v>2</v>
      </c>
      <c r="I91" s="167"/>
      <c r="J91" s="167">
        <f>ROUND(I91*H91,2)</f>
        <v>0</v>
      </c>
      <c r="K91" s="164" t="s">
        <v>5</v>
      </c>
      <c r="L91" s="39"/>
      <c r="M91" s="168" t="s">
        <v>5</v>
      </c>
      <c r="N91" s="169" t="s">
        <v>48</v>
      </c>
      <c r="O91" s="170">
        <v>0.85</v>
      </c>
      <c r="P91" s="170">
        <f>O91*H91</f>
        <v>1.7</v>
      </c>
      <c r="Q91" s="170">
        <v>7.8E-2</v>
      </c>
      <c r="R91" s="170">
        <f>Q91*H91</f>
        <v>0.156</v>
      </c>
      <c r="S91" s="170">
        <v>0</v>
      </c>
      <c r="T91" s="171">
        <f>S91*H91</f>
        <v>0</v>
      </c>
      <c r="AR91" s="24" t="s">
        <v>266</v>
      </c>
      <c r="AT91" s="24" t="s">
        <v>261</v>
      </c>
      <c r="AU91" s="24" t="s">
        <v>86</v>
      </c>
      <c r="AY91" s="24" t="s">
        <v>259</v>
      </c>
      <c r="BE91" s="172">
        <f>IF(N91="základní",J91,0)</f>
        <v>0</v>
      </c>
      <c r="BF91" s="172">
        <f>IF(N91="snížená",J91,0)</f>
        <v>0</v>
      </c>
      <c r="BG91" s="172">
        <f>IF(N91="zákl. přenesená",J91,0)</f>
        <v>0</v>
      </c>
      <c r="BH91" s="172">
        <f>IF(N91="sníž. přenesená",J91,0)</f>
        <v>0</v>
      </c>
      <c r="BI91" s="172">
        <f>IF(N91="nulová",J91,0)</f>
        <v>0</v>
      </c>
      <c r="BJ91" s="24" t="s">
        <v>28</v>
      </c>
      <c r="BK91" s="172">
        <f>ROUND(I91*H91,2)</f>
        <v>0</v>
      </c>
      <c r="BL91" s="24" t="s">
        <v>266</v>
      </c>
      <c r="BM91" s="24" t="s">
        <v>1402</v>
      </c>
    </row>
    <row r="92" spans="2:65" s="12" customFormat="1">
      <c r="B92" s="173"/>
      <c r="D92" s="174" t="s">
        <v>268</v>
      </c>
      <c r="E92" s="175" t="s">
        <v>5</v>
      </c>
      <c r="F92" s="176" t="s">
        <v>1403</v>
      </c>
      <c r="H92" s="175" t="s">
        <v>5</v>
      </c>
      <c r="L92" s="173"/>
      <c r="M92" s="177"/>
      <c r="N92" s="178"/>
      <c r="O92" s="178"/>
      <c r="P92" s="178"/>
      <c r="Q92" s="178"/>
      <c r="R92" s="178"/>
      <c r="S92" s="178"/>
      <c r="T92" s="179"/>
      <c r="AT92" s="175" t="s">
        <v>268</v>
      </c>
      <c r="AU92" s="175" t="s">
        <v>86</v>
      </c>
      <c r="AV92" s="12" t="s">
        <v>28</v>
      </c>
      <c r="AW92" s="12" t="s">
        <v>41</v>
      </c>
      <c r="AX92" s="12" t="s">
        <v>77</v>
      </c>
      <c r="AY92" s="175" t="s">
        <v>259</v>
      </c>
    </row>
    <row r="93" spans="2:65" s="14" customFormat="1">
      <c r="B93" s="187"/>
      <c r="D93" s="174" t="s">
        <v>268</v>
      </c>
      <c r="E93" s="188" t="s">
        <v>5</v>
      </c>
      <c r="F93" s="189" t="s">
        <v>1404</v>
      </c>
      <c r="H93" s="190">
        <v>2</v>
      </c>
      <c r="L93" s="187"/>
      <c r="M93" s="191"/>
      <c r="N93" s="192"/>
      <c r="O93" s="192"/>
      <c r="P93" s="192"/>
      <c r="Q93" s="192"/>
      <c r="R93" s="192"/>
      <c r="S93" s="192"/>
      <c r="T93" s="193"/>
      <c r="AT93" s="188" t="s">
        <v>268</v>
      </c>
      <c r="AU93" s="188" t="s">
        <v>86</v>
      </c>
      <c r="AV93" s="14" t="s">
        <v>86</v>
      </c>
      <c r="AW93" s="14" t="s">
        <v>41</v>
      </c>
      <c r="AX93" s="14" t="s">
        <v>28</v>
      </c>
      <c r="AY93" s="188" t="s">
        <v>259</v>
      </c>
    </row>
    <row r="94" spans="2:65" s="1" customFormat="1" ht="25.5" customHeight="1">
      <c r="B94" s="161"/>
      <c r="C94" s="162" t="s">
        <v>152</v>
      </c>
      <c r="D94" s="162" t="s">
        <v>261</v>
      </c>
      <c r="E94" s="163" t="s">
        <v>1405</v>
      </c>
      <c r="F94" s="164" t="s">
        <v>1406</v>
      </c>
      <c r="G94" s="165" t="s">
        <v>352</v>
      </c>
      <c r="H94" s="166">
        <v>4</v>
      </c>
      <c r="I94" s="167"/>
      <c r="J94" s="167">
        <f>ROUND(I94*H94,2)</f>
        <v>0</v>
      </c>
      <c r="K94" s="164" t="s">
        <v>5</v>
      </c>
      <c r="L94" s="39"/>
      <c r="M94" s="168" t="s">
        <v>5</v>
      </c>
      <c r="N94" s="169" t="s">
        <v>48</v>
      </c>
      <c r="O94" s="170">
        <v>0.85</v>
      </c>
      <c r="P94" s="170">
        <f>O94*H94</f>
        <v>3.4</v>
      </c>
      <c r="Q94" s="170">
        <v>5.7000000000000002E-2</v>
      </c>
      <c r="R94" s="170">
        <f>Q94*H94</f>
        <v>0.22800000000000001</v>
      </c>
      <c r="S94" s="170">
        <v>0</v>
      </c>
      <c r="T94" s="171">
        <f>S94*H94</f>
        <v>0</v>
      </c>
      <c r="AR94" s="24" t="s">
        <v>266</v>
      </c>
      <c r="AT94" s="24" t="s">
        <v>261</v>
      </c>
      <c r="AU94" s="24" t="s">
        <v>86</v>
      </c>
      <c r="AY94" s="24" t="s">
        <v>259</v>
      </c>
      <c r="BE94" s="172">
        <f>IF(N94="základní",J94,0)</f>
        <v>0</v>
      </c>
      <c r="BF94" s="172">
        <f>IF(N94="snížená",J94,0)</f>
        <v>0</v>
      </c>
      <c r="BG94" s="172">
        <f>IF(N94="zákl. přenesená",J94,0)</f>
        <v>0</v>
      </c>
      <c r="BH94" s="172">
        <f>IF(N94="sníž. přenesená",J94,0)</f>
        <v>0</v>
      </c>
      <c r="BI94" s="172">
        <f>IF(N94="nulová",J94,0)</f>
        <v>0</v>
      </c>
      <c r="BJ94" s="24" t="s">
        <v>28</v>
      </c>
      <c r="BK94" s="172">
        <f>ROUND(I94*H94,2)</f>
        <v>0</v>
      </c>
      <c r="BL94" s="24" t="s">
        <v>266</v>
      </c>
      <c r="BM94" s="24" t="s">
        <v>1407</v>
      </c>
    </row>
    <row r="95" spans="2:65" s="12" customFormat="1">
      <c r="B95" s="173"/>
      <c r="D95" s="174" t="s">
        <v>268</v>
      </c>
      <c r="E95" s="175" t="s">
        <v>5</v>
      </c>
      <c r="F95" s="176" t="s">
        <v>1403</v>
      </c>
      <c r="H95" s="175" t="s">
        <v>5</v>
      </c>
      <c r="L95" s="173"/>
      <c r="M95" s="177"/>
      <c r="N95" s="178"/>
      <c r="O95" s="178"/>
      <c r="P95" s="178"/>
      <c r="Q95" s="178"/>
      <c r="R95" s="178"/>
      <c r="S95" s="178"/>
      <c r="T95" s="179"/>
      <c r="AT95" s="175" t="s">
        <v>268</v>
      </c>
      <c r="AU95" s="175" t="s">
        <v>86</v>
      </c>
      <c r="AV95" s="12" t="s">
        <v>28</v>
      </c>
      <c r="AW95" s="12" t="s">
        <v>41</v>
      </c>
      <c r="AX95" s="12" t="s">
        <v>77</v>
      </c>
      <c r="AY95" s="175" t="s">
        <v>259</v>
      </c>
    </row>
    <row r="96" spans="2:65" s="14" customFormat="1">
      <c r="B96" s="187"/>
      <c r="D96" s="174" t="s">
        <v>268</v>
      </c>
      <c r="E96" s="188" t="s">
        <v>5</v>
      </c>
      <c r="F96" s="189" t="s">
        <v>1408</v>
      </c>
      <c r="H96" s="190">
        <v>4</v>
      </c>
      <c r="L96" s="187"/>
      <c r="M96" s="191"/>
      <c r="N96" s="192"/>
      <c r="O96" s="192"/>
      <c r="P96" s="192"/>
      <c r="Q96" s="192"/>
      <c r="R96" s="192"/>
      <c r="S96" s="192"/>
      <c r="T96" s="193"/>
      <c r="AT96" s="188" t="s">
        <v>268</v>
      </c>
      <c r="AU96" s="188" t="s">
        <v>86</v>
      </c>
      <c r="AV96" s="14" t="s">
        <v>86</v>
      </c>
      <c r="AW96" s="14" t="s">
        <v>41</v>
      </c>
      <c r="AX96" s="14" t="s">
        <v>28</v>
      </c>
      <c r="AY96" s="188" t="s">
        <v>259</v>
      </c>
    </row>
    <row r="97" spans="2:65" s="11" customFormat="1" ht="29.85" customHeight="1">
      <c r="B97" s="149"/>
      <c r="D97" s="150" t="s">
        <v>76</v>
      </c>
      <c r="E97" s="159" t="s">
        <v>627</v>
      </c>
      <c r="F97" s="159" t="s">
        <v>628</v>
      </c>
      <c r="J97" s="160">
        <f>BK97</f>
        <v>0</v>
      </c>
      <c r="L97" s="149"/>
      <c r="M97" s="153"/>
      <c r="N97" s="154"/>
      <c r="O97" s="154"/>
      <c r="P97" s="155">
        <f>P98</f>
        <v>1.5037799999999999</v>
      </c>
      <c r="Q97" s="154"/>
      <c r="R97" s="155">
        <f>R98</f>
        <v>0</v>
      </c>
      <c r="S97" s="154"/>
      <c r="T97" s="156">
        <f>T98</f>
        <v>0</v>
      </c>
      <c r="AR97" s="150" t="s">
        <v>28</v>
      </c>
      <c r="AT97" s="157" t="s">
        <v>76</v>
      </c>
      <c r="AU97" s="157" t="s">
        <v>28</v>
      </c>
      <c r="AY97" s="150" t="s">
        <v>259</v>
      </c>
      <c r="BK97" s="158">
        <f>BK98</f>
        <v>0</v>
      </c>
    </row>
    <row r="98" spans="2:65" s="1" customFormat="1" ht="16.5" customHeight="1">
      <c r="B98" s="161"/>
      <c r="C98" s="162" t="s">
        <v>266</v>
      </c>
      <c r="D98" s="162" t="s">
        <v>261</v>
      </c>
      <c r="E98" s="163" t="s">
        <v>1409</v>
      </c>
      <c r="F98" s="164" t="s">
        <v>1410</v>
      </c>
      <c r="G98" s="165" t="s">
        <v>324</v>
      </c>
      <c r="H98" s="166">
        <v>0.42599999999999999</v>
      </c>
      <c r="I98" s="167"/>
      <c r="J98" s="167">
        <f>ROUND(I98*H98,2)</f>
        <v>0</v>
      </c>
      <c r="K98" s="164" t="s">
        <v>265</v>
      </c>
      <c r="L98" s="39"/>
      <c r="M98" s="168" t="s">
        <v>5</v>
      </c>
      <c r="N98" s="213" t="s">
        <v>48</v>
      </c>
      <c r="O98" s="214">
        <v>3.53</v>
      </c>
      <c r="P98" s="214">
        <f>O98*H98</f>
        <v>1.5037799999999999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AR98" s="24" t="s">
        <v>266</v>
      </c>
      <c r="AT98" s="24" t="s">
        <v>261</v>
      </c>
      <c r="AU98" s="24" t="s">
        <v>86</v>
      </c>
      <c r="AY98" s="24" t="s">
        <v>259</v>
      </c>
      <c r="BE98" s="172">
        <f>IF(N98="základní",J98,0)</f>
        <v>0</v>
      </c>
      <c r="BF98" s="172">
        <f>IF(N98="snížená",J98,0)</f>
        <v>0</v>
      </c>
      <c r="BG98" s="172">
        <f>IF(N98="zákl. přenesená",J98,0)</f>
        <v>0</v>
      </c>
      <c r="BH98" s="172">
        <f>IF(N98="sníž. přenesená",J98,0)</f>
        <v>0</v>
      </c>
      <c r="BI98" s="172">
        <f>IF(N98="nulová",J98,0)</f>
        <v>0</v>
      </c>
      <c r="BJ98" s="24" t="s">
        <v>28</v>
      </c>
      <c r="BK98" s="172">
        <f>ROUND(I98*H98,2)</f>
        <v>0</v>
      </c>
      <c r="BL98" s="24" t="s">
        <v>266</v>
      </c>
      <c r="BM98" s="24" t="s">
        <v>1411</v>
      </c>
    </row>
    <row r="99" spans="2:65" s="1" customFormat="1" ht="6.95" customHeight="1">
      <c r="B99" s="54"/>
      <c r="C99" s="55"/>
      <c r="D99" s="55"/>
      <c r="E99" s="55"/>
      <c r="F99" s="55"/>
      <c r="G99" s="55"/>
      <c r="H99" s="55"/>
      <c r="I99" s="55"/>
      <c r="J99" s="55"/>
      <c r="K99" s="55"/>
      <c r="L99" s="39"/>
    </row>
  </sheetData>
  <autoFilter ref="C84:K98" xr:uid="{00000000-0009-0000-0000-00000C000000}"/>
  <mergeCells count="13">
    <mergeCell ref="E77:H77"/>
    <mergeCell ref="G1:H1"/>
    <mergeCell ref="L2:V2"/>
    <mergeCell ref="E49:H49"/>
    <mergeCell ref="E51:H51"/>
    <mergeCell ref="J55:J56"/>
    <mergeCell ref="E73:H73"/>
    <mergeCell ref="E75:H75"/>
    <mergeCell ref="E7:H7"/>
    <mergeCell ref="E9:H9"/>
    <mergeCell ref="E11:H11"/>
    <mergeCell ref="E26:H26"/>
    <mergeCell ref="E47:H47"/>
  </mergeCells>
  <hyperlinks>
    <hyperlink ref="F1:G1" location="C2" display="1) Krycí list soupisu" xr:uid="{00000000-0004-0000-0C00-000000000000}"/>
    <hyperlink ref="G1:H1" location="C58" display="2) Rekapitulace" xr:uid="{00000000-0004-0000-0C00-000001000000}"/>
    <hyperlink ref="J1" location="C84" display="3) Soupis prací" xr:uid="{00000000-0004-0000-0C00-000002000000}"/>
    <hyperlink ref="L1:V1" location="'Rekapitulace stavby'!C2" display="Rekapitulace stavby" xr:uid="{00000000-0004-0000-0C00-000003000000}"/>
  </hyperlinks>
  <pageMargins left="0.59055118110236227" right="0.59055118110236227" top="0.59055118110236227" bottom="0.59055118110236227" header="0" footer="0"/>
  <pageSetup paperSize="9" fitToHeight="100" orientation="landscape" r:id="rId1"/>
  <headerFooter>
    <oddFooter>&amp;CStrana &amp;P z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BR128"/>
  <sheetViews>
    <sheetView showGridLines="0" workbookViewId="0">
      <pane ySplit="1" topLeftCell="A97" activePane="bottomLeft" state="frozen"/>
      <selection activeCell="A2" sqref="A2"/>
      <selection pane="bottomLeft" activeCell="I89" sqref="I89:I130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9" max="19" width="8.1640625" customWidth="1"/>
    <col min="20" max="20" width="29.6640625" customWidth="1"/>
    <col min="21" max="21" width="16.33203125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04"/>
      <c r="B1" s="17"/>
      <c r="C1" s="17"/>
      <c r="D1" s="18" t="s">
        <v>1</v>
      </c>
      <c r="E1" s="17"/>
      <c r="F1" s="105" t="s">
        <v>189</v>
      </c>
      <c r="G1" s="262" t="s">
        <v>190</v>
      </c>
      <c r="H1" s="262"/>
      <c r="I1" s="17"/>
      <c r="J1" s="105" t="s">
        <v>191</v>
      </c>
      <c r="K1" s="18" t="s">
        <v>192</v>
      </c>
      <c r="L1" s="105" t="s">
        <v>193</v>
      </c>
      <c r="M1" s="105"/>
      <c r="N1" s="105"/>
      <c r="O1" s="105"/>
      <c r="P1" s="105"/>
      <c r="Q1" s="105"/>
      <c r="R1" s="105"/>
      <c r="S1" s="105"/>
      <c r="T1" s="105"/>
      <c r="U1" s="106"/>
      <c r="V1" s="106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24" t="s">
        <v>135</v>
      </c>
      <c r="AZ2" s="107" t="s">
        <v>1412</v>
      </c>
      <c r="BA2" s="107" t="s">
        <v>5</v>
      </c>
      <c r="BB2" s="107" t="s">
        <v>5</v>
      </c>
      <c r="BC2" s="107" t="s">
        <v>1413</v>
      </c>
      <c r="BD2" s="107" t="s">
        <v>86</v>
      </c>
    </row>
    <row r="3" spans="1:70" ht="6.95" customHeight="1">
      <c r="B3" s="25"/>
      <c r="C3" s="26"/>
      <c r="D3" s="26"/>
      <c r="E3" s="26"/>
      <c r="F3" s="26"/>
      <c r="G3" s="26"/>
      <c r="H3" s="26"/>
      <c r="I3" s="26"/>
      <c r="J3" s="26"/>
      <c r="K3" s="27"/>
      <c r="AT3" s="24" t="s">
        <v>86</v>
      </c>
    </row>
    <row r="4" spans="1:70" ht="36.950000000000003" customHeight="1">
      <c r="B4" s="28"/>
      <c r="C4" s="29"/>
      <c r="D4" s="30" t="s">
        <v>198</v>
      </c>
      <c r="E4" s="29"/>
      <c r="F4" s="29"/>
      <c r="G4" s="29"/>
      <c r="H4" s="29"/>
      <c r="I4" s="29"/>
      <c r="J4" s="29"/>
      <c r="K4" s="31"/>
      <c r="M4" s="32" t="s">
        <v>13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29"/>
      <c r="J5" s="29"/>
      <c r="K5" s="31"/>
    </row>
    <row r="6" spans="1:70" ht="15">
      <c r="B6" s="28"/>
      <c r="C6" s="29"/>
      <c r="D6" s="36" t="s">
        <v>17</v>
      </c>
      <c r="E6" s="29"/>
      <c r="F6" s="29"/>
      <c r="G6" s="29"/>
      <c r="H6" s="29"/>
      <c r="I6" s="29"/>
      <c r="J6" s="29"/>
      <c r="K6" s="31"/>
    </row>
    <row r="7" spans="1:70" ht="16.5" customHeight="1">
      <c r="B7" s="28"/>
      <c r="C7" s="29"/>
      <c r="D7" s="29"/>
      <c r="E7" s="263" t="str">
        <f>'Rekapitulace stavby'!K6</f>
        <v>ÚPRAVA VEŘEJNÉHO PROSTORU MEZI UL. VÝSTAVNÍ-VELETRŽNÍ PŘI MENDLOVĚ NÁM.ČÁST 2 - VNITROBLOK</v>
      </c>
      <c r="F7" s="269"/>
      <c r="G7" s="269"/>
      <c r="H7" s="269"/>
      <c r="I7" s="29"/>
      <c r="J7" s="29"/>
      <c r="K7" s="31"/>
    </row>
    <row r="8" spans="1:70" ht="15">
      <c r="B8" s="28"/>
      <c r="C8" s="29"/>
      <c r="D8" s="36" t="s">
        <v>206</v>
      </c>
      <c r="E8" s="29"/>
      <c r="F8" s="29"/>
      <c r="G8" s="29"/>
      <c r="H8" s="29"/>
      <c r="I8" s="29"/>
      <c r="J8" s="29"/>
      <c r="K8" s="31"/>
    </row>
    <row r="9" spans="1:70" s="1" customFormat="1" ht="16.5" customHeight="1">
      <c r="B9" s="39"/>
      <c r="C9" s="40"/>
      <c r="D9" s="40"/>
      <c r="E9" s="263" t="s">
        <v>1349</v>
      </c>
      <c r="F9" s="264"/>
      <c r="G9" s="264"/>
      <c r="H9" s="264"/>
      <c r="I9" s="40"/>
      <c r="J9" s="40"/>
      <c r="K9" s="43"/>
    </row>
    <row r="10" spans="1:70" s="1" customFormat="1" ht="15">
      <c r="B10" s="39"/>
      <c r="C10" s="40"/>
      <c r="D10" s="36" t="s">
        <v>212</v>
      </c>
      <c r="E10" s="40"/>
      <c r="F10" s="40"/>
      <c r="G10" s="40"/>
      <c r="H10" s="40"/>
      <c r="I10" s="40"/>
      <c r="J10" s="40"/>
      <c r="K10" s="43"/>
    </row>
    <row r="11" spans="1:70" s="1" customFormat="1" ht="36.950000000000003" customHeight="1">
      <c r="B11" s="39"/>
      <c r="C11" s="40"/>
      <c r="D11" s="40"/>
      <c r="E11" s="265" t="s">
        <v>1414</v>
      </c>
      <c r="F11" s="264"/>
      <c r="G11" s="264"/>
      <c r="H11" s="264"/>
      <c r="I11" s="40"/>
      <c r="J11" s="40"/>
      <c r="K11" s="43"/>
    </row>
    <row r="12" spans="1:70" s="1" customFormat="1">
      <c r="B12" s="39"/>
      <c r="C12" s="40"/>
      <c r="D12" s="40"/>
      <c r="E12" s="40"/>
      <c r="F12" s="40"/>
      <c r="G12" s="40"/>
      <c r="H12" s="40"/>
      <c r="I12" s="40"/>
      <c r="J12" s="40"/>
      <c r="K12" s="43"/>
    </row>
    <row r="13" spans="1:70" s="1" customFormat="1" ht="14.45" customHeight="1">
      <c r="B13" s="39"/>
      <c r="C13" s="40"/>
      <c r="D13" s="36" t="s">
        <v>20</v>
      </c>
      <c r="E13" s="40"/>
      <c r="F13" s="34" t="s">
        <v>21</v>
      </c>
      <c r="G13" s="40"/>
      <c r="H13" s="40"/>
      <c r="I13" s="36" t="s">
        <v>22</v>
      </c>
      <c r="J13" s="34" t="s">
        <v>23</v>
      </c>
      <c r="K13" s="43"/>
    </row>
    <row r="14" spans="1:70" s="1" customFormat="1" ht="14.45" customHeight="1">
      <c r="B14" s="39"/>
      <c r="C14" s="40"/>
      <c r="D14" s="36" t="s">
        <v>24</v>
      </c>
      <c r="E14" s="40"/>
      <c r="F14" s="34" t="s">
        <v>25</v>
      </c>
      <c r="G14" s="40"/>
      <c r="H14" s="40"/>
      <c r="I14" s="36" t="s">
        <v>26</v>
      </c>
      <c r="J14" s="108" t="str">
        <f>'Rekapitulace stavby'!AN8</f>
        <v>18.09.2017</v>
      </c>
      <c r="K14" s="43"/>
    </row>
    <row r="15" spans="1:70" s="1" customFormat="1" ht="10.9" customHeight="1">
      <c r="B15" s="39"/>
      <c r="C15" s="40"/>
      <c r="D15" s="40"/>
      <c r="E15" s="40"/>
      <c r="F15" s="40"/>
      <c r="G15" s="40"/>
      <c r="H15" s="40"/>
      <c r="I15" s="40"/>
      <c r="J15" s="40"/>
      <c r="K15" s="43"/>
    </row>
    <row r="16" spans="1:70" s="1" customFormat="1" ht="14.45" customHeight="1">
      <c r="B16" s="39"/>
      <c r="C16" s="40"/>
      <c r="D16" s="36" t="s">
        <v>33</v>
      </c>
      <c r="E16" s="40"/>
      <c r="F16" s="40"/>
      <c r="G16" s="40"/>
      <c r="H16" s="40"/>
      <c r="I16" s="36" t="s">
        <v>34</v>
      </c>
      <c r="J16" s="34" t="s">
        <v>5</v>
      </c>
      <c r="K16" s="43"/>
    </row>
    <row r="17" spans="2:11" s="1" customFormat="1" ht="18" customHeight="1">
      <c r="B17" s="39"/>
      <c r="C17" s="40"/>
      <c r="D17" s="40"/>
      <c r="E17" s="34" t="s">
        <v>35</v>
      </c>
      <c r="F17" s="40"/>
      <c r="G17" s="40"/>
      <c r="H17" s="40"/>
      <c r="I17" s="36" t="s">
        <v>36</v>
      </c>
      <c r="J17" s="34" t="s">
        <v>5</v>
      </c>
      <c r="K17" s="43"/>
    </row>
    <row r="18" spans="2:11" s="1" customFormat="1" ht="6.95" customHeight="1">
      <c r="B18" s="39"/>
      <c r="C18" s="40"/>
      <c r="D18" s="40"/>
      <c r="E18" s="40"/>
      <c r="F18" s="40"/>
      <c r="G18" s="40"/>
      <c r="H18" s="40"/>
      <c r="I18" s="40"/>
      <c r="J18" s="40"/>
      <c r="K18" s="43"/>
    </row>
    <row r="19" spans="2:11" s="1" customFormat="1" ht="14.45" customHeight="1">
      <c r="B19" s="39"/>
      <c r="C19" s="40"/>
      <c r="D19" s="36" t="s">
        <v>37</v>
      </c>
      <c r="E19" s="40"/>
      <c r="F19" s="40"/>
      <c r="G19" s="40"/>
      <c r="H19" s="40"/>
      <c r="I19" s="36" t="s">
        <v>34</v>
      </c>
      <c r="J19" s="34" t="str">
        <f>IF('Rekapitulace stavby'!AN13="Vyplň údaj","",IF('Rekapitulace stavby'!AN13="","",'Rekapitulace stavby'!AN13))</f>
        <v/>
      </c>
      <c r="K19" s="43"/>
    </row>
    <row r="20" spans="2:11" s="1" customFormat="1" ht="18" customHeight="1">
      <c r="B20" s="39"/>
      <c r="C20" s="40"/>
      <c r="D20" s="40"/>
      <c r="E20" s="34" t="str">
        <f>IF('Rekapitulace stavby'!E14="Vyplň údaj","",IF('Rekapitulace stavby'!E14="","",'Rekapitulace stavby'!E14))</f>
        <v xml:space="preserve"> </v>
      </c>
      <c r="F20" s="40"/>
      <c r="G20" s="40"/>
      <c r="H20" s="40"/>
      <c r="I20" s="36" t="s">
        <v>36</v>
      </c>
      <c r="J20" s="34" t="str">
        <f>IF('Rekapitulace stavby'!AN14="Vyplň údaj","",IF('Rekapitulace stavby'!AN14="","",'Rekapitulace stavby'!AN14))</f>
        <v/>
      </c>
      <c r="K20" s="43"/>
    </row>
    <row r="21" spans="2:11" s="1" customFormat="1" ht="6.95" customHeight="1">
      <c r="B21" s="39"/>
      <c r="C21" s="40"/>
      <c r="D21" s="40"/>
      <c r="E21" s="40"/>
      <c r="F21" s="40"/>
      <c r="G21" s="40"/>
      <c r="H21" s="40"/>
      <c r="I21" s="40"/>
      <c r="J21" s="40"/>
      <c r="K21" s="43"/>
    </row>
    <row r="22" spans="2:11" s="1" customFormat="1" ht="14.45" customHeight="1">
      <c r="B22" s="39"/>
      <c r="C22" s="40"/>
      <c r="D22" s="36" t="s">
        <v>39</v>
      </c>
      <c r="E22" s="40"/>
      <c r="F22" s="40"/>
      <c r="G22" s="40"/>
      <c r="H22" s="40"/>
      <c r="I22" s="36" t="s">
        <v>34</v>
      </c>
      <c r="J22" s="34" t="s">
        <v>5</v>
      </c>
      <c r="K22" s="43"/>
    </row>
    <row r="23" spans="2:11" s="1" customFormat="1" ht="18" customHeight="1">
      <c r="B23" s="39"/>
      <c r="C23" s="40"/>
      <c r="D23" s="40"/>
      <c r="E23" s="34" t="s">
        <v>40</v>
      </c>
      <c r="F23" s="40"/>
      <c r="G23" s="40"/>
      <c r="H23" s="40"/>
      <c r="I23" s="36" t="s">
        <v>36</v>
      </c>
      <c r="J23" s="34" t="s">
        <v>5</v>
      </c>
      <c r="K23" s="43"/>
    </row>
    <row r="24" spans="2:11" s="1" customFormat="1" ht="6.95" customHeight="1">
      <c r="B24" s="39"/>
      <c r="C24" s="40"/>
      <c r="D24" s="40"/>
      <c r="E24" s="40"/>
      <c r="F24" s="40"/>
      <c r="G24" s="40"/>
      <c r="H24" s="40"/>
      <c r="I24" s="40"/>
      <c r="J24" s="40"/>
      <c r="K24" s="43"/>
    </row>
    <row r="25" spans="2:11" s="1" customFormat="1" ht="14.45" customHeight="1">
      <c r="B25" s="39"/>
      <c r="C25" s="40"/>
      <c r="D25" s="36" t="s">
        <v>42</v>
      </c>
      <c r="E25" s="40"/>
      <c r="F25" s="40"/>
      <c r="G25" s="40"/>
      <c r="H25" s="40"/>
      <c r="I25" s="40"/>
      <c r="J25" s="40"/>
      <c r="K25" s="43"/>
    </row>
    <row r="26" spans="2:11" s="7" customFormat="1" ht="16.5" customHeight="1">
      <c r="B26" s="109"/>
      <c r="C26" s="110"/>
      <c r="D26" s="110"/>
      <c r="E26" s="257" t="s">
        <v>5</v>
      </c>
      <c r="F26" s="257"/>
      <c r="G26" s="257"/>
      <c r="H26" s="257"/>
      <c r="I26" s="110"/>
      <c r="J26" s="110"/>
      <c r="K26" s="111"/>
    </row>
    <row r="27" spans="2:11" s="1" customFormat="1" ht="6.95" customHeight="1">
      <c r="B27" s="39"/>
      <c r="C27" s="40"/>
      <c r="D27" s="40"/>
      <c r="E27" s="40"/>
      <c r="F27" s="40"/>
      <c r="G27" s="40"/>
      <c r="H27" s="40"/>
      <c r="I27" s="40"/>
      <c r="J27" s="40"/>
      <c r="K27" s="43"/>
    </row>
    <row r="28" spans="2:11" s="1" customFormat="1" ht="6.95" customHeight="1">
      <c r="B28" s="39"/>
      <c r="C28" s="40"/>
      <c r="D28" s="66"/>
      <c r="E28" s="66"/>
      <c r="F28" s="66"/>
      <c r="G28" s="66"/>
      <c r="H28" s="66"/>
      <c r="I28" s="66"/>
      <c r="J28" s="66"/>
      <c r="K28" s="112"/>
    </row>
    <row r="29" spans="2:11" s="1" customFormat="1" ht="25.35" customHeight="1">
      <c r="B29" s="39"/>
      <c r="C29" s="40"/>
      <c r="D29" s="113" t="s">
        <v>43</v>
      </c>
      <c r="E29" s="40"/>
      <c r="F29" s="40"/>
      <c r="G29" s="40"/>
      <c r="H29" s="40"/>
      <c r="I29" s="40"/>
      <c r="J29" s="114">
        <f>ROUND(J86,0)</f>
        <v>0</v>
      </c>
      <c r="K29" s="43"/>
    </row>
    <row r="30" spans="2:11" s="1" customFormat="1" ht="6.95" customHeight="1">
      <c r="B30" s="39"/>
      <c r="C30" s="40"/>
      <c r="D30" s="66"/>
      <c r="E30" s="66"/>
      <c r="F30" s="66"/>
      <c r="G30" s="66"/>
      <c r="H30" s="66"/>
      <c r="I30" s="66"/>
      <c r="J30" s="66"/>
      <c r="K30" s="112"/>
    </row>
    <row r="31" spans="2:11" s="1" customFormat="1" ht="14.45" customHeight="1">
      <c r="B31" s="39"/>
      <c r="C31" s="40"/>
      <c r="D31" s="40"/>
      <c r="E31" s="40"/>
      <c r="F31" s="44" t="s">
        <v>45</v>
      </c>
      <c r="G31" s="40"/>
      <c r="H31" s="40"/>
      <c r="I31" s="44" t="s">
        <v>44</v>
      </c>
      <c r="J31" s="44" t="s">
        <v>46</v>
      </c>
      <c r="K31" s="43"/>
    </row>
    <row r="32" spans="2:11" s="1" customFormat="1" ht="14.45" customHeight="1">
      <c r="B32" s="39"/>
      <c r="C32" s="40"/>
      <c r="D32" s="47" t="s">
        <v>47</v>
      </c>
      <c r="E32" s="47" t="s">
        <v>48</v>
      </c>
      <c r="F32" s="115">
        <f>ROUND(SUM(BE86:BE127), 0)</f>
        <v>0</v>
      </c>
      <c r="G32" s="40"/>
      <c r="H32" s="40"/>
      <c r="I32" s="116">
        <v>0.21</v>
      </c>
      <c r="J32" s="115">
        <f>ROUND(ROUND((SUM(BE86:BE127)), 0)*I32, 0)</f>
        <v>0</v>
      </c>
      <c r="K32" s="43"/>
    </row>
    <row r="33" spans="2:11" s="1" customFormat="1" ht="14.45" customHeight="1">
      <c r="B33" s="39"/>
      <c r="C33" s="40"/>
      <c r="D33" s="40"/>
      <c r="E33" s="47" t="s">
        <v>49</v>
      </c>
      <c r="F33" s="115">
        <f>ROUND(SUM(BF86:BF127), 0)</f>
        <v>0</v>
      </c>
      <c r="G33" s="40"/>
      <c r="H33" s="40"/>
      <c r="I33" s="116">
        <v>0.15</v>
      </c>
      <c r="J33" s="115">
        <f>ROUND(ROUND((SUM(BF86:BF127)), 0)*I33, 0)</f>
        <v>0</v>
      </c>
      <c r="K33" s="43"/>
    </row>
    <row r="34" spans="2:11" s="1" customFormat="1" ht="14.45" hidden="1" customHeight="1">
      <c r="B34" s="39"/>
      <c r="C34" s="40"/>
      <c r="D34" s="40"/>
      <c r="E34" s="47" t="s">
        <v>50</v>
      </c>
      <c r="F34" s="115">
        <f>ROUND(SUM(BG86:BG127), 0)</f>
        <v>0</v>
      </c>
      <c r="G34" s="40"/>
      <c r="H34" s="40"/>
      <c r="I34" s="116">
        <v>0.21</v>
      </c>
      <c r="J34" s="115">
        <v>0</v>
      </c>
      <c r="K34" s="43"/>
    </row>
    <row r="35" spans="2:11" s="1" customFormat="1" ht="14.45" hidden="1" customHeight="1">
      <c r="B35" s="39"/>
      <c r="C35" s="40"/>
      <c r="D35" s="40"/>
      <c r="E35" s="47" t="s">
        <v>51</v>
      </c>
      <c r="F35" s="115">
        <f>ROUND(SUM(BH86:BH127), 0)</f>
        <v>0</v>
      </c>
      <c r="G35" s="40"/>
      <c r="H35" s="40"/>
      <c r="I35" s="116">
        <v>0.15</v>
      </c>
      <c r="J35" s="115">
        <v>0</v>
      </c>
      <c r="K35" s="43"/>
    </row>
    <row r="36" spans="2:11" s="1" customFormat="1" ht="14.45" hidden="1" customHeight="1">
      <c r="B36" s="39"/>
      <c r="C36" s="40"/>
      <c r="D36" s="40"/>
      <c r="E36" s="47" t="s">
        <v>52</v>
      </c>
      <c r="F36" s="115">
        <f>ROUND(SUM(BI86:BI127), 0)</f>
        <v>0</v>
      </c>
      <c r="G36" s="40"/>
      <c r="H36" s="40"/>
      <c r="I36" s="116">
        <v>0</v>
      </c>
      <c r="J36" s="115">
        <v>0</v>
      </c>
      <c r="K36" s="43"/>
    </row>
    <row r="37" spans="2:11" s="1" customFormat="1" ht="6.95" customHeight="1">
      <c r="B37" s="39"/>
      <c r="C37" s="40"/>
      <c r="D37" s="40"/>
      <c r="E37" s="40"/>
      <c r="F37" s="40"/>
      <c r="G37" s="40"/>
      <c r="H37" s="40"/>
      <c r="I37" s="40"/>
      <c r="J37" s="40"/>
      <c r="K37" s="43"/>
    </row>
    <row r="38" spans="2:11" s="1" customFormat="1" ht="25.35" customHeight="1">
      <c r="B38" s="39"/>
      <c r="C38" s="117"/>
      <c r="D38" s="118" t="s">
        <v>53</v>
      </c>
      <c r="E38" s="69"/>
      <c r="F38" s="69"/>
      <c r="G38" s="119" t="s">
        <v>54</v>
      </c>
      <c r="H38" s="120" t="s">
        <v>55</v>
      </c>
      <c r="I38" s="69"/>
      <c r="J38" s="121">
        <f>SUM(J29:J36)</f>
        <v>0</v>
      </c>
      <c r="K38" s="122"/>
    </row>
    <row r="39" spans="2:11" s="1" customFormat="1" ht="14.45" customHeight="1">
      <c r="B39" s="54"/>
      <c r="C39" s="55"/>
      <c r="D39" s="55"/>
      <c r="E39" s="55"/>
      <c r="F39" s="55"/>
      <c r="G39" s="55"/>
      <c r="H39" s="55"/>
      <c r="I39" s="55"/>
      <c r="J39" s="55"/>
      <c r="K39" s="56"/>
    </row>
    <row r="43" spans="2:11" s="1" customFormat="1" ht="6.95" customHeight="1">
      <c r="B43" s="57"/>
      <c r="C43" s="58"/>
      <c r="D43" s="58"/>
      <c r="E43" s="58"/>
      <c r="F43" s="58"/>
      <c r="G43" s="58"/>
      <c r="H43" s="58"/>
      <c r="I43" s="58"/>
      <c r="J43" s="58"/>
      <c r="K43" s="123"/>
    </row>
    <row r="44" spans="2:11" s="1" customFormat="1" ht="36.950000000000003" customHeight="1">
      <c r="B44" s="39"/>
      <c r="C44" s="30" t="s">
        <v>228</v>
      </c>
      <c r="D44" s="40"/>
      <c r="E44" s="40"/>
      <c r="F44" s="40"/>
      <c r="G44" s="40"/>
      <c r="H44" s="40"/>
      <c r="I44" s="40"/>
      <c r="J44" s="40"/>
      <c r="K44" s="43"/>
    </row>
    <row r="45" spans="2:11" s="1" customFormat="1" ht="6.95" customHeight="1">
      <c r="B45" s="39"/>
      <c r="C45" s="40"/>
      <c r="D45" s="40"/>
      <c r="E45" s="40"/>
      <c r="F45" s="40"/>
      <c r="G45" s="40"/>
      <c r="H45" s="40"/>
      <c r="I45" s="40"/>
      <c r="J45" s="40"/>
      <c r="K45" s="43"/>
    </row>
    <row r="46" spans="2:11" s="1" customFormat="1" ht="14.45" customHeight="1">
      <c r="B46" s="39"/>
      <c r="C46" s="36" t="s">
        <v>17</v>
      </c>
      <c r="D46" s="40"/>
      <c r="E46" s="40"/>
      <c r="F46" s="40"/>
      <c r="G46" s="40"/>
      <c r="H46" s="40"/>
      <c r="I46" s="40"/>
      <c r="J46" s="40"/>
      <c r="K46" s="43"/>
    </row>
    <row r="47" spans="2:11" s="1" customFormat="1" ht="16.5" customHeight="1">
      <c r="B47" s="39"/>
      <c r="C47" s="40"/>
      <c r="D47" s="40"/>
      <c r="E47" s="263" t="str">
        <f>E7</f>
        <v>ÚPRAVA VEŘEJNÉHO PROSTORU MEZI UL. VÝSTAVNÍ-VELETRŽNÍ PŘI MENDLOVĚ NÁM.ČÁST 2 - VNITROBLOK</v>
      </c>
      <c r="F47" s="269"/>
      <c r="G47" s="269"/>
      <c r="H47" s="269"/>
      <c r="I47" s="40"/>
      <c r="J47" s="40"/>
      <c r="K47" s="43"/>
    </row>
    <row r="48" spans="2:11" ht="15">
      <c r="B48" s="28"/>
      <c r="C48" s="36" t="s">
        <v>206</v>
      </c>
      <c r="D48" s="29"/>
      <c r="E48" s="29"/>
      <c r="F48" s="29"/>
      <c r="G48" s="29"/>
      <c r="H48" s="29"/>
      <c r="I48" s="29"/>
      <c r="J48" s="29"/>
      <c r="K48" s="31"/>
    </row>
    <row r="49" spans="2:47" s="1" customFormat="1" ht="16.5" customHeight="1">
      <c r="B49" s="39"/>
      <c r="C49" s="40"/>
      <c r="D49" s="40"/>
      <c r="E49" s="263" t="s">
        <v>1349</v>
      </c>
      <c r="F49" s="264"/>
      <c r="G49" s="264"/>
      <c r="H49" s="264"/>
      <c r="I49" s="40"/>
      <c r="J49" s="40"/>
      <c r="K49" s="43"/>
    </row>
    <row r="50" spans="2:47" s="1" customFormat="1" ht="14.45" customHeight="1">
      <c r="B50" s="39"/>
      <c r="C50" s="36" t="s">
        <v>212</v>
      </c>
      <c r="D50" s="40"/>
      <c r="E50" s="40"/>
      <c r="F50" s="40"/>
      <c r="G50" s="40"/>
      <c r="H50" s="40"/>
      <c r="I50" s="40"/>
      <c r="J50" s="40"/>
      <c r="K50" s="43"/>
    </row>
    <row r="51" spans="2:47" s="1" customFormat="1" ht="17.25" customHeight="1">
      <c r="B51" s="39"/>
      <c r="C51" s="40"/>
      <c r="D51" s="40"/>
      <c r="E51" s="265" t="str">
        <f>E11</f>
        <v>SO 18.3 - Oplocení dětské hřiště</v>
      </c>
      <c r="F51" s="264"/>
      <c r="G51" s="264"/>
      <c r="H51" s="264"/>
      <c r="I51" s="40"/>
      <c r="J51" s="40"/>
      <c r="K51" s="43"/>
    </row>
    <row r="52" spans="2:47" s="1" customFormat="1" ht="6.95" customHeight="1">
      <c r="B52" s="39"/>
      <c r="C52" s="40"/>
      <c r="D52" s="40"/>
      <c r="E52" s="40"/>
      <c r="F52" s="40"/>
      <c r="G52" s="40"/>
      <c r="H52" s="40"/>
      <c r="I52" s="40"/>
      <c r="J52" s="40"/>
      <c r="K52" s="43"/>
    </row>
    <row r="53" spans="2:47" s="1" customFormat="1" ht="18" customHeight="1">
      <c r="B53" s="39"/>
      <c r="C53" s="36" t="s">
        <v>24</v>
      </c>
      <c r="D53" s="40"/>
      <c r="E53" s="40"/>
      <c r="F53" s="34" t="str">
        <f>F14</f>
        <v>BRNO</v>
      </c>
      <c r="G53" s="40"/>
      <c r="H53" s="40"/>
      <c r="I53" s="36" t="s">
        <v>26</v>
      </c>
      <c r="J53" s="108" t="str">
        <f>IF(J14="","",J14)</f>
        <v>18.09.2017</v>
      </c>
      <c r="K53" s="43"/>
    </row>
    <row r="54" spans="2:47" s="1" customFormat="1" ht="6.95" customHeight="1">
      <c r="B54" s="39"/>
      <c r="C54" s="40"/>
      <c r="D54" s="40"/>
      <c r="E54" s="40"/>
      <c r="F54" s="40"/>
      <c r="G54" s="40"/>
      <c r="H54" s="40"/>
      <c r="I54" s="40"/>
      <c r="J54" s="40"/>
      <c r="K54" s="43"/>
    </row>
    <row r="55" spans="2:47" s="1" customFormat="1" ht="15">
      <c r="B55" s="39"/>
      <c r="C55" s="36" t="s">
        <v>33</v>
      </c>
      <c r="D55" s="40"/>
      <c r="E55" s="40"/>
      <c r="F55" s="34" t="str">
        <f>E17</f>
        <v>Statutární město Brno</v>
      </c>
      <c r="G55" s="40"/>
      <c r="H55" s="40"/>
      <c r="I55" s="36" t="s">
        <v>39</v>
      </c>
      <c r="J55" s="257" t="str">
        <f>E23</f>
        <v>ATELIÉR ZAHRADNÍ A KRAJIN. ARCHITEKTURY  Z.SENDLER</v>
      </c>
      <c r="K55" s="43"/>
    </row>
    <row r="56" spans="2:47" s="1" customFormat="1" ht="14.45" customHeight="1">
      <c r="B56" s="39"/>
      <c r="C56" s="36" t="s">
        <v>37</v>
      </c>
      <c r="D56" s="40"/>
      <c r="E56" s="40"/>
      <c r="F56" s="34" t="str">
        <f>IF(E20="","",E20)</f>
        <v xml:space="preserve"> </v>
      </c>
      <c r="G56" s="40"/>
      <c r="H56" s="40"/>
      <c r="I56" s="40"/>
      <c r="J56" s="266"/>
      <c r="K56" s="43"/>
    </row>
    <row r="57" spans="2:47" s="1" customFormat="1" ht="10.35" customHeight="1">
      <c r="B57" s="39"/>
      <c r="C57" s="40"/>
      <c r="D57" s="40"/>
      <c r="E57" s="40"/>
      <c r="F57" s="40"/>
      <c r="G57" s="40"/>
      <c r="H57" s="40"/>
      <c r="I57" s="40"/>
      <c r="J57" s="40"/>
      <c r="K57" s="43"/>
    </row>
    <row r="58" spans="2:47" s="1" customFormat="1" ht="29.25" customHeight="1">
      <c r="B58" s="39"/>
      <c r="C58" s="124" t="s">
        <v>229</v>
      </c>
      <c r="D58" s="117"/>
      <c r="E58" s="117"/>
      <c r="F58" s="117"/>
      <c r="G58" s="117"/>
      <c r="H58" s="117"/>
      <c r="I58" s="117"/>
      <c r="J58" s="125" t="s">
        <v>230</v>
      </c>
      <c r="K58" s="126"/>
    </row>
    <row r="59" spans="2:47" s="1" customFormat="1" ht="10.35" customHeight="1">
      <c r="B59" s="39"/>
      <c r="C59" s="40"/>
      <c r="D59" s="40"/>
      <c r="E59" s="40"/>
      <c r="F59" s="40"/>
      <c r="G59" s="40"/>
      <c r="H59" s="40"/>
      <c r="I59" s="40"/>
      <c r="J59" s="40"/>
      <c r="K59" s="43"/>
    </row>
    <row r="60" spans="2:47" s="1" customFormat="1" ht="29.25" customHeight="1">
      <c r="B60" s="39"/>
      <c r="C60" s="127" t="s">
        <v>231</v>
      </c>
      <c r="D60" s="40"/>
      <c r="E60" s="40"/>
      <c r="F60" s="40"/>
      <c r="G60" s="40"/>
      <c r="H60" s="40"/>
      <c r="I60" s="40"/>
      <c r="J60" s="114">
        <f>J86</f>
        <v>0</v>
      </c>
      <c r="K60" s="43"/>
      <c r="AU60" s="24" t="s">
        <v>232</v>
      </c>
    </row>
    <row r="61" spans="2:47" s="8" customFormat="1" ht="24.95" customHeight="1">
      <c r="B61" s="128"/>
      <c r="C61" s="129"/>
      <c r="D61" s="130" t="s">
        <v>233</v>
      </c>
      <c r="E61" s="131"/>
      <c r="F61" s="131"/>
      <c r="G61" s="131"/>
      <c r="H61" s="131"/>
      <c r="I61" s="131"/>
      <c r="J61" s="132">
        <f>J87</f>
        <v>0</v>
      </c>
      <c r="K61" s="133"/>
    </row>
    <row r="62" spans="2:47" s="9" customFormat="1" ht="19.899999999999999" customHeight="1">
      <c r="B62" s="134"/>
      <c r="C62" s="135"/>
      <c r="D62" s="136" t="s">
        <v>234</v>
      </c>
      <c r="E62" s="137"/>
      <c r="F62" s="137"/>
      <c r="G62" s="137"/>
      <c r="H62" s="137"/>
      <c r="I62" s="137"/>
      <c r="J62" s="138">
        <f>J88</f>
        <v>0</v>
      </c>
      <c r="K62" s="139"/>
    </row>
    <row r="63" spans="2:47" s="9" customFormat="1" ht="19.899999999999999" customHeight="1">
      <c r="B63" s="134"/>
      <c r="C63" s="135"/>
      <c r="D63" s="136" t="s">
        <v>235</v>
      </c>
      <c r="E63" s="137"/>
      <c r="F63" s="137"/>
      <c r="G63" s="137"/>
      <c r="H63" s="137"/>
      <c r="I63" s="137"/>
      <c r="J63" s="138">
        <f>J109</f>
        <v>0</v>
      </c>
      <c r="K63" s="139"/>
    </row>
    <row r="64" spans="2:47" s="9" customFormat="1" ht="19.899999999999999" customHeight="1">
      <c r="B64" s="134"/>
      <c r="C64" s="135"/>
      <c r="D64" s="136" t="s">
        <v>239</v>
      </c>
      <c r="E64" s="137"/>
      <c r="F64" s="137"/>
      <c r="G64" s="137"/>
      <c r="H64" s="137"/>
      <c r="I64" s="137"/>
      <c r="J64" s="138">
        <f>J126</f>
        <v>0</v>
      </c>
      <c r="K64" s="139"/>
    </row>
    <row r="65" spans="2:12" s="1" customFormat="1" ht="21.75" customHeight="1">
      <c r="B65" s="39"/>
      <c r="C65" s="40"/>
      <c r="D65" s="40"/>
      <c r="E65" s="40"/>
      <c r="F65" s="40"/>
      <c r="G65" s="40"/>
      <c r="H65" s="40"/>
      <c r="I65" s="40"/>
      <c r="J65" s="40"/>
      <c r="K65" s="43"/>
    </row>
    <row r="66" spans="2:12" s="1" customFormat="1" ht="6.95" customHeight="1">
      <c r="B66" s="54"/>
      <c r="C66" s="55"/>
      <c r="D66" s="55"/>
      <c r="E66" s="55"/>
      <c r="F66" s="55"/>
      <c r="G66" s="55"/>
      <c r="H66" s="55"/>
      <c r="I66" s="55"/>
      <c r="J66" s="55"/>
      <c r="K66" s="56"/>
    </row>
    <row r="70" spans="2:12" s="1" customFormat="1" ht="6.95" customHeight="1">
      <c r="B70" s="57"/>
      <c r="C70" s="58"/>
      <c r="D70" s="58"/>
      <c r="E70" s="58"/>
      <c r="F70" s="58"/>
      <c r="G70" s="58"/>
      <c r="H70" s="58"/>
      <c r="I70" s="58"/>
      <c r="J70" s="58"/>
      <c r="K70" s="58"/>
      <c r="L70" s="39"/>
    </row>
    <row r="71" spans="2:12" s="1" customFormat="1" ht="36.950000000000003" customHeight="1">
      <c r="B71" s="39"/>
      <c r="C71" s="59" t="s">
        <v>243</v>
      </c>
      <c r="L71" s="39"/>
    </row>
    <row r="72" spans="2:12" s="1" customFormat="1" ht="6.95" customHeight="1">
      <c r="B72" s="39"/>
      <c r="L72" s="39"/>
    </row>
    <row r="73" spans="2:12" s="1" customFormat="1" ht="14.45" customHeight="1">
      <c r="B73" s="39"/>
      <c r="C73" s="61" t="s">
        <v>17</v>
      </c>
      <c r="L73" s="39"/>
    </row>
    <row r="74" spans="2:12" s="1" customFormat="1" ht="16.5" customHeight="1">
      <c r="B74" s="39"/>
      <c r="E74" s="267" t="str">
        <f>E7</f>
        <v>ÚPRAVA VEŘEJNÉHO PROSTORU MEZI UL. VÝSTAVNÍ-VELETRŽNÍ PŘI MENDLOVĚ NÁM.ČÁST 2 - VNITROBLOK</v>
      </c>
      <c r="F74" s="268"/>
      <c r="G74" s="268"/>
      <c r="H74" s="268"/>
      <c r="L74" s="39"/>
    </row>
    <row r="75" spans="2:12" ht="15">
      <c r="B75" s="28"/>
      <c r="C75" s="61" t="s">
        <v>206</v>
      </c>
      <c r="L75" s="28"/>
    </row>
    <row r="76" spans="2:12" s="1" customFormat="1" ht="16.5" customHeight="1">
      <c r="B76" s="39"/>
      <c r="E76" s="267" t="s">
        <v>1349</v>
      </c>
      <c r="F76" s="261"/>
      <c r="G76" s="261"/>
      <c r="H76" s="261"/>
      <c r="L76" s="39"/>
    </row>
    <row r="77" spans="2:12" s="1" customFormat="1" ht="14.45" customHeight="1">
      <c r="B77" s="39"/>
      <c r="C77" s="61" t="s">
        <v>212</v>
      </c>
      <c r="L77" s="39"/>
    </row>
    <row r="78" spans="2:12" s="1" customFormat="1" ht="17.25" customHeight="1">
      <c r="B78" s="39"/>
      <c r="E78" s="245" t="str">
        <f>E11</f>
        <v>SO 18.3 - Oplocení dětské hřiště</v>
      </c>
      <c r="F78" s="261"/>
      <c r="G78" s="261"/>
      <c r="H78" s="261"/>
      <c r="L78" s="39"/>
    </row>
    <row r="79" spans="2:12" s="1" customFormat="1" ht="6.95" customHeight="1">
      <c r="B79" s="39"/>
      <c r="L79" s="39"/>
    </row>
    <row r="80" spans="2:12" s="1" customFormat="1" ht="18" customHeight="1">
      <c r="B80" s="39"/>
      <c r="C80" s="61" t="s">
        <v>24</v>
      </c>
      <c r="F80" s="140" t="str">
        <f>F14</f>
        <v>BRNO</v>
      </c>
      <c r="I80" s="61" t="s">
        <v>26</v>
      </c>
      <c r="J80" s="65" t="str">
        <f>IF(J14="","",J14)</f>
        <v>18.09.2017</v>
      </c>
      <c r="L80" s="39"/>
    </row>
    <row r="81" spans="2:65" s="1" customFormat="1" ht="6.95" customHeight="1">
      <c r="B81" s="39"/>
      <c r="L81" s="39"/>
    </row>
    <row r="82" spans="2:65" s="1" customFormat="1" ht="15">
      <c r="B82" s="39"/>
      <c r="C82" s="61" t="s">
        <v>33</v>
      </c>
      <c r="F82" s="140" t="str">
        <f>E17</f>
        <v>Statutární město Brno</v>
      </c>
      <c r="I82" s="61" t="s">
        <v>39</v>
      </c>
      <c r="J82" s="140" t="str">
        <f>E23</f>
        <v>ATELIÉR ZAHRADNÍ A KRAJIN. ARCHITEKTURY  Z.SENDLER</v>
      </c>
      <c r="L82" s="39"/>
    </row>
    <row r="83" spans="2:65" s="1" customFormat="1" ht="14.45" customHeight="1">
      <c r="B83" s="39"/>
      <c r="C83" s="61" t="s">
        <v>37</v>
      </c>
      <c r="F83" s="140" t="str">
        <f>IF(E20="","",E20)</f>
        <v xml:space="preserve"> </v>
      </c>
      <c r="L83" s="39"/>
    </row>
    <row r="84" spans="2:65" s="1" customFormat="1" ht="10.35" customHeight="1">
      <c r="B84" s="39"/>
      <c r="L84" s="39"/>
    </row>
    <row r="85" spans="2:65" s="10" customFormat="1" ht="29.25" customHeight="1">
      <c r="B85" s="141"/>
      <c r="C85" s="142" t="s">
        <v>244</v>
      </c>
      <c r="D85" s="143" t="s">
        <v>62</v>
      </c>
      <c r="E85" s="143" t="s">
        <v>58</v>
      </c>
      <c r="F85" s="143" t="s">
        <v>245</v>
      </c>
      <c r="G85" s="143" t="s">
        <v>246</v>
      </c>
      <c r="H85" s="143" t="s">
        <v>247</v>
      </c>
      <c r="I85" s="143" t="s">
        <v>248</v>
      </c>
      <c r="J85" s="143" t="s">
        <v>230</v>
      </c>
      <c r="K85" s="144" t="s">
        <v>249</v>
      </c>
      <c r="L85" s="141"/>
      <c r="M85" s="71" t="s">
        <v>250</v>
      </c>
      <c r="N85" s="72" t="s">
        <v>47</v>
      </c>
      <c r="O85" s="72" t="s">
        <v>251</v>
      </c>
      <c r="P85" s="72" t="s">
        <v>252</v>
      </c>
      <c r="Q85" s="72" t="s">
        <v>253</v>
      </c>
      <c r="R85" s="72" t="s">
        <v>254</v>
      </c>
      <c r="S85" s="72" t="s">
        <v>255</v>
      </c>
      <c r="T85" s="73" t="s">
        <v>256</v>
      </c>
    </row>
    <row r="86" spans="2:65" s="1" customFormat="1" ht="29.25" customHeight="1">
      <c r="B86" s="39"/>
      <c r="C86" s="75" t="s">
        <v>231</v>
      </c>
      <c r="J86" s="145">
        <f>BK86</f>
        <v>0</v>
      </c>
      <c r="L86" s="39"/>
      <c r="M86" s="74"/>
      <c r="N86" s="66"/>
      <c r="O86" s="66"/>
      <c r="P86" s="146">
        <f>P87</f>
        <v>40.385417000000004</v>
      </c>
      <c r="Q86" s="66"/>
      <c r="R86" s="146">
        <f>R87</f>
        <v>4.1973599999999998</v>
      </c>
      <c r="S86" s="66"/>
      <c r="T86" s="147">
        <f>T87</f>
        <v>0</v>
      </c>
      <c r="AT86" s="24" t="s">
        <v>76</v>
      </c>
      <c r="AU86" s="24" t="s">
        <v>232</v>
      </c>
      <c r="BK86" s="148">
        <f>BK87</f>
        <v>0</v>
      </c>
    </row>
    <row r="87" spans="2:65" s="11" customFormat="1" ht="37.35" customHeight="1">
      <c r="B87" s="149"/>
      <c r="D87" s="150" t="s">
        <v>76</v>
      </c>
      <c r="E87" s="151" t="s">
        <v>257</v>
      </c>
      <c r="F87" s="151" t="s">
        <v>258</v>
      </c>
      <c r="J87" s="152">
        <f>BK87</f>
        <v>0</v>
      </c>
      <c r="L87" s="149"/>
      <c r="M87" s="153"/>
      <c r="N87" s="154"/>
      <c r="O87" s="154"/>
      <c r="P87" s="155">
        <f>P88+P109+P126</f>
        <v>40.385417000000004</v>
      </c>
      <c r="Q87" s="154"/>
      <c r="R87" s="155">
        <f>R88+R109+R126</f>
        <v>4.1973599999999998</v>
      </c>
      <c r="S87" s="154"/>
      <c r="T87" s="156">
        <f>T88+T109+T126</f>
        <v>0</v>
      </c>
      <c r="AR87" s="150" t="s">
        <v>28</v>
      </c>
      <c r="AT87" s="157" t="s">
        <v>76</v>
      </c>
      <c r="AU87" s="157" t="s">
        <v>77</v>
      </c>
      <c r="AY87" s="150" t="s">
        <v>259</v>
      </c>
      <c r="BK87" s="158">
        <f>BK88+BK109+BK126</f>
        <v>0</v>
      </c>
    </row>
    <row r="88" spans="2:65" s="11" customFormat="1" ht="19.899999999999999" customHeight="1">
      <c r="B88" s="149"/>
      <c r="D88" s="150" t="s">
        <v>76</v>
      </c>
      <c r="E88" s="159" t="s">
        <v>28</v>
      </c>
      <c r="F88" s="159" t="s">
        <v>260</v>
      </c>
      <c r="J88" s="160">
        <f>BK88</f>
        <v>0</v>
      </c>
      <c r="L88" s="149"/>
      <c r="M88" s="153"/>
      <c r="N88" s="154"/>
      <c r="O88" s="154"/>
      <c r="P88" s="155">
        <f>SUM(P89:P108)</f>
        <v>8.4349439999999998</v>
      </c>
      <c r="Q88" s="154"/>
      <c r="R88" s="155">
        <f>SUM(R89:R108)</f>
        <v>0</v>
      </c>
      <c r="S88" s="154"/>
      <c r="T88" s="156">
        <f>SUM(T89:T108)</f>
        <v>0</v>
      </c>
      <c r="AR88" s="150" t="s">
        <v>28</v>
      </c>
      <c r="AT88" s="157" t="s">
        <v>76</v>
      </c>
      <c r="AU88" s="157" t="s">
        <v>28</v>
      </c>
      <c r="AY88" s="150" t="s">
        <v>259</v>
      </c>
      <c r="BK88" s="158">
        <f>SUM(BK89:BK108)</f>
        <v>0</v>
      </c>
    </row>
    <row r="89" spans="2:65" s="1" customFormat="1" ht="25.5" customHeight="1">
      <c r="B89" s="161"/>
      <c r="C89" s="162" t="s">
        <v>28</v>
      </c>
      <c r="D89" s="162" t="s">
        <v>261</v>
      </c>
      <c r="E89" s="163" t="s">
        <v>1415</v>
      </c>
      <c r="F89" s="164" t="s">
        <v>1416</v>
      </c>
      <c r="G89" s="165" t="s">
        <v>285</v>
      </c>
      <c r="H89" s="166">
        <v>16.8</v>
      </c>
      <c r="I89" s="167"/>
      <c r="J89" s="167">
        <f>ROUND(I89*H89,2)</f>
        <v>0</v>
      </c>
      <c r="K89" s="164" t="s">
        <v>265</v>
      </c>
      <c r="L89" s="39"/>
      <c r="M89" s="168" t="s">
        <v>5</v>
      </c>
      <c r="N89" s="169" t="s">
        <v>48</v>
      </c>
      <c r="O89" s="170">
        <v>0.45</v>
      </c>
      <c r="P89" s="170">
        <f>O89*H89</f>
        <v>7.5600000000000005</v>
      </c>
      <c r="Q89" s="170">
        <v>0</v>
      </c>
      <c r="R89" s="170">
        <f>Q89*H89</f>
        <v>0</v>
      </c>
      <c r="S89" s="170">
        <v>0</v>
      </c>
      <c r="T89" s="171">
        <f>S89*H89</f>
        <v>0</v>
      </c>
      <c r="AR89" s="24" t="s">
        <v>266</v>
      </c>
      <c r="AT89" s="24" t="s">
        <v>261</v>
      </c>
      <c r="AU89" s="24" t="s">
        <v>86</v>
      </c>
      <c r="AY89" s="24" t="s">
        <v>259</v>
      </c>
      <c r="BE89" s="172">
        <f>IF(N89="základní",J89,0)</f>
        <v>0</v>
      </c>
      <c r="BF89" s="172">
        <f>IF(N89="snížená",J89,0)</f>
        <v>0</v>
      </c>
      <c r="BG89" s="172">
        <f>IF(N89="zákl. přenesená",J89,0)</f>
        <v>0</v>
      </c>
      <c r="BH89" s="172">
        <f>IF(N89="sníž. přenesená",J89,0)</f>
        <v>0</v>
      </c>
      <c r="BI89" s="172">
        <f>IF(N89="nulová",J89,0)</f>
        <v>0</v>
      </c>
      <c r="BJ89" s="24" t="s">
        <v>28</v>
      </c>
      <c r="BK89" s="172">
        <f>ROUND(I89*H89,2)</f>
        <v>0</v>
      </c>
      <c r="BL89" s="24" t="s">
        <v>266</v>
      </c>
      <c r="BM89" s="24" t="s">
        <v>1417</v>
      </c>
    </row>
    <row r="90" spans="2:65" s="12" customFormat="1">
      <c r="B90" s="173"/>
      <c r="D90" s="174" t="s">
        <v>268</v>
      </c>
      <c r="E90" s="175" t="s">
        <v>5</v>
      </c>
      <c r="F90" s="176" t="s">
        <v>269</v>
      </c>
      <c r="H90" s="175" t="s">
        <v>5</v>
      </c>
      <c r="L90" s="173"/>
      <c r="M90" s="177"/>
      <c r="N90" s="178"/>
      <c r="O90" s="178"/>
      <c r="P90" s="178"/>
      <c r="Q90" s="178"/>
      <c r="R90" s="178"/>
      <c r="S90" s="178"/>
      <c r="T90" s="179"/>
      <c r="AT90" s="175" t="s">
        <v>268</v>
      </c>
      <c r="AU90" s="175" t="s">
        <v>86</v>
      </c>
      <c r="AV90" s="12" t="s">
        <v>28</v>
      </c>
      <c r="AW90" s="12" t="s">
        <v>41</v>
      </c>
      <c r="AX90" s="12" t="s">
        <v>77</v>
      </c>
      <c r="AY90" s="175" t="s">
        <v>259</v>
      </c>
    </row>
    <row r="91" spans="2:65" s="12" customFormat="1">
      <c r="B91" s="173"/>
      <c r="D91" s="174" t="s">
        <v>268</v>
      </c>
      <c r="E91" s="175" t="s">
        <v>5</v>
      </c>
      <c r="F91" s="176" t="s">
        <v>1418</v>
      </c>
      <c r="H91" s="175" t="s">
        <v>5</v>
      </c>
      <c r="L91" s="173"/>
      <c r="M91" s="177"/>
      <c r="N91" s="178"/>
      <c r="O91" s="178"/>
      <c r="P91" s="178"/>
      <c r="Q91" s="178"/>
      <c r="R91" s="178"/>
      <c r="S91" s="178"/>
      <c r="T91" s="179"/>
      <c r="AT91" s="175" t="s">
        <v>268</v>
      </c>
      <c r="AU91" s="175" t="s">
        <v>86</v>
      </c>
      <c r="AV91" s="12" t="s">
        <v>28</v>
      </c>
      <c r="AW91" s="12" t="s">
        <v>41</v>
      </c>
      <c r="AX91" s="12" t="s">
        <v>77</v>
      </c>
      <c r="AY91" s="175" t="s">
        <v>259</v>
      </c>
    </row>
    <row r="92" spans="2:65" s="12" customFormat="1">
      <c r="B92" s="173"/>
      <c r="D92" s="174" t="s">
        <v>268</v>
      </c>
      <c r="E92" s="175" t="s">
        <v>5</v>
      </c>
      <c r="F92" s="176" t="s">
        <v>274</v>
      </c>
      <c r="H92" s="175" t="s">
        <v>5</v>
      </c>
      <c r="L92" s="173"/>
      <c r="M92" s="177"/>
      <c r="N92" s="178"/>
      <c r="O92" s="178"/>
      <c r="P92" s="178"/>
      <c r="Q92" s="178"/>
      <c r="R92" s="178"/>
      <c r="S92" s="178"/>
      <c r="T92" s="179"/>
      <c r="AT92" s="175" t="s">
        <v>268</v>
      </c>
      <c r="AU92" s="175" t="s">
        <v>86</v>
      </c>
      <c r="AV92" s="12" t="s">
        <v>28</v>
      </c>
      <c r="AW92" s="12" t="s">
        <v>41</v>
      </c>
      <c r="AX92" s="12" t="s">
        <v>77</v>
      </c>
      <c r="AY92" s="175" t="s">
        <v>259</v>
      </c>
    </row>
    <row r="93" spans="2:65" s="13" customFormat="1">
      <c r="B93" s="180"/>
      <c r="D93" s="174" t="s">
        <v>268</v>
      </c>
      <c r="E93" s="181" t="s">
        <v>5</v>
      </c>
      <c r="F93" s="182" t="s">
        <v>275</v>
      </c>
      <c r="H93" s="183">
        <v>0</v>
      </c>
      <c r="L93" s="180"/>
      <c r="M93" s="184"/>
      <c r="N93" s="185"/>
      <c r="O93" s="185"/>
      <c r="P93" s="185"/>
      <c r="Q93" s="185"/>
      <c r="R93" s="185"/>
      <c r="S93" s="185"/>
      <c r="T93" s="186"/>
      <c r="AT93" s="181" t="s">
        <v>268</v>
      </c>
      <c r="AU93" s="181" t="s">
        <v>86</v>
      </c>
      <c r="AV93" s="13" t="s">
        <v>152</v>
      </c>
      <c r="AW93" s="13" t="s">
        <v>41</v>
      </c>
      <c r="AX93" s="13" t="s">
        <v>77</v>
      </c>
      <c r="AY93" s="181" t="s">
        <v>259</v>
      </c>
    </row>
    <row r="94" spans="2:65" s="12" customFormat="1">
      <c r="B94" s="173"/>
      <c r="D94" s="174" t="s">
        <v>268</v>
      </c>
      <c r="E94" s="175" t="s">
        <v>5</v>
      </c>
      <c r="F94" s="176" t="s">
        <v>1419</v>
      </c>
      <c r="H94" s="175" t="s">
        <v>5</v>
      </c>
      <c r="L94" s="173"/>
      <c r="M94" s="177"/>
      <c r="N94" s="178"/>
      <c r="O94" s="178"/>
      <c r="P94" s="178"/>
      <c r="Q94" s="178"/>
      <c r="R94" s="178"/>
      <c r="S94" s="178"/>
      <c r="T94" s="179"/>
      <c r="AT94" s="175" t="s">
        <v>268</v>
      </c>
      <c r="AU94" s="175" t="s">
        <v>86</v>
      </c>
      <c r="AV94" s="12" t="s">
        <v>28</v>
      </c>
      <c r="AW94" s="12" t="s">
        <v>41</v>
      </c>
      <c r="AX94" s="12" t="s">
        <v>77</v>
      </c>
      <c r="AY94" s="175" t="s">
        <v>259</v>
      </c>
    </row>
    <row r="95" spans="2:65" s="12" customFormat="1">
      <c r="B95" s="173"/>
      <c r="D95" s="174" t="s">
        <v>268</v>
      </c>
      <c r="E95" s="175" t="s">
        <v>5</v>
      </c>
      <c r="F95" s="176" t="s">
        <v>1420</v>
      </c>
      <c r="H95" s="175" t="s">
        <v>5</v>
      </c>
      <c r="L95" s="173"/>
      <c r="M95" s="177"/>
      <c r="N95" s="178"/>
      <c r="O95" s="178"/>
      <c r="P95" s="178"/>
      <c r="Q95" s="178"/>
      <c r="R95" s="178"/>
      <c r="S95" s="178"/>
      <c r="T95" s="179"/>
      <c r="AT95" s="175" t="s">
        <v>268</v>
      </c>
      <c r="AU95" s="175" t="s">
        <v>86</v>
      </c>
      <c r="AV95" s="12" t="s">
        <v>28</v>
      </c>
      <c r="AW95" s="12" t="s">
        <v>41</v>
      </c>
      <c r="AX95" s="12" t="s">
        <v>77</v>
      </c>
      <c r="AY95" s="175" t="s">
        <v>259</v>
      </c>
    </row>
    <row r="96" spans="2:65" s="14" customFormat="1">
      <c r="B96" s="187"/>
      <c r="D96" s="174" t="s">
        <v>268</v>
      </c>
      <c r="E96" s="188" t="s">
        <v>5</v>
      </c>
      <c r="F96" s="189" t="s">
        <v>1421</v>
      </c>
      <c r="H96" s="190">
        <v>16.8</v>
      </c>
      <c r="L96" s="187"/>
      <c r="M96" s="191"/>
      <c r="N96" s="192"/>
      <c r="O96" s="192"/>
      <c r="P96" s="192"/>
      <c r="Q96" s="192"/>
      <c r="R96" s="192"/>
      <c r="S96" s="192"/>
      <c r="T96" s="193"/>
      <c r="AT96" s="188" t="s">
        <v>268</v>
      </c>
      <c r="AU96" s="188" t="s">
        <v>86</v>
      </c>
      <c r="AV96" s="14" t="s">
        <v>86</v>
      </c>
      <c r="AW96" s="14" t="s">
        <v>41</v>
      </c>
      <c r="AX96" s="14" t="s">
        <v>77</v>
      </c>
      <c r="AY96" s="188" t="s">
        <v>259</v>
      </c>
    </row>
    <row r="97" spans="2:65" s="15" customFormat="1">
      <c r="B97" s="194"/>
      <c r="D97" s="174" t="s">
        <v>268</v>
      </c>
      <c r="E97" s="195" t="s">
        <v>5</v>
      </c>
      <c r="F97" s="196" t="s">
        <v>282</v>
      </c>
      <c r="H97" s="197">
        <v>16.8</v>
      </c>
      <c r="L97" s="194"/>
      <c r="M97" s="198"/>
      <c r="N97" s="199"/>
      <c r="O97" s="199"/>
      <c r="P97" s="199"/>
      <c r="Q97" s="199"/>
      <c r="R97" s="199"/>
      <c r="S97" s="199"/>
      <c r="T97" s="200"/>
      <c r="AT97" s="195" t="s">
        <v>268</v>
      </c>
      <c r="AU97" s="195" t="s">
        <v>86</v>
      </c>
      <c r="AV97" s="15" t="s">
        <v>266</v>
      </c>
      <c r="AW97" s="15" t="s">
        <v>41</v>
      </c>
      <c r="AX97" s="15" t="s">
        <v>28</v>
      </c>
      <c r="AY97" s="195" t="s">
        <v>259</v>
      </c>
    </row>
    <row r="98" spans="2:65" s="1" customFormat="1" ht="16.5" customHeight="1">
      <c r="B98" s="161"/>
      <c r="C98" s="162" t="s">
        <v>86</v>
      </c>
      <c r="D98" s="162" t="s">
        <v>261</v>
      </c>
      <c r="E98" s="163" t="s">
        <v>313</v>
      </c>
      <c r="F98" s="164" t="s">
        <v>314</v>
      </c>
      <c r="G98" s="165" t="s">
        <v>297</v>
      </c>
      <c r="H98" s="166">
        <v>1.1759999999999999</v>
      </c>
      <c r="I98" s="167"/>
      <c r="J98" s="167">
        <f>ROUND(I98*H98,2)</f>
        <v>0</v>
      </c>
      <c r="K98" s="164" t="s">
        <v>265</v>
      </c>
      <c r="L98" s="39"/>
      <c r="M98" s="168" t="s">
        <v>5</v>
      </c>
      <c r="N98" s="169" t="s">
        <v>48</v>
      </c>
      <c r="O98" s="170">
        <v>8.3000000000000004E-2</v>
      </c>
      <c r="P98" s="170">
        <f>O98*H98</f>
        <v>9.7608E-2</v>
      </c>
      <c r="Q98" s="170">
        <v>0</v>
      </c>
      <c r="R98" s="170">
        <f>Q98*H98</f>
        <v>0</v>
      </c>
      <c r="S98" s="170">
        <v>0</v>
      </c>
      <c r="T98" s="171">
        <f>S98*H98</f>
        <v>0</v>
      </c>
      <c r="AR98" s="24" t="s">
        <v>266</v>
      </c>
      <c r="AT98" s="24" t="s">
        <v>261</v>
      </c>
      <c r="AU98" s="24" t="s">
        <v>86</v>
      </c>
      <c r="AY98" s="24" t="s">
        <v>259</v>
      </c>
      <c r="BE98" s="172">
        <f>IF(N98="základní",J98,0)</f>
        <v>0</v>
      </c>
      <c r="BF98" s="172">
        <f>IF(N98="snížená",J98,0)</f>
        <v>0</v>
      </c>
      <c r="BG98" s="172">
        <f>IF(N98="zákl. přenesená",J98,0)</f>
        <v>0</v>
      </c>
      <c r="BH98" s="172">
        <f>IF(N98="sníž. přenesená",J98,0)</f>
        <v>0</v>
      </c>
      <c r="BI98" s="172">
        <f>IF(N98="nulová",J98,0)</f>
        <v>0</v>
      </c>
      <c r="BJ98" s="24" t="s">
        <v>28</v>
      </c>
      <c r="BK98" s="172">
        <f>ROUND(I98*H98,2)</f>
        <v>0</v>
      </c>
      <c r="BL98" s="24" t="s">
        <v>266</v>
      </c>
      <c r="BM98" s="24" t="s">
        <v>1422</v>
      </c>
    </row>
    <row r="99" spans="2:65" s="12" customFormat="1">
      <c r="B99" s="173"/>
      <c r="D99" s="174" t="s">
        <v>268</v>
      </c>
      <c r="E99" s="175" t="s">
        <v>5</v>
      </c>
      <c r="F99" s="176" t="s">
        <v>1423</v>
      </c>
      <c r="H99" s="175" t="s">
        <v>5</v>
      </c>
      <c r="L99" s="173"/>
      <c r="M99" s="177"/>
      <c r="N99" s="178"/>
      <c r="O99" s="178"/>
      <c r="P99" s="178"/>
      <c r="Q99" s="178"/>
      <c r="R99" s="178"/>
      <c r="S99" s="178"/>
      <c r="T99" s="179"/>
      <c r="AT99" s="175" t="s">
        <v>268</v>
      </c>
      <c r="AU99" s="175" t="s">
        <v>86</v>
      </c>
      <c r="AV99" s="12" t="s">
        <v>28</v>
      </c>
      <c r="AW99" s="12" t="s">
        <v>41</v>
      </c>
      <c r="AX99" s="12" t="s">
        <v>77</v>
      </c>
      <c r="AY99" s="175" t="s">
        <v>259</v>
      </c>
    </row>
    <row r="100" spans="2:65" s="14" customFormat="1">
      <c r="B100" s="187"/>
      <c r="D100" s="174" t="s">
        <v>268</v>
      </c>
      <c r="E100" s="188" t="s">
        <v>5</v>
      </c>
      <c r="F100" s="189" t="s">
        <v>1424</v>
      </c>
      <c r="H100" s="190">
        <v>1.1759999999999999</v>
      </c>
      <c r="L100" s="187"/>
      <c r="M100" s="191"/>
      <c r="N100" s="192"/>
      <c r="O100" s="192"/>
      <c r="P100" s="192"/>
      <c r="Q100" s="192"/>
      <c r="R100" s="192"/>
      <c r="S100" s="192"/>
      <c r="T100" s="193"/>
      <c r="AT100" s="188" t="s">
        <v>268</v>
      </c>
      <c r="AU100" s="188" t="s">
        <v>86</v>
      </c>
      <c r="AV100" s="14" t="s">
        <v>86</v>
      </c>
      <c r="AW100" s="14" t="s">
        <v>41</v>
      </c>
      <c r="AX100" s="14" t="s">
        <v>77</v>
      </c>
      <c r="AY100" s="188" t="s">
        <v>259</v>
      </c>
    </row>
    <row r="101" spans="2:65" s="15" customFormat="1">
      <c r="B101" s="194"/>
      <c r="D101" s="174" t="s">
        <v>268</v>
      </c>
      <c r="E101" s="195" t="s">
        <v>1412</v>
      </c>
      <c r="F101" s="196" t="s">
        <v>282</v>
      </c>
      <c r="H101" s="197">
        <v>1.1759999999999999</v>
      </c>
      <c r="L101" s="194"/>
      <c r="M101" s="198"/>
      <c r="N101" s="199"/>
      <c r="O101" s="199"/>
      <c r="P101" s="199"/>
      <c r="Q101" s="199"/>
      <c r="R101" s="199"/>
      <c r="S101" s="199"/>
      <c r="T101" s="200"/>
      <c r="AT101" s="195" t="s">
        <v>268</v>
      </c>
      <c r="AU101" s="195" t="s">
        <v>86</v>
      </c>
      <c r="AV101" s="15" t="s">
        <v>266</v>
      </c>
      <c r="AW101" s="15" t="s">
        <v>41</v>
      </c>
      <c r="AX101" s="15" t="s">
        <v>28</v>
      </c>
      <c r="AY101" s="195" t="s">
        <v>259</v>
      </c>
    </row>
    <row r="102" spans="2:65" s="1" customFormat="1" ht="16.5" customHeight="1">
      <c r="B102" s="161"/>
      <c r="C102" s="162" t="s">
        <v>152</v>
      </c>
      <c r="D102" s="162" t="s">
        <v>261</v>
      </c>
      <c r="E102" s="163" t="s">
        <v>1425</v>
      </c>
      <c r="F102" s="164" t="s">
        <v>1426</v>
      </c>
      <c r="G102" s="165" t="s">
        <v>297</v>
      </c>
      <c r="H102" s="166">
        <v>1.1759999999999999</v>
      </c>
      <c r="I102" s="167"/>
      <c r="J102" s="167">
        <f>ROUND(I102*H102,2)</f>
        <v>0</v>
      </c>
      <c r="K102" s="164" t="s">
        <v>265</v>
      </c>
      <c r="L102" s="39"/>
      <c r="M102" s="168" t="s">
        <v>5</v>
      </c>
      <c r="N102" s="169" t="s">
        <v>48</v>
      </c>
      <c r="O102" s="170">
        <v>0.65200000000000002</v>
      </c>
      <c r="P102" s="170">
        <f>O102*H102</f>
        <v>0.76675199999999999</v>
      </c>
      <c r="Q102" s="170">
        <v>0</v>
      </c>
      <c r="R102" s="170">
        <f>Q102*H102</f>
        <v>0</v>
      </c>
      <c r="S102" s="170">
        <v>0</v>
      </c>
      <c r="T102" s="171">
        <f>S102*H102</f>
        <v>0</v>
      </c>
      <c r="AR102" s="24" t="s">
        <v>266</v>
      </c>
      <c r="AT102" s="24" t="s">
        <v>261</v>
      </c>
      <c r="AU102" s="24" t="s">
        <v>86</v>
      </c>
      <c r="AY102" s="24" t="s">
        <v>259</v>
      </c>
      <c r="BE102" s="172">
        <f>IF(N102="základní",J102,0)</f>
        <v>0</v>
      </c>
      <c r="BF102" s="172">
        <f>IF(N102="snížená",J102,0)</f>
        <v>0</v>
      </c>
      <c r="BG102" s="172">
        <f>IF(N102="zákl. přenesená",J102,0)</f>
        <v>0</v>
      </c>
      <c r="BH102" s="172">
        <f>IF(N102="sníž. přenesená",J102,0)</f>
        <v>0</v>
      </c>
      <c r="BI102" s="172">
        <f>IF(N102="nulová",J102,0)</f>
        <v>0</v>
      </c>
      <c r="BJ102" s="24" t="s">
        <v>28</v>
      </c>
      <c r="BK102" s="172">
        <f>ROUND(I102*H102,2)</f>
        <v>0</v>
      </c>
      <c r="BL102" s="24" t="s">
        <v>266</v>
      </c>
      <c r="BM102" s="24" t="s">
        <v>1427</v>
      </c>
    </row>
    <row r="103" spans="2:65" s="12" customFormat="1">
      <c r="B103" s="173"/>
      <c r="D103" s="174" t="s">
        <v>268</v>
      </c>
      <c r="E103" s="175" t="s">
        <v>5</v>
      </c>
      <c r="F103" s="176" t="s">
        <v>1428</v>
      </c>
      <c r="H103" s="175" t="s">
        <v>5</v>
      </c>
      <c r="L103" s="173"/>
      <c r="M103" s="177"/>
      <c r="N103" s="178"/>
      <c r="O103" s="178"/>
      <c r="P103" s="178"/>
      <c r="Q103" s="178"/>
      <c r="R103" s="178"/>
      <c r="S103" s="178"/>
      <c r="T103" s="179"/>
      <c r="AT103" s="175" t="s">
        <v>268</v>
      </c>
      <c r="AU103" s="175" t="s">
        <v>86</v>
      </c>
      <c r="AV103" s="12" t="s">
        <v>28</v>
      </c>
      <c r="AW103" s="12" t="s">
        <v>41</v>
      </c>
      <c r="AX103" s="12" t="s">
        <v>77</v>
      </c>
      <c r="AY103" s="175" t="s">
        <v>259</v>
      </c>
    </row>
    <row r="104" spans="2:65" s="14" customFormat="1">
      <c r="B104" s="187"/>
      <c r="D104" s="174" t="s">
        <v>268</v>
      </c>
      <c r="E104" s="188" t="s">
        <v>5</v>
      </c>
      <c r="F104" s="189" t="s">
        <v>1413</v>
      </c>
      <c r="H104" s="190">
        <v>1.1759999999999999</v>
      </c>
      <c r="L104" s="187"/>
      <c r="M104" s="191"/>
      <c r="N104" s="192"/>
      <c r="O104" s="192"/>
      <c r="P104" s="192"/>
      <c r="Q104" s="192"/>
      <c r="R104" s="192"/>
      <c r="S104" s="192"/>
      <c r="T104" s="193"/>
      <c r="AT104" s="188" t="s">
        <v>268</v>
      </c>
      <c r="AU104" s="188" t="s">
        <v>86</v>
      </c>
      <c r="AV104" s="14" t="s">
        <v>86</v>
      </c>
      <c r="AW104" s="14" t="s">
        <v>41</v>
      </c>
      <c r="AX104" s="14" t="s">
        <v>28</v>
      </c>
      <c r="AY104" s="188" t="s">
        <v>259</v>
      </c>
    </row>
    <row r="105" spans="2:65" s="1" customFormat="1" ht="16.5" customHeight="1">
      <c r="B105" s="161"/>
      <c r="C105" s="162" t="s">
        <v>266</v>
      </c>
      <c r="D105" s="162" t="s">
        <v>261</v>
      </c>
      <c r="E105" s="163" t="s">
        <v>318</v>
      </c>
      <c r="F105" s="164" t="s">
        <v>319</v>
      </c>
      <c r="G105" s="165" t="s">
        <v>297</v>
      </c>
      <c r="H105" s="166">
        <v>1.1759999999999999</v>
      </c>
      <c r="I105" s="167"/>
      <c r="J105" s="167">
        <f>ROUND(I105*H105,2)</f>
        <v>0</v>
      </c>
      <c r="K105" s="164" t="s">
        <v>265</v>
      </c>
      <c r="L105" s="39"/>
      <c r="M105" s="168" t="s">
        <v>5</v>
      </c>
      <c r="N105" s="169" t="s">
        <v>48</v>
      </c>
      <c r="O105" s="170">
        <v>8.9999999999999993E-3</v>
      </c>
      <c r="P105" s="170">
        <f>O105*H105</f>
        <v>1.0583999999999998E-2</v>
      </c>
      <c r="Q105" s="170">
        <v>0</v>
      </c>
      <c r="R105" s="170">
        <f>Q105*H105</f>
        <v>0</v>
      </c>
      <c r="S105" s="170">
        <v>0</v>
      </c>
      <c r="T105" s="171">
        <f>S105*H105</f>
        <v>0</v>
      </c>
      <c r="AR105" s="24" t="s">
        <v>266</v>
      </c>
      <c r="AT105" s="24" t="s">
        <v>261</v>
      </c>
      <c r="AU105" s="24" t="s">
        <v>86</v>
      </c>
      <c r="AY105" s="24" t="s">
        <v>259</v>
      </c>
      <c r="BE105" s="172">
        <f>IF(N105="základní",J105,0)</f>
        <v>0</v>
      </c>
      <c r="BF105" s="172">
        <f>IF(N105="snížená",J105,0)</f>
        <v>0</v>
      </c>
      <c r="BG105" s="172">
        <f>IF(N105="zákl. přenesená",J105,0)</f>
        <v>0</v>
      </c>
      <c r="BH105" s="172">
        <f>IF(N105="sníž. přenesená",J105,0)</f>
        <v>0</v>
      </c>
      <c r="BI105" s="172">
        <f>IF(N105="nulová",J105,0)</f>
        <v>0</v>
      </c>
      <c r="BJ105" s="24" t="s">
        <v>28</v>
      </c>
      <c r="BK105" s="172">
        <f>ROUND(I105*H105,2)</f>
        <v>0</v>
      </c>
      <c r="BL105" s="24" t="s">
        <v>266</v>
      </c>
      <c r="BM105" s="24" t="s">
        <v>1429</v>
      </c>
    </row>
    <row r="106" spans="2:65" s="14" customFormat="1">
      <c r="B106" s="187"/>
      <c r="D106" s="174" t="s">
        <v>268</v>
      </c>
      <c r="E106" s="188" t="s">
        <v>5</v>
      </c>
      <c r="F106" s="189" t="s">
        <v>1412</v>
      </c>
      <c r="H106" s="190">
        <v>1.1759999999999999</v>
      </c>
      <c r="L106" s="187"/>
      <c r="M106" s="191"/>
      <c r="N106" s="192"/>
      <c r="O106" s="192"/>
      <c r="P106" s="192"/>
      <c r="Q106" s="192"/>
      <c r="R106" s="192"/>
      <c r="S106" s="192"/>
      <c r="T106" s="193"/>
      <c r="AT106" s="188" t="s">
        <v>268</v>
      </c>
      <c r="AU106" s="188" t="s">
        <v>86</v>
      </c>
      <c r="AV106" s="14" t="s">
        <v>86</v>
      </c>
      <c r="AW106" s="14" t="s">
        <v>41</v>
      </c>
      <c r="AX106" s="14" t="s">
        <v>28</v>
      </c>
      <c r="AY106" s="188" t="s">
        <v>259</v>
      </c>
    </row>
    <row r="107" spans="2:65" s="1" customFormat="1" ht="16.5" customHeight="1">
      <c r="B107" s="161"/>
      <c r="C107" s="162" t="s">
        <v>304</v>
      </c>
      <c r="D107" s="162" t="s">
        <v>261</v>
      </c>
      <c r="E107" s="163" t="s">
        <v>322</v>
      </c>
      <c r="F107" s="164" t="s">
        <v>323</v>
      </c>
      <c r="G107" s="165" t="s">
        <v>324</v>
      </c>
      <c r="H107" s="166">
        <v>2.117</v>
      </c>
      <c r="I107" s="167"/>
      <c r="J107" s="167">
        <f>ROUND(I107*H107,2)</f>
        <v>0</v>
      </c>
      <c r="K107" s="164" t="s">
        <v>265</v>
      </c>
      <c r="L107" s="39"/>
      <c r="M107" s="168" t="s">
        <v>5</v>
      </c>
      <c r="N107" s="169" t="s">
        <v>48</v>
      </c>
      <c r="O107" s="170">
        <v>0</v>
      </c>
      <c r="P107" s="170">
        <f>O107*H107</f>
        <v>0</v>
      </c>
      <c r="Q107" s="170">
        <v>0</v>
      </c>
      <c r="R107" s="170">
        <f>Q107*H107</f>
        <v>0</v>
      </c>
      <c r="S107" s="170">
        <v>0</v>
      </c>
      <c r="T107" s="171">
        <f>S107*H107</f>
        <v>0</v>
      </c>
      <c r="AR107" s="24" t="s">
        <v>266</v>
      </c>
      <c r="AT107" s="24" t="s">
        <v>261</v>
      </c>
      <c r="AU107" s="24" t="s">
        <v>86</v>
      </c>
      <c r="AY107" s="24" t="s">
        <v>259</v>
      </c>
      <c r="BE107" s="172">
        <f>IF(N107="základní",J107,0)</f>
        <v>0</v>
      </c>
      <c r="BF107" s="172">
        <f>IF(N107="snížená",J107,0)</f>
        <v>0</v>
      </c>
      <c r="BG107" s="172">
        <f>IF(N107="zákl. přenesená",J107,0)</f>
        <v>0</v>
      </c>
      <c r="BH107" s="172">
        <f>IF(N107="sníž. přenesená",J107,0)</f>
        <v>0</v>
      </c>
      <c r="BI107" s="172">
        <f>IF(N107="nulová",J107,0)</f>
        <v>0</v>
      </c>
      <c r="BJ107" s="24" t="s">
        <v>28</v>
      </c>
      <c r="BK107" s="172">
        <f>ROUND(I107*H107,2)</f>
        <v>0</v>
      </c>
      <c r="BL107" s="24" t="s">
        <v>266</v>
      </c>
      <c r="BM107" s="24" t="s">
        <v>1430</v>
      </c>
    </row>
    <row r="108" spans="2:65" s="14" customFormat="1">
      <c r="B108" s="187"/>
      <c r="D108" s="174" t="s">
        <v>268</v>
      </c>
      <c r="E108" s="188" t="s">
        <v>5</v>
      </c>
      <c r="F108" s="189" t="s">
        <v>1431</v>
      </c>
      <c r="H108" s="190">
        <v>2.117</v>
      </c>
      <c r="L108" s="187"/>
      <c r="M108" s="191"/>
      <c r="N108" s="192"/>
      <c r="O108" s="192"/>
      <c r="P108" s="192"/>
      <c r="Q108" s="192"/>
      <c r="R108" s="192"/>
      <c r="S108" s="192"/>
      <c r="T108" s="193"/>
      <c r="AT108" s="188" t="s">
        <v>268</v>
      </c>
      <c r="AU108" s="188" t="s">
        <v>86</v>
      </c>
      <c r="AV108" s="14" t="s">
        <v>86</v>
      </c>
      <c r="AW108" s="14" t="s">
        <v>41</v>
      </c>
      <c r="AX108" s="14" t="s">
        <v>28</v>
      </c>
      <c r="AY108" s="188" t="s">
        <v>259</v>
      </c>
    </row>
    <row r="109" spans="2:65" s="11" customFormat="1" ht="29.85" customHeight="1">
      <c r="B109" s="149"/>
      <c r="D109" s="150" t="s">
        <v>76</v>
      </c>
      <c r="E109" s="159" t="s">
        <v>152</v>
      </c>
      <c r="F109" s="159" t="s">
        <v>341</v>
      </c>
      <c r="J109" s="160">
        <f>BK109</f>
        <v>0</v>
      </c>
      <c r="L109" s="149"/>
      <c r="M109" s="153"/>
      <c r="N109" s="154"/>
      <c r="O109" s="154"/>
      <c r="P109" s="155">
        <f>SUM(P110:P125)</f>
        <v>29.394500000000001</v>
      </c>
      <c r="Q109" s="154"/>
      <c r="R109" s="155">
        <f>SUM(R110:R125)</f>
        <v>4.1973599999999998</v>
      </c>
      <c r="S109" s="154"/>
      <c r="T109" s="156">
        <f>SUM(T110:T125)</f>
        <v>0</v>
      </c>
      <c r="AR109" s="150" t="s">
        <v>28</v>
      </c>
      <c r="AT109" s="157" t="s">
        <v>76</v>
      </c>
      <c r="AU109" s="157" t="s">
        <v>28</v>
      </c>
      <c r="AY109" s="150" t="s">
        <v>259</v>
      </c>
      <c r="BK109" s="158">
        <f>SUM(BK110:BK125)</f>
        <v>0</v>
      </c>
    </row>
    <row r="110" spans="2:65" s="1" customFormat="1" ht="16.5" customHeight="1">
      <c r="B110" s="161"/>
      <c r="C110" s="162" t="s">
        <v>312</v>
      </c>
      <c r="D110" s="162" t="s">
        <v>261</v>
      </c>
      <c r="E110" s="163" t="s">
        <v>1432</v>
      </c>
      <c r="F110" s="164" t="s">
        <v>1433</v>
      </c>
      <c r="G110" s="165" t="s">
        <v>352</v>
      </c>
      <c r="H110" s="166">
        <v>24</v>
      </c>
      <c r="I110" s="167"/>
      <c r="J110" s="167">
        <f>ROUND(I110*H110,2)</f>
        <v>0</v>
      </c>
      <c r="K110" s="164" t="s">
        <v>265</v>
      </c>
      <c r="L110" s="39"/>
      <c r="M110" s="168" t="s">
        <v>5</v>
      </c>
      <c r="N110" s="169" t="s">
        <v>48</v>
      </c>
      <c r="O110" s="170">
        <v>0.34</v>
      </c>
      <c r="P110" s="170">
        <f>O110*H110</f>
        <v>8.16</v>
      </c>
      <c r="Q110" s="170">
        <v>0.17488999999999999</v>
      </c>
      <c r="R110" s="170">
        <f>Q110*H110</f>
        <v>4.1973599999999998</v>
      </c>
      <c r="S110" s="170">
        <v>0</v>
      </c>
      <c r="T110" s="171">
        <f>S110*H110</f>
        <v>0</v>
      </c>
      <c r="AR110" s="24" t="s">
        <v>266</v>
      </c>
      <c r="AT110" s="24" t="s">
        <v>261</v>
      </c>
      <c r="AU110" s="24" t="s">
        <v>86</v>
      </c>
      <c r="AY110" s="24" t="s">
        <v>259</v>
      </c>
      <c r="BE110" s="172">
        <f>IF(N110="základní",J110,0)</f>
        <v>0</v>
      </c>
      <c r="BF110" s="172">
        <f>IF(N110="snížená",J110,0)</f>
        <v>0</v>
      </c>
      <c r="BG110" s="172">
        <f>IF(N110="zákl. přenesená",J110,0)</f>
        <v>0</v>
      </c>
      <c r="BH110" s="172">
        <f>IF(N110="sníž. přenesená",J110,0)</f>
        <v>0</v>
      </c>
      <c r="BI110" s="172">
        <f>IF(N110="nulová",J110,0)</f>
        <v>0</v>
      </c>
      <c r="BJ110" s="24" t="s">
        <v>28</v>
      </c>
      <c r="BK110" s="172">
        <f>ROUND(I110*H110,2)</f>
        <v>0</v>
      </c>
      <c r="BL110" s="24" t="s">
        <v>266</v>
      </c>
      <c r="BM110" s="24" t="s">
        <v>1434</v>
      </c>
    </row>
    <row r="111" spans="2:65" s="12" customFormat="1">
      <c r="B111" s="173"/>
      <c r="D111" s="174" t="s">
        <v>268</v>
      </c>
      <c r="E111" s="175" t="s">
        <v>5</v>
      </c>
      <c r="F111" s="176" t="s">
        <v>1435</v>
      </c>
      <c r="H111" s="175" t="s">
        <v>5</v>
      </c>
      <c r="L111" s="173"/>
      <c r="M111" s="177"/>
      <c r="N111" s="178"/>
      <c r="O111" s="178"/>
      <c r="P111" s="178"/>
      <c r="Q111" s="178"/>
      <c r="R111" s="178"/>
      <c r="S111" s="178"/>
      <c r="T111" s="179"/>
      <c r="AT111" s="175" t="s">
        <v>268</v>
      </c>
      <c r="AU111" s="175" t="s">
        <v>86</v>
      </c>
      <c r="AV111" s="12" t="s">
        <v>28</v>
      </c>
      <c r="AW111" s="12" t="s">
        <v>41</v>
      </c>
      <c r="AX111" s="12" t="s">
        <v>77</v>
      </c>
      <c r="AY111" s="175" t="s">
        <v>259</v>
      </c>
    </row>
    <row r="112" spans="2:65" s="13" customFormat="1">
      <c r="B112" s="180"/>
      <c r="D112" s="174" t="s">
        <v>268</v>
      </c>
      <c r="E112" s="181" t="s">
        <v>5</v>
      </c>
      <c r="F112" s="182" t="s">
        <v>275</v>
      </c>
      <c r="H112" s="183">
        <v>0</v>
      </c>
      <c r="L112" s="180"/>
      <c r="M112" s="184"/>
      <c r="N112" s="185"/>
      <c r="O112" s="185"/>
      <c r="P112" s="185"/>
      <c r="Q112" s="185"/>
      <c r="R112" s="185"/>
      <c r="S112" s="185"/>
      <c r="T112" s="186"/>
      <c r="AT112" s="181" t="s">
        <v>268</v>
      </c>
      <c r="AU112" s="181" t="s">
        <v>86</v>
      </c>
      <c r="AV112" s="13" t="s">
        <v>152</v>
      </c>
      <c r="AW112" s="13" t="s">
        <v>41</v>
      </c>
      <c r="AX112" s="13" t="s">
        <v>77</v>
      </c>
      <c r="AY112" s="181" t="s">
        <v>259</v>
      </c>
    </row>
    <row r="113" spans="2:65" s="12" customFormat="1">
      <c r="B113" s="173"/>
      <c r="D113" s="174" t="s">
        <v>268</v>
      </c>
      <c r="E113" s="175" t="s">
        <v>5</v>
      </c>
      <c r="F113" s="176" t="s">
        <v>1436</v>
      </c>
      <c r="H113" s="175" t="s">
        <v>5</v>
      </c>
      <c r="L113" s="173"/>
      <c r="M113" s="177"/>
      <c r="N113" s="178"/>
      <c r="O113" s="178"/>
      <c r="P113" s="178"/>
      <c r="Q113" s="178"/>
      <c r="R113" s="178"/>
      <c r="S113" s="178"/>
      <c r="T113" s="179"/>
      <c r="AT113" s="175" t="s">
        <v>268</v>
      </c>
      <c r="AU113" s="175" t="s">
        <v>86</v>
      </c>
      <c r="AV113" s="12" t="s">
        <v>28</v>
      </c>
      <c r="AW113" s="12" t="s">
        <v>41</v>
      </c>
      <c r="AX113" s="12" t="s">
        <v>77</v>
      </c>
      <c r="AY113" s="175" t="s">
        <v>259</v>
      </c>
    </row>
    <row r="114" spans="2:65" s="12" customFormat="1">
      <c r="B114" s="173"/>
      <c r="D114" s="174" t="s">
        <v>268</v>
      </c>
      <c r="E114" s="175" t="s">
        <v>5</v>
      </c>
      <c r="F114" s="176" t="s">
        <v>1437</v>
      </c>
      <c r="H114" s="175" t="s">
        <v>5</v>
      </c>
      <c r="L114" s="173"/>
      <c r="M114" s="177"/>
      <c r="N114" s="178"/>
      <c r="O114" s="178"/>
      <c r="P114" s="178"/>
      <c r="Q114" s="178"/>
      <c r="R114" s="178"/>
      <c r="S114" s="178"/>
      <c r="T114" s="179"/>
      <c r="AT114" s="175" t="s">
        <v>268</v>
      </c>
      <c r="AU114" s="175" t="s">
        <v>86</v>
      </c>
      <c r="AV114" s="12" t="s">
        <v>28</v>
      </c>
      <c r="AW114" s="12" t="s">
        <v>41</v>
      </c>
      <c r="AX114" s="12" t="s">
        <v>77</v>
      </c>
      <c r="AY114" s="175" t="s">
        <v>259</v>
      </c>
    </row>
    <row r="115" spans="2:65" s="14" customFormat="1">
      <c r="B115" s="187"/>
      <c r="D115" s="174" t="s">
        <v>268</v>
      </c>
      <c r="E115" s="188" t="s">
        <v>5</v>
      </c>
      <c r="F115" s="189" t="s">
        <v>435</v>
      </c>
      <c r="H115" s="190">
        <v>24</v>
      </c>
      <c r="L115" s="187"/>
      <c r="M115" s="191"/>
      <c r="N115" s="192"/>
      <c r="O115" s="192"/>
      <c r="P115" s="192"/>
      <c r="Q115" s="192"/>
      <c r="R115" s="192"/>
      <c r="S115" s="192"/>
      <c r="T115" s="193"/>
      <c r="AT115" s="188" t="s">
        <v>268</v>
      </c>
      <c r="AU115" s="188" t="s">
        <v>86</v>
      </c>
      <c r="AV115" s="14" t="s">
        <v>86</v>
      </c>
      <c r="AW115" s="14" t="s">
        <v>41</v>
      </c>
      <c r="AX115" s="14" t="s">
        <v>77</v>
      </c>
      <c r="AY115" s="188" t="s">
        <v>259</v>
      </c>
    </row>
    <row r="116" spans="2:65" s="15" customFormat="1">
      <c r="B116" s="194"/>
      <c r="D116" s="174" t="s">
        <v>268</v>
      </c>
      <c r="E116" s="195" t="s">
        <v>5</v>
      </c>
      <c r="F116" s="196" t="s">
        <v>282</v>
      </c>
      <c r="H116" s="197">
        <v>24</v>
      </c>
      <c r="L116" s="194"/>
      <c r="M116" s="198"/>
      <c r="N116" s="199"/>
      <c r="O116" s="199"/>
      <c r="P116" s="199"/>
      <c r="Q116" s="199"/>
      <c r="R116" s="199"/>
      <c r="S116" s="199"/>
      <c r="T116" s="200"/>
      <c r="AT116" s="195" t="s">
        <v>268</v>
      </c>
      <c r="AU116" s="195" t="s">
        <v>86</v>
      </c>
      <c r="AV116" s="15" t="s">
        <v>266</v>
      </c>
      <c r="AW116" s="15" t="s">
        <v>41</v>
      </c>
      <c r="AX116" s="15" t="s">
        <v>28</v>
      </c>
      <c r="AY116" s="195" t="s">
        <v>259</v>
      </c>
    </row>
    <row r="117" spans="2:65" s="1" customFormat="1" ht="16.5" customHeight="1">
      <c r="B117" s="161"/>
      <c r="C117" s="162" t="s">
        <v>317</v>
      </c>
      <c r="D117" s="162" t="s">
        <v>261</v>
      </c>
      <c r="E117" s="163" t="s">
        <v>1438</v>
      </c>
      <c r="F117" s="164" t="s">
        <v>1439</v>
      </c>
      <c r="G117" s="165" t="s">
        <v>352</v>
      </c>
      <c r="H117" s="166">
        <v>1</v>
      </c>
      <c r="I117" s="167"/>
      <c r="J117" s="167">
        <f>ROUND(I117*H117,2)</f>
        <v>0</v>
      </c>
      <c r="K117" s="164" t="s">
        <v>265</v>
      </c>
      <c r="L117" s="39"/>
      <c r="M117" s="168" t="s">
        <v>5</v>
      </c>
      <c r="N117" s="169" t="s">
        <v>48</v>
      </c>
      <c r="O117" s="170">
        <v>0.86</v>
      </c>
      <c r="P117" s="170">
        <f>O117*H117</f>
        <v>0.86</v>
      </c>
      <c r="Q117" s="170">
        <v>0</v>
      </c>
      <c r="R117" s="170">
        <f>Q117*H117</f>
        <v>0</v>
      </c>
      <c r="S117" s="170">
        <v>0</v>
      </c>
      <c r="T117" s="171">
        <f>S117*H117</f>
        <v>0</v>
      </c>
      <c r="AR117" s="24" t="s">
        <v>266</v>
      </c>
      <c r="AT117" s="24" t="s">
        <v>261</v>
      </c>
      <c r="AU117" s="24" t="s">
        <v>86</v>
      </c>
      <c r="AY117" s="24" t="s">
        <v>259</v>
      </c>
      <c r="BE117" s="172">
        <f>IF(N117="základní",J117,0)</f>
        <v>0</v>
      </c>
      <c r="BF117" s="172">
        <f>IF(N117="snížená",J117,0)</f>
        <v>0</v>
      </c>
      <c r="BG117" s="172">
        <f>IF(N117="zákl. přenesená",J117,0)</f>
        <v>0</v>
      </c>
      <c r="BH117" s="172">
        <f>IF(N117="sníž. přenesená",J117,0)</f>
        <v>0</v>
      </c>
      <c r="BI117" s="172">
        <f>IF(N117="nulová",J117,0)</f>
        <v>0</v>
      </c>
      <c r="BJ117" s="24" t="s">
        <v>28</v>
      </c>
      <c r="BK117" s="172">
        <f>ROUND(I117*H117,2)</f>
        <v>0</v>
      </c>
      <c r="BL117" s="24" t="s">
        <v>266</v>
      </c>
      <c r="BM117" s="24" t="s">
        <v>1440</v>
      </c>
    </row>
    <row r="118" spans="2:65" s="14" customFormat="1">
      <c r="B118" s="187"/>
      <c r="D118" s="174" t="s">
        <v>268</v>
      </c>
      <c r="E118" s="188" t="s">
        <v>5</v>
      </c>
      <c r="F118" s="189" t="s">
        <v>1441</v>
      </c>
      <c r="H118" s="190">
        <v>1</v>
      </c>
      <c r="L118" s="187"/>
      <c r="M118" s="191"/>
      <c r="N118" s="192"/>
      <c r="O118" s="192"/>
      <c r="P118" s="192"/>
      <c r="Q118" s="192"/>
      <c r="R118" s="192"/>
      <c r="S118" s="192"/>
      <c r="T118" s="193"/>
      <c r="AT118" s="188" t="s">
        <v>268</v>
      </c>
      <c r="AU118" s="188" t="s">
        <v>86</v>
      </c>
      <c r="AV118" s="14" t="s">
        <v>86</v>
      </c>
      <c r="AW118" s="14" t="s">
        <v>41</v>
      </c>
      <c r="AX118" s="14" t="s">
        <v>77</v>
      </c>
      <c r="AY118" s="188" t="s">
        <v>259</v>
      </c>
    </row>
    <row r="119" spans="2:65" s="12" customFormat="1">
      <c r="B119" s="173"/>
      <c r="D119" s="174" t="s">
        <v>268</v>
      </c>
      <c r="E119" s="175" t="s">
        <v>5</v>
      </c>
      <c r="F119" s="176" t="s">
        <v>1442</v>
      </c>
      <c r="H119" s="175" t="s">
        <v>5</v>
      </c>
      <c r="L119" s="173"/>
      <c r="M119" s="177"/>
      <c r="N119" s="178"/>
      <c r="O119" s="178"/>
      <c r="P119" s="178"/>
      <c r="Q119" s="178"/>
      <c r="R119" s="178"/>
      <c r="S119" s="178"/>
      <c r="T119" s="179"/>
      <c r="AT119" s="175" t="s">
        <v>268</v>
      </c>
      <c r="AU119" s="175" t="s">
        <v>86</v>
      </c>
      <c r="AV119" s="12" t="s">
        <v>28</v>
      </c>
      <c r="AW119" s="12" t="s">
        <v>41</v>
      </c>
      <c r="AX119" s="12" t="s">
        <v>77</v>
      </c>
      <c r="AY119" s="175" t="s">
        <v>259</v>
      </c>
    </row>
    <row r="120" spans="2:65" s="12" customFormat="1">
      <c r="B120" s="173"/>
      <c r="D120" s="174" t="s">
        <v>268</v>
      </c>
      <c r="E120" s="175" t="s">
        <v>5</v>
      </c>
      <c r="F120" s="176" t="s">
        <v>1443</v>
      </c>
      <c r="H120" s="175" t="s">
        <v>5</v>
      </c>
      <c r="L120" s="173"/>
      <c r="M120" s="177"/>
      <c r="N120" s="178"/>
      <c r="O120" s="178"/>
      <c r="P120" s="178"/>
      <c r="Q120" s="178"/>
      <c r="R120" s="178"/>
      <c r="S120" s="178"/>
      <c r="T120" s="179"/>
      <c r="AT120" s="175" t="s">
        <v>268</v>
      </c>
      <c r="AU120" s="175" t="s">
        <v>86</v>
      </c>
      <c r="AV120" s="12" t="s">
        <v>28</v>
      </c>
      <c r="AW120" s="12" t="s">
        <v>41</v>
      </c>
      <c r="AX120" s="12" t="s">
        <v>77</v>
      </c>
      <c r="AY120" s="175" t="s">
        <v>259</v>
      </c>
    </row>
    <row r="121" spans="2:65" s="15" customFormat="1">
      <c r="B121" s="194"/>
      <c r="D121" s="174" t="s">
        <v>268</v>
      </c>
      <c r="E121" s="195" t="s">
        <v>5</v>
      </c>
      <c r="F121" s="196" t="s">
        <v>282</v>
      </c>
      <c r="H121" s="197">
        <v>1</v>
      </c>
      <c r="L121" s="194"/>
      <c r="M121" s="198"/>
      <c r="N121" s="199"/>
      <c r="O121" s="199"/>
      <c r="P121" s="199"/>
      <c r="Q121" s="199"/>
      <c r="R121" s="199"/>
      <c r="S121" s="199"/>
      <c r="T121" s="200"/>
      <c r="AT121" s="195" t="s">
        <v>268</v>
      </c>
      <c r="AU121" s="195" t="s">
        <v>86</v>
      </c>
      <c r="AV121" s="15" t="s">
        <v>266</v>
      </c>
      <c r="AW121" s="15" t="s">
        <v>41</v>
      </c>
      <c r="AX121" s="15" t="s">
        <v>28</v>
      </c>
      <c r="AY121" s="195" t="s">
        <v>259</v>
      </c>
    </row>
    <row r="122" spans="2:65" s="1" customFormat="1" ht="16.5" customHeight="1">
      <c r="B122" s="161"/>
      <c r="C122" s="162" t="s">
        <v>321</v>
      </c>
      <c r="D122" s="162" t="s">
        <v>261</v>
      </c>
      <c r="E122" s="163" t="s">
        <v>1444</v>
      </c>
      <c r="F122" s="164" t="s">
        <v>1445</v>
      </c>
      <c r="G122" s="165" t="s">
        <v>285</v>
      </c>
      <c r="H122" s="166">
        <v>43.35</v>
      </c>
      <c r="I122" s="167"/>
      <c r="J122" s="167">
        <f>ROUND(I122*H122,2)</f>
        <v>0</v>
      </c>
      <c r="K122" s="164" t="s">
        <v>265</v>
      </c>
      <c r="L122" s="39"/>
      <c r="M122" s="168" t="s">
        <v>5</v>
      </c>
      <c r="N122" s="169" t="s">
        <v>48</v>
      </c>
      <c r="O122" s="170">
        <v>0.47</v>
      </c>
      <c r="P122" s="170">
        <f>O122*H122</f>
        <v>20.374500000000001</v>
      </c>
      <c r="Q122" s="170">
        <v>0</v>
      </c>
      <c r="R122" s="170">
        <f>Q122*H122</f>
        <v>0</v>
      </c>
      <c r="S122" s="170">
        <v>0</v>
      </c>
      <c r="T122" s="171">
        <f>S122*H122</f>
        <v>0</v>
      </c>
      <c r="AR122" s="24" t="s">
        <v>266</v>
      </c>
      <c r="AT122" s="24" t="s">
        <v>261</v>
      </c>
      <c r="AU122" s="24" t="s">
        <v>86</v>
      </c>
      <c r="AY122" s="24" t="s">
        <v>259</v>
      </c>
      <c r="BE122" s="172">
        <f>IF(N122="základní",J122,0)</f>
        <v>0</v>
      </c>
      <c r="BF122" s="172">
        <f>IF(N122="snížená",J122,0)</f>
        <v>0</v>
      </c>
      <c r="BG122" s="172">
        <f>IF(N122="zákl. přenesená",J122,0)</f>
        <v>0</v>
      </c>
      <c r="BH122" s="172">
        <f>IF(N122="sníž. přenesená",J122,0)</f>
        <v>0</v>
      </c>
      <c r="BI122" s="172">
        <f>IF(N122="nulová",J122,0)</f>
        <v>0</v>
      </c>
      <c r="BJ122" s="24" t="s">
        <v>28</v>
      </c>
      <c r="BK122" s="172">
        <f>ROUND(I122*H122,2)</f>
        <v>0</v>
      </c>
      <c r="BL122" s="24" t="s">
        <v>266</v>
      </c>
      <c r="BM122" s="24" t="s">
        <v>1446</v>
      </c>
    </row>
    <row r="123" spans="2:65" s="14" customFormat="1">
      <c r="B123" s="187"/>
      <c r="D123" s="174" t="s">
        <v>268</v>
      </c>
      <c r="E123" s="188" t="s">
        <v>5</v>
      </c>
      <c r="F123" s="189" t="s">
        <v>1447</v>
      </c>
      <c r="H123" s="190">
        <v>43.35</v>
      </c>
      <c r="L123" s="187"/>
      <c r="M123" s="191"/>
      <c r="N123" s="192"/>
      <c r="O123" s="192"/>
      <c r="P123" s="192"/>
      <c r="Q123" s="192"/>
      <c r="R123" s="192"/>
      <c r="S123" s="192"/>
      <c r="T123" s="193"/>
      <c r="AT123" s="188" t="s">
        <v>268</v>
      </c>
      <c r="AU123" s="188" t="s">
        <v>86</v>
      </c>
      <c r="AV123" s="14" t="s">
        <v>86</v>
      </c>
      <c r="AW123" s="14" t="s">
        <v>41</v>
      </c>
      <c r="AX123" s="14" t="s">
        <v>77</v>
      </c>
      <c r="AY123" s="188" t="s">
        <v>259</v>
      </c>
    </row>
    <row r="124" spans="2:65" s="12" customFormat="1">
      <c r="B124" s="173"/>
      <c r="D124" s="174" t="s">
        <v>268</v>
      </c>
      <c r="E124" s="175" t="s">
        <v>5</v>
      </c>
      <c r="F124" s="176" t="s">
        <v>1448</v>
      </c>
      <c r="H124" s="175" t="s">
        <v>5</v>
      </c>
      <c r="L124" s="173"/>
      <c r="M124" s="177"/>
      <c r="N124" s="178"/>
      <c r="O124" s="178"/>
      <c r="P124" s="178"/>
      <c r="Q124" s="178"/>
      <c r="R124" s="178"/>
      <c r="S124" s="178"/>
      <c r="T124" s="179"/>
      <c r="AT124" s="175" t="s">
        <v>268</v>
      </c>
      <c r="AU124" s="175" t="s">
        <v>86</v>
      </c>
      <c r="AV124" s="12" t="s">
        <v>28</v>
      </c>
      <c r="AW124" s="12" t="s">
        <v>41</v>
      </c>
      <c r="AX124" s="12" t="s">
        <v>77</v>
      </c>
      <c r="AY124" s="175" t="s">
        <v>259</v>
      </c>
    </row>
    <row r="125" spans="2:65" s="15" customFormat="1">
      <c r="B125" s="194"/>
      <c r="D125" s="174" t="s">
        <v>268</v>
      </c>
      <c r="E125" s="195" t="s">
        <v>5</v>
      </c>
      <c r="F125" s="196" t="s">
        <v>282</v>
      </c>
      <c r="H125" s="197">
        <v>43.35</v>
      </c>
      <c r="L125" s="194"/>
      <c r="M125" s="198"/>
      <c r="N125" s="199"/>
      <c r="O125" s="199"/>
      <c r="P125" s="199"/>
      <c r="Q125" s="199"/>
      <c r="R125" s="199"/>
      <c r="S125" s="199"/>
      <c r="T125" s="200"/>
      <c r="AT125" s="195" t="s">
        <v>268</v>
      </c>
      <c r="AU125" s="195" t="s">
        <v>86</v>
      </c>
      <c r="AV125" s="15" t="s">
        <v>266</v>
      </c>
      <c r="AW125" s="15" t="s">
        <v>41</v>
      </c>
      <c r="AX125" s="15" t="s">
        <v>28</v>
      </c>
      <c r="AY125" s="195" t="s">
        <v>259</v>
      </c>
    </row>
    <row r="126" spans="2:65" s="11" customFormat="1" ht="29.85" customHeight="1">
      <c r="B126" s="149"/>
      <c r="D126" s="150" t="s">
        <v>76</v>
      </c>
      <c r="E126" s="159" t="s">
        <v>627</v>
      </c>
      <c r="F126" s="159" t="s">
        <v>628</v>
      </c>
      <c r="J126" s="160">
        <f>BK126</f>
        <v>0</v>
      </c>
      <c r="L126" s="149"/>
      <c r="M126" s="153"/>
      <c r="N126" s="154"/>
      <c r="O126" s="154"/>
      <c r="P126" s="155">
        <f>P127</f>
        <v>2.5559729999999998</v>
      </c>
      <c r="Q126" s="154"/>
      <c r="R126" s="155">
        <f>R127</f>
        <v>0</v>
      </c>
      <c r="S126" s="154"/>
      <c r="T126" s="156">
        <f>T127</f>
        <v>0</v>
      </c>
      <c r="AR126" s="150" t="s">
        <v>28</v>
      </c>
      <c r="AT126" s="157" t="s">
        <v>76</v>
      </c>
      <c r="AU126" s="157" t="s">
        <v>28</v>
      </c>
      <c r="AY126" s="150" t="s">
        <v>259</v>
      </c>
      <c r="BK126" s="158">
        <f>BK127</f>
        <v>0</v>
      </c>
    </row>
    <row r="127" spans="2:65" s="1" customFormat="1" ht="16.5" customHeight="1">
      <c r="B127" s="161"/>
      <c r="C127" s="162" t="s">
        <v>327</v>
      </c>
      <c r="D127" s="162" t="s">
        <v>261</v>
      </c>
      <c r="E127" s="163" t="s">
        <v>1449</v>
      </c>
      <c r="F127" s="164" t="s">
        <v>1450</v>
      </c>
      <c r="G127" s="165" t="s">
        <v>324</v>
      </c>
      <c r="H127" s="166">
        <v>4.1970000000000001</v>
      </c>
      <c r="I127" s="167"/>
      <c r="J127" s="167">
        <f>ROUND(I127*H127,2)</f>
        <v>0</v>
      </c>
      <c r="K127" s="164" t="s">
        <v>265</v>
      </c>
      <c r="L127" s="39"/>
      <c r="M127" s="168" t="s">
        <v>5</v>
      </c>
      <c r="N127" s="213" t="s">
        <v>48</v>
      </c>
      <c r="O127" s="214">
        <v>0.60899999999999999</v>
      </c>
      <c r="P127" s="214">
        <f>O127*H127</f>
        <v>2.5559729999999998</v>
      </c>
      <c r="Q127" s="214">
        <v>0</v>
      </c>
      <c r="R127" s="214">
        <f>Q127*H127</f>
        <v>0</v>
      </c>
      <c r="S127" s="214">
        <v>0</v>
      </c>
      <c r="T127" s="215">
        <f>S127*H127</f>
        <v>0</v>
      </c>
      <c r="AR127" s="24" t="s">
        <v>266</v>
      </c>
      <c r="AT127" s="24" t="s">
        <v>261</v>
      </c>
      <c r="AU127" s="24" t="s">
        <v>86</v>
      </c>
      <c r="AY127" s="24" t="s">
        <v>259</v>
      </c>
      <c r="BE127" s="172">
        <f>IF(N127="základní",J127,0)</f>
        <v>0</v>
      </c>
      <c r="BF127" s="172">
        <f>IF(N127="snížená",J127,0)</f>
        <v>0</v>
      </c>
      <c r="BG127" s="172">
        <f>IF(N127="zákl. přenesená",J127,0)</f>
        <v>0</v>
      </c>
      <c r="BH127" s="172">
        <f>IF(N127="sníž. přenesená",J127,0)</f>
        <v>0</v>
      </c>
      <c r="BI127" s="172">
        <f>IF(N127="nulová",J127,0)</f>
        <v>0</v>
      </c>
      <c r="BJ127" s="24" t="s">
        <v>28</v>
      </c>
      <c r="BK127" s="172">
        <f>ROUND(I127*H127,2)</f>
        <v>0</v>
      </c>
      <c r="BL127" s="24" t="s">
        <v>266</v>
      </c>
      <c r="BM127" s="24" t="s">
        <v>1451</v>
      </c>
    </row>
    <row r="128" spans="2:65" s="1" customFormat="1" ht="6.95" customHeight="1">
      <c r="B128" s="54"/>
      <c r="C128" s="55"/>
      <c r="D128" s="55"/>
      <c r="E128" s="55"/>
      <c r="F128" s="55"/>
      <c r="G128" s="55"/>
      <c r="H128" s="55"/>
      <c r="I128" s="55"/>
      <c r="J128" s="55"/>
      <c r="K128" s="55"/>
      <c r="L128" s="39"/>
    </row>
  </sheetData>
  <autoFilter ref="C85:K127" xr:uid="{00000000-0009-0000-0000-00000D000000}"/>
  <mergeCells count="13">
    <mergeCell ref="E78:H78"/>
    <mergeCell ref="G1:H1"/>
    <mergeCell ref="L2:V2"/>
    <mergeCell ref="E49:H49"/>
    <mergeCell ref="E51:H51"/>
    <mergeCell ref="J55:J56"/>
    <mergeCell ref="E74:H74"/>
    <mergeCell ref="E76:H76"/>
    <mergeCell ref="E7:H7"/>
    <mergeCell ref="E9:H9"/>
    <mergeCell ref="E11:H11"/>
    <mergeCell ref="E26:H26"/>
    <mergeCell ref="E47:H47"/>
  </mergeCells>
  <hyperlinks>
    <hyperlink ref="F1:G1" location="C2" display="1) Krycí list soupisu" xr:uid="{00000000-0004-0000-0D00-000000000000}"/>
    <hyperlink ref="G1:H1" location="C58" display="2) Rekapitulace" xr:uid="{00000000-0004-0000-0D00-000001000000}"/>
    <hyperlink ref="J1" location="C85" display="3) Soupis prací" xr:uid="{00000000-0004-0000-0D00-000002000000}"/>
    <hyperlink ref="L1:V1" location="'Rekapitulace stavby'!C2" display="Rekapitulace stavby" xr:uid="{00000000-0004-0000-0D00-000003000000}"/>
  </hyperlinks>
  <pageMargins left="0.59055118110236227" right="0.59055118110236227" top="0.59055118110236227" bottom="0.59055118110236227" header="0" footer="0"/>
  <pageSetup paperSize="9" fitToHeight="100" orientation="landscape" r:id="rId1"/>
  <headerFooter>
    <oddFooter>&amp;CStrana &amp;P z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BR178"/>
  <sheetViews>
    <sheetView showGridLines="0" workbookViewId="0">
      <pane ySplit="1" topLeftCell="A148" activePane="bottomLeft" state="frozen"/>
      <selection activeCell="A2" sqref="A2"/>
      <selection pane="bottomLeft" activeCell="I90" sqref="I90:I178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9" max="19" width="8.1640625" customWidth="1"/>
    <col min="20" max="20" width="29.6640625" customWidth="1"/>
    <col min="21" max="21" width="16.33203125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04"/>
      <c r="B1" s="17"/>
      <c r="C1" s="17"/>
      <c r="D1" s="18" t="s">
        <v>1</v>
      </c>
      <c r="E1" s="17"/>
      <c r="F1" s="105" t="s">
        <v>189</v>
      </c>
      <c r="G1" s="262" t="s">
        <v>190</v>
      </c>
      <c r="H1" s="262"/>
      <c r="I1" s="17"/>
      <c r="J1" s="105" t="s">
        <v>191</v>
      </c>
      <c r="K1" s="18" t="s">
        <v>192</v>
      </c>
      <c r="L1" s="105" t="s">
        <v>193</v>
      </c>
      <c r="M1" s="105"/>
      <c r="N1" s="105"/>
      <c r="O1" s="105"/>
      <c r="P1" s="105"/>
      <c r="Q1" s="105"/>
      <c r="R1" s="105"/>
      <c r="S1" s="105"/>
      <c r="T1" s="105"/>
      <c r="U1" s="106"/>
      <c r="V1" s="106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24" t="s">
        <v>138</v>
      </c>
      <c r="AZ2" s="107" t="s">
        <v>1452</v>
      </c>
      <c r="BA2" s="107" t="s">
        <v>5</v>
      </c>
      <c r="BB2" s="107" t="s">
        <v>5</v>
      </c>
      <c r="BC2" s="107" t="s">
        <v>312</v>
      </c>
      <c r="BD2" s="107" t="s">
        <v>86</v>
      </c>
    </row>
    <row r="3" spans="1:70" ht="6.95" customHeight="1">
      <c r="B3" s="25"/>
      <c r="C3" s="26"/>
      <c r="D3" s="26"/>
      <c r="E3" s="26"/>
      <c r="F3" s="26"/>
      <c r="G3" s="26"/>
      <c r="H3" s="26"/>
      <c r="I3" s="26"/>
      <c r="J3" s="26"/>
      <c r="K3" s="27"/>
      <c r="AT3" s="24" t="s">
        <v>86</v>
      </c>
      <c r="AZ3" s="107" t="s">
        <v>1453</v>
      </c>
      <c r="BA3" s="107" t="s">
        <v>5</v>
      </c>
      <c r="BB3" s="107" t="s">
        <v>5</v>
      </c>
      <c r="BC3" s="107" t="s">
        <v>1454</v>
      </c>
      <c r="BD3" s="107" t="s">
        <v>86</v>
      </c>
    </row>
    <row r="4" spans="1:70" ht="36.950000000000003" customHeight="1">
      <c r="B4" s="28"/>
      <c r="C4" s="29"/>
      <c r="D4" s="30" t="s">
        <v>198</v>
      </c>
      <c r="E4" s="29"/>
      <c r="F4" s="29"/>
      <c r="G4" s="29"/>
      <c r="H4" s="29"/>
      <c r="I4" s="29"/>
      <c r="J4" s="29"/>
      <c r="K4" s="31"/>
      <c r="M4" s="32" t="s">
        <v>13</v>
      </c>
      <c r="AT4" s="24" t="s">
        <v>6</v>
      </c>
      <c r="AZ4" s="107" t="s">
        <v>1455</v>
      </c>
      <c r="BA4" s="107" t="s">
        <v>5</v>
      </c>
      <c r="BB4" s="107" t="s">
        <v>5</v>
      </c>
      <c r="BC4" s="107" t="s">
        <v>1456</v>
      </c>
      <c r="BD4" s="107" t="s">
        <v>86</v>
      </c>
    </row>
    <row r="5" spans="1:70" ht="6.95" customHeight="1">
      <c r="B5" s="28"/>
      <c r="C5" s="29"/>
      <c r="D5" s="29"/>
      <c r="E5" s="29"/>
      <c r="F5" s="29"/>
      <c r="G5" s="29"/>
      <c r="H5" s="29"/>
      <c r="I5" s="29"/>
      <c r="J5" s="29"/>
      <c r="K5" s="31"/>
      <c r="AZ5" s="107" t="s">
        <v>1457</v>
      </c>
      <c r="BA5" s="107" t="s">
        <v>5</v>
      </c>
      <c r="BB5" s="107" t="s">
        <v>5</v>
      </c>
      <c r="BC5" s="107" t="s">
        <v>317</v>
      </c>
      <c r="BD5" s="107" t="s">
        <v>86</v>
      </c>
    </row>
    <row r="6" spans="1:70" ht="15">
      <c r="B6" s="28"/>
      <c r="C6" s="29"/>
      <c r="D6" s="36" t="s">
        <v>17</v>
      </c>
      <c r="E6" s="29"/>
      <c r="F6" s="29"/>
      <c r="G6" s="29"/>
      <c r="H6" s="29"/>
      <c r="I6" s="29"/>
      <c r="J6" s="29"/>
      <c r="K6" s="31"/>
      <c r="AZ6" s="107" t="s">
        <v>1458</v>
      </c>
      <c r="BA6" s="107" t="s">
        <v>5</v>
      </c>
      <c r="BB6" s="107" t="s">
        <v>5</v>
      </c>
      <c r="BC6" s="107" t="s">
        <v>266</v>
      </c>
      <c r="BD6" s="107" t="s">
        <v>86</v>
      </c>
    </row>
    <row r="7" spans="1:70" ht="16.5" customHeight="1">
      <c r="B7" s="28"/>
      <c r="C7" s="29"/>
      <c r="D7" s="29"/>
      <c r="E7" s="263" t="str">
        <f>'Rekapitulace stavby'!K6</f>
        <v>ÚPRAVA VEŘEJNÉHO PROSTORU MEZI UL. VÝSTAVNÍ-VELETRŽNÍ PŘI MENDLOVĚ NÁM.ČÁST 2 - VNITROBLOK</v>
      </c>
      <c r="F7" s="269"/>
      <c r="G7" s="269"/>
      <c r="H7" s="269"/>
      <c r="I7" s="29"/>
      <c r="J7" s="29"/>
      <c r="K7" s="31"/>
    </row>
    <row r="8" spans="1:70" ht="15">
      <c r="B8" s="28"/>
      <c r="C8" s="29"/>
      <c r="D8" s="36" t="s">
        <v>206</v>
      </c>
      <c r="E8" s="29"/>
      <c r="F8" s="29"/>
      <c r="G8" s="29"/>
      <c r="H8" s="29"/>
      <c r="I8" s="29"/>
      <c r="J8" s="29"/>
      <c r="K8" s="31"/>
    </row>
    <row r="9" spans="1:70" s="1" customFormat="1" ht="16.5" customHeight="1">
      <c r="B9" s="39"/>
      <c r="C9" s="40"/>
      <c r="D9" s="40"/>
      <c r="E9" s="263" t="s">
        <v>1349</v>
      </c>
      <c r="F9" s="264"/>
      <c r="G9" s="264"/>
      <c r="H9" s="264"/>
      <c r="I9" s="40"/>
      <c r="J9" s="40"/>
      <c r="K9" s="43"/>
    </row>
    <row r="10" spans="1:70" s="1" customFormat="1" ht="15">
      <c r="B10" s="39"/>
      <c r="C10" s="40"/>
      <c r="D10" s="36" t="s">
        <v>212</v>
      </c>
      <c r="E10" s="40"/>
      <c r="F10" s="40"/>
      <c r="G10" s="40"/>
      <c r="H10" s="40"/>
      <c r="I10" s="40"/>
      <c r="J10" s="40"/>
      <c r="K10" s="43"/>
    </row>
    <row r="11" spans="1:70" s="1" customFormat="1" ht="36.950000000000003" customHeight="1">
      <c r="B11" s="39"/>
      <c r="C11" s="40"/>
      <c r="D11" s="40"/>
      <c r="E11" s="265" t="s">
        <v>1459</v>
      </c>
      <c r="F11" s="264"/>
      <c r="G11" s="264"/>
      <c r="H11" s="264"/>
      <c r="I11" s="40"/>
      <c r="J11" s="40"/>
      <c r="K11" s="43"/>
    </row>
    <row r="12" spans="1:70" s="1" customFormat="1">
      <c r="B12" s="39"/>
      <c r="C12" s="40"/>
      <c r="D12" s="40"/>
      <c r="E12" s="40"/>
      <c r="F12" s="40"/>
      <c r="G12" s="40"/>
      <c r="H12" s="40"/>
      <c r="I12" s="40"/>
      <c r="J12" s="40"/>
      <c r="K12" s="43"/>
    </row>
    <row r="13" spans="1:70" s="1" customFormat="1" ht="14.45" customHeight="1">
      <c r="B13" s="39"/>
      <c r="C13" s="40"/>
      <c r="D13" s="36" t="s">
        <v>20</v>
      </c>
      <c r="E13" s="40"/>
      <c r="F13" s="34" t="s">
        <v>21</v>
      </c>
      <c r="G13" s="40"/>
      <c r="H13" s="40"/>
      <c r="I13" s="36" t="s">
        <v>22</v>
      </c>
      <c r="J13" s="34" t="s">
        <v>23</v>
      </c>
      <c r="K13" s="43"/>
    </row>
    <row r="14" spans="1:70" s="1" customFormat="1" ht="14.45" customHeight="1">
      <c r="B14" s="39"/>
      <c r="C14" s="40"/>
      <c r="D14" s="36" t="s">
        <v>24</v>
      </c>
      <c r="E14" s="40"/>
      <c r="F14" s="34" t="s">
        <v>25</v>
      </c>
      <c r="G14" s="40"/>
      <c r="H14" s="40"/>
      <c r="I14" s="36" t="s">
        <v>26</v>
      </c>
      <c r="J14" s="108" t="str">
        <f>'Rekapitulace stavby'!AN8</f>
        <v>18.09.2017</v>
      </c>
      <c r="K14" s="43"/>
    </row>
    <row r="15" spans="1:70" s="1" customFormat="1" ht="10.9" customHeight="1">
      <c r="B15" s="39"/>
      <c r="C15" s="40"/>
      <c r="D15" s="40"/>
      <c r="E15" s="40"/>
      <c r="F15" s="40"/>
      <c r="G15" s="40"/>
      <c r="H15" s="40"/>
      <c r="I15" s="40"/>
      <c r="J15" s="40"/>
      <c r="K15" s="43"/>
    </row>
    <row r="16" spans="1:70" s="1" customFormat="1" ht="14.45" customHeight="1">
      <c r="B16" s="39"/>
      <c r="C16" s="40"/>
      <c r="D16" s="36" t="s">
        <v>33</v>
      </c>
      <c r="E16" s="40"/>
      <c r="F16" s="40"/>
      <c r="G16" s="40"/>
      <c r="H16" s="40"/>
      <c r="I16" s="36" t="s">
        <v>34</v>
      </c>
      <c r="J16" s="34" t="s">
        <v>5</v>
      </c>
      <c r="K16" s="43"/>
    </row>
    <row r="17" spans="2:11" s="1" customFormat="1" ht="18" customHeight="1">
      <c r="B17" s="39"/>
      <c r="C17" s="40"/>
      <c r="D17" s="40"/>
      <c r="E17" s="34" t="s">
        <v>35</v>
      </c>
      <c r="F17" s="40"/>
      <c r="G17" s="40"/>
      <c r="H17" s="40"/>
      <c r="I17" s="36" t="s">
        <v>36</v>
      </c>
      <c r="J17" s="34" t="s">
        <v>5</v>
      </c>
      <c r="K17" s="43"/>
    </row>
    <row r="18" spans="2:11" s="1" customFormat="1" ht="6.95" customHeight="1">
      <c r="B18" s="39"/>
      <c r="C18" s="40"/>
      <c r="D18" s="40"/>
      <c r="E18" s="40"/>
      <c r="F18" s="40"/>
      <c r="G18" s="40"/>
      <c r="H18" s="40"/>
      <c r="I18" s="40"/>
      <c r="J18" s="40"/>
      <c r="K18" s="43"/>
    </row>
    <row r="19" spans="2:11" s="1" customFormat="1" ht="14.45" customHeight="1">
      <c r="B19" s="39"/>
      <c r="C19" s="40"/>
      <c r="D19" s="36" t="s">
        <v>37</v>
      </c>
      <c r="E19" s="40"/>
      <c r="F19" s="40"/>
      <c r="G19" s="40"/>
      <c r="H19" s="40"/>
      <c r="I19" s="36" t="s">
        <v>34</v>
      </c>
      <c r="J19" s="34" t="str">
        <f>IF('Rekapitulace stavby'!AN13="Vyplň údaj","",IF('Rekapitulace stavby'!AN13="","",'Rekapitulace stavby'!AN13))</f>
        <v/>
      </c>
      <c r="K19" s="43"/>
    </row>
    <row r="20" spans="2:11" s="1" customFormat="1" ht="18" customHeight="1">
      <c r="B20" s="39"/>
      <c r="C20" s="40"/>
      <c r="D20" s="40"/>
      <c r="E20" s="34" t="str">
        <f>IF('Rekapitulace stavby'!E14="Vyplň údaj","",IF('Rekapitulace stavby'!E14="","",'Rekapitulace stavby'!E14))</f>
        <v xml:space="preserve"> </v>
      </c>
      <c r="F20" s="40"/>
      <c r="G20" s="40"/>
      <c r="H20" s="40"/>
      <c r="I20" s="36" t="s">
        <v>36</v>
      </c>
      <c r="J20" s="34" t="str">
        <f>IF('Rekapitulace stavby'!AN14="Vyplň údaj","",IF('Rekapitulace stavby'!AN14="","",'Rekapitulace stavby'!AN14))</f>
        <v/>
      </c>
      <c r="K20" s="43"/>
    </row>
    <row r="21" spans="2:11" s="1" customFormat="1" ht="6.95" customHeight="1">
      <c r="B21" s="39"/>
      <c r="C21" s="40"/>
      <c r="D21" s="40"/>
      <c r="E21" s="40"/>
      <c r="F21" s="40"/>
      <c r="G21" s="40"/>
      <c r="H21" s="40"/>
      <c r="I21" s="40"/>
      <c r="J21" s="40"/>
      <c r="K21" s="43"/>
    </row>
    <row r="22" spans="2:11" s="1" customFormat="1" ht="14.45" customHeight="1">
      <c r="B22" s="39"/>
      <c r="C22" s="40"/>
      <c r="D22" s="36" t="s">
        <v>39</v>
      </c>
      <c r="E22" s="40"/>
      <c r="F22" s="40"/>
      <c r="G22" s="40"/>
      <c r="H22" s="40"/>
      <c r="I22" s="36" t="s">
        <v>34</v>
      </c>
      <c r="J22" s="34" t="s">
        <v>5</v>
      </c>
      <c r="K22" s="43"/>
    </row>
    <row r="23" spans="2:11" s="1" customFormat="1" ht="18" customHeight="1">
      <c r="B23" s="39"/>
      <c r="C23" s="40"/>
      <c r="D23" s="40"/>
      <c r="E23" s="34" t="s">
        <v>40</v>
      </c>
      <c r="F23" s="40"/>
      <c r="G23" s="40"/>
      <c r="H23" s="40"/>
      <c r="I23" s="36" t="s">
        <v>36</v>
      </c>
      <c r="J23" s="34" t="s">
        <v>5</v>
      </c>
      <c r="K23" s="43"/>
    </row>
    <row r="24" spans="2:11" s="1" customFormat="1" ht="6.95" customHeight="1">
      <c r="B24" s="39"/>
      <c r="C24" s="40"/>
      <c r="D24" s="40"/>
      <c r="E24" s="40"/>
      <c r="F24" s="40"/>
      <c r="G24" s="40"/>
      <c r="H24" s="40"/>
      <c r="I24" s="40"/>
      <c r="J24" s="40"/>
      <c r="K24" s="43"/>
    </row>
    <row r="25" spans="2:11" s="1" customFormat="1" ht="14.45" customHeight="1">
      <c r="B25" s="39"/>
      <c r="C25" s="40"/>
      <c r="D25" s="36" t="s">
        <v>42</v>
      </c>
      <c r="E25" s="40"/>
      <c r="F25" s="40"/>
      <c r="G25" s="40"/>
      <c r="H25" s="40"/>
      <c r="I25" s="40"/>
      <c r="J25" s="40"/>
      <c r="K25" s="43"/>
    </row>
    <row r="26" spans="2:11" s="7" customFormat="1" ht="16.5" customHeight="1">
      <c r="B26" s="109"/>
      <c r="C26" s="110"/>
      <c r="D26" s="110"/>
      <c r="E26" s="257" t="s">
        <v>5</v>
      </c>
      <c r="F26" s="257"/>
      <c r="G26" s="257"/>
      <c r="H26" s="257"/>
      <c r="I26" s="110"/>
      <c r="J26" s="110"/>
      <c r="K26" s="111"/>
    </row>
    <row r="27" spans="2:11" s="1" customFormat="1" ht="6.95" customHeight="1">
      <c r="B27" s="39"/>
      <c r="C27" s="40"/>
      <c r="D27" s="40"/>
      <c r="E27" s="40"/>
      <c r="F27" s="40"/>
      <c r="G27" s="40"/>
      <c r="H27" s="40"/>
      <c r="I27" s="40"/>
      <c r="J27" s="40"/>
      <c r="K27" s="43"/>
    </row>
    <row r="28" spans="2:11" s="1" customFormat="1" ht="6.95" customHeight="1">
      <c r="B28" s="39"/>
      <c r="C28" s="40"/>
      <c r="D28" s="66"/>
      <c r="E28" s="66"/>
      <c r="F28" s="66"/>
      <c r="G28" s="66"/>
      <c r="H28" s="66"/>
      <c r="I28" s="66"/>
      <c r="J28" s="66"/>
      <c r="K28" s="112"/>
    </row>
    <row r="29" spans="2:11" s="1" customFormat="1" ht="25.35" customHeight="1">
      <c r="B29" s="39"/>
      <c r="C29" s="40"/>
      <c r="D29" s="113" t="s">
        <v>43</v>
      </c>
      <c r="E29" s="40"/>
      <c r="F29" s="40"/>
      <c r="G29" s="40"/>
      <c r="H29" s="40"/>
      <c r="I29" s="40"/>
      <c r="J29" s="114">
        <f>ROUND(J87,0)</f>
        <v>0</v>
      </c>
      <c r="K29" s="43"/>
    </row>
    <row r="30" spans="2:11" s="1" customFormat="1" ht="6.95" customHeight="1">
      <c r="B30" s="39"/>
      <c r="C30" s="40"/>
      <c r="D30" s="66"/>
      <c r="E30" s="66"/>
      <c r="F30" s="66"/>
      <c r="G30" s="66"/>
      <c r="H30" s="66"/>
      <c r="I30" s="66"/>
      <c r="J30" s="66"/>
      <c r="K30" s="112"/>
    </row>
    <row r="31" spans="2:11" s="1" customFormat="1" ht="14.45" customHeight="1">
      <c r="B31" s="39"/>
      <c r="C31" s="40"/>
      <c r="D31" s="40"/>
      <c r="E31" s="40"/>
      <c r="F31" s="44" t="s">
        <v>45</v>
      </c>
      <c r="G31" s="40"/>
      <c r="H31" s="40"/>
      <c r="I31" s="44" t="s">
        <v>44</v>
      </c>
      <c r="J31" s="44" t="s">
        <v>46</v>
      </c>
      <c r="K31" s="43"/>
    </row>
    <row r="32" spans="2:11" s="1" customFormat="1" ht="14.45" customHeight="1">
      <c r="B32" s="39"/>
      <c r="C32" s="40"/>
      <c r="D32" s="47" t="s">
        <v>47</v>
      </c>
      <c r="E32" s="47" t="s">
        <v>48</v>
      </c>
      <c r="F32" s="115">
        <f>ROUND(SUM(BE87:BE177), 0)</f>
        <v>0</v>
      </c>
      <c r="G32" s="40"/>
      <c r="H32" s="40"/>
      <c r="I32" s="116">
        <v>0.21</v>
      </c>
      <c r="J32" s="115">
        <f>ROUND(ROUND((SUM(BE87:BE177)), 0)*I32, 0)</f>
        <v>0</v>
      </c>
      <c r="K32" s="43"/>
    </row>
    <row r="33" spans="2:11" s="1" customFormat="1" ht="14.45" customHeight="1">
      <c r="B33" s="39"/>
      <c r="C33" s="40"/>
      <c r="D33" s="40"/>
      <c r="E33" s="47" t="s">
        <v>49</v>
      </c>
      <c r="F33" s="115">
        <f>ROUND(SUM(BF87:BF177), 0)</f>
        <v>0</v>
      </c>
      <c r="G33" s="40"/>
      <c r="H33" s="40"/>
      <c r="I33" s="116">
        <v>0.15</v>
      </c>
      <c r="J33" s="115">
        <f>ROUND(ROUND((SUM(BF87:BF177)), 0)*I33, 0)</f>
        <v>0</v>
      </c>
      <c r="K33" s="43"/>
    </row>
    <row r="34" spans="2:11" s="1" customFormat="1" ht="14.45" hidden="1" customHeight="1">
      <c r="B34" s="39"/>
      <c r="C34" s="40"/>
      <c r="D34" s="40"/>
      <c r="E34" s="47" t="s">
        <v>50</v>
      </c>
      <c r="F34" s="115">
        <f>ROUND(SUM(BG87:BG177), 0)</f>
        <v>0</v>
      </c>
      <c r="G34" s="40"/>
      <c r="H34" s="40"/>
      <c r="I34" s="116">
        <v>0.21</v>
      </c>
      <c r="J34" s="115">
        <v>0</v>
      </c>
      <c r="K34" s="43"/>
    </row>
    <row r="35" spans="2:11" s="1" customFormat="1" ht="14.45" hidden="1" customHeight="1">
      <c r="B35" s="39"/>
      <c r="C35" s="40"/>
      <c r="D35" s="40"/>
      <c r="E35" s="47" t="s">
        <v>51</v>
      </c>
      <c r="F35" s="115">
        <f>ROUND(SUM(BH87:BH177), 0)</f>
        <v>0</v>
      </c>
      <c r="G35" s="40"/>
      <c r="H35" s="40"/>
      <c r="I35" s="116">
        <v>0.15</v>
      </c>
      <c r="J35" s="115">
        <v>0</v>
      </c>
      <c r="K35" s="43"/>
    </row>
    <row r="36" spans="2:11" s="1" customFormat="1" ht="14.45" hidden="1" customHeight="1">
      <c r="B36" s="39"/>
      <c r="C36" s="40"/>
      <c r="D36" s="40"/>
      <c r="E36" s="47" t="s">
        <v>52</v>
      </c>
      <c r="F36" s="115">
        <f>ROUND(SUM(BI87:BI177), 0)</f>
        <v>0</v>
      </c>
      <c r="G36" s="40"/>
      <c r="H36" s="40"/>
      <c r="I36" s="116">
        <v>0</v>
      </c>
      <c r="J36" s="115">
        <v>0</v>
      </c>
      <c r="K36" s="43"/>
    </row>
    <row r="37" spans="2:11" s="1" customFormat="1" ht="6.95" customHeight="1">
      <c r="B37" s="39"/>
      <c r="C37" s="40"/>
      <c r="D37" s="40"/>
      <c r="E37" s="40"/>
      <c r="F37" s="40"/>
      <c r="G37" s="40"/>
      <c r="H37" s="40"/>
      <c r="I37" s="40"/>
      <c r="J37" s="40"/>
      <c r="K37" s="43"/>
    </row>
    <row r="38" spans="2:11" s="1" customFormat="1" ht="25.35" customHeight="1">
      <c r="B38" s="39"/>
      <c r="C38" s="117"/>
      <c r="D38" s="118" t="s">
        <v>53</v>
      </c>
      <c r="E38" s="69"/>
      <c r="F38" s="69"/>
      <c r="G38" s="119" t="s">
        <v>54</v>
      </c>
      <c r="H38" s="120" t="s">
        <v>55</v>
      </c>
      <c r="I38" s="69"/>
      <c r="J38" s="121">
        <f>SUM(J29:J36)</f>
        <v>0</v>
      </c>
      <c r="K38" s="122"/>
    </row>
    <row r="39" spans="2:11" s="1" customFormat="1" ht="14.45" customHeight="1">
      <c r="B39" s="54"/>
      <c r="C39" s="55"/>
      <c r="D39" s="55"/>
      <c r="E39" s="55"/>
      <c r="F39" s="55"/>
      <c r="G39" s="55"/>
      <c r="H39" s="55"/>
      <c r="I39" s="55"/>
      <c r="J39" s="55"/>
      <c r="K39" s="56"/>
    </row>
    <row r="43" spans="2:11" s="1" customFormat="1" ht="6.95" customHeight="1">
      <c r="B43" s="57"/>
      <c r="C43" s="58"/>
      <c r="D43" s="58"/>
      <c r="E43" s="58"/>
      <c r="F43" s="58"/>
      <c r="G43" s="58"/>
      <c r="H43" s="58"/>
      <c r="I43" s="58"/>
      <c r="J43" s="58"/>
      <c r="K43" s="123"/>
    </row>
    <row r="44" spans="2:11" s="1" customFormat="1" ht="36.950000000000003" customHeight="1">
      <c r="B44" s="39"/>
      <c r="C44" s="30" t="s">
        <v>228</v>
      </c>
      <c r="D44" s="40"/>
      <c r="E44" s="40"/>
      <c r="F44" s="40"/>
      <c r="G44" s="40"/>
      <c r="H44" s="40"/>
      <c r="I44" s="40"/>
      <c r="J44" s="40"/>
      <c r="K44" s="43"/>
    </row>
    <row r="45" spans="2:11" s="1" customFormat="1" ht="6.95" customHeight="1">
      <c r="B45" s="39"/>
      <c r="C45" s="40"/>
      <c r="D45" s="40"/>
      <c r="E45" s="40"/>
      <c r="F45" s="40"/>
      <c r="G45" s="40"/>
      <c r="H45" s="40"/>
      <c r="I45" s="40"/>
      <c r="J45" s="40"/>
      <c r="K45" s="43"/>
    </row>
    <row r="46" spans="2:11" s="1" customFormat="1" ht="14.45" customHeight="1">
      <c r="B46" s="39"/>
      <c r="C46" s="36" t="s">
        <v>17</v>
      </c>
      <c r="D46" s="40"/>
      <c r="E46" s="40"/>
      <c r="F46" s="40"/>
      <c r="G46" s="40"/>
      <c r="H46" s="40"/>
      <c r="I46" s="40"/>
      <c r="J46" s="40"/>
      <c r="K46" s="43"/>
    </row>
    <row r="47" spans="2:11" s="1" customFormat="1" ht="16.5" customHeight="1">
      <c r="B47" s="39"/>
      <c r="C47" s="40"/>
      <c r="D47" s="40"/>
      <c r="E47" s="263" t="str">
        <f>E7</f>
        <v>ÚPRAVA VEŘEJNÉHO PROSTORU MEZI UL. VÝSTAVNÍ-VELETRŽNÍ PŘI MENDLOVĚ NÁM.ČÁST 2 - VNITROBLOK</v>
      </c>
      <c r="F47" s="269"/>
      <c r="G47" s="269"/>
      <c r="H47" s="269"/>
      <c r="I47" s="40"/>
      <c r="J47" s="40"/>
      <c r="K47" s="43"/>
    </row>
    <row r="48" spans="2:11" ht="15">
      <c r="B48" s="28"/>
      <c r="C48" s="36" t="s">
        <v>206</v>
      </c>
      <c r="D48" s="29"/>
      <c r="E48" s="29"/>
      <c r="F48" s="29"/>
      <c r="G48" s="29"/>
      <c r="H48" s="29"/>
      <c r="I48" s="29"/>
      <c r="J48" s="29"/>
      <c r="K48" s="31"/>
    </row>
    <row r="49" spans="2:47" s="1" customFormat="1" ht="16.5" customHeight="1">
      <c r="B49" s="39"/>
      <c r="C49" s="40"/>
      <c r="D49" s="40"/>
      <c r="E49" s="263" t="s">
        <v>1349</v>
      </c>
      <c r="F49" s="264"/>
      <c r="G49" s="264"/>
      <c r="H49" s="264"/>
      <c r="I49" s="40"/>
      <c r="J49" s="40"/>
      <c r="K49" s="43"/>
    </row>
    <row r="50" spans="2:47" s="1" customFormat="1" ht="14.45" customHeight="1">
      <c r="B50" s="39"/>
      <c r="C50" s="36" t="s">
        <v>212</v>
      </c>
      <c r="D50" s="40"/>
      <c r="E50" s="40"/>
      <c r="F50" s="40"/>
      <c r="G50" s="40"/>
      <c r="H50" s="40"/>
      <c r="I50" s="40"/>
      <c r="J50" s="40"/>
      <c r="K50" s="43"/>
    </row>
    <row r="51" spans="2:47" s="1" customFormat="1" ht="17.25" customHeight="1">
      <c r="B51" s="39"/>
      <c r="C51" s="40"/>
      <c r="D51" s="40"/>
      <c r="E51" s="265" t="str">
        <f>E11</f>
        <v>SO 18.4 - Oplocení areál mezi zdmi</v>
      </c>
      <c r="F51" s="264"/>
      <c r="G51" s="264"/>
      <c r="H51" s="264"/>
      <c r="I51" s="40"/>
      <c r="J51" s="40"/>
      <c r="K51" s="43"/>
    </row>
    <row r="52" spans="2:47" s="1" customFormat="1" ht="6.95" customHeight="1">
      <c r="B52" s="39"/>
      <c r="C52" s="40"/>
      <c r="D52" s="40"/>
      <c r="E52" s="40"/>
      <c r="F52" s="40"/>
      <c r="G52" s="40"/>
      <c r="H52" s="40"/>
      <c r="I52" s="40"/>
      <c r="J52" s="40"/>
      <c r="K52" s="43"/>
    </row>
    <row r="53" spans="2:47" s="1" customFormat="1" ht="18" customHeight="1">
      <c r="B53" s="39"/>
      <c r="C53" s="36" t="s">
        <v>24</v>
      </c>
      <c r="D53" s="40"/>
      <c r="E53" s="40"/>
      <c r="F53" s="34" t="str">
        <f>F14</f>
        <v>BRNO</v>
      </c>
      <c r="G53" s="40"/>
      <c r="H53" s="40"/>
      <c r="I53" s="36" t="s">
        <v>26</v>
      </c>
      <c r="J53" s="108" t="str">
        <f>IF(J14="","",J14)</f>
        <v>18.09.2017</v>
      </c>
      <c r="K53" s="43"/>
    </row>
    <row r="54" spans="2:47" s="1" customFormat="1" ht="6.95" customHeight="1">
      <c r="B54" s="39"/>
      <c r="C54" s="40"/>
      <c r="D54" s="40"/>
      <c r="E54" s="40"/>
      <c r="F54" s="40"/>
      <c r="G54" s="40"/>
      <c r="H54" s="40"/>
      <c r="I54" s="40"/>
      <c r="J54" s="40"/>
      <c r="K54" s="43"/>
    </row>
    <row r="55" spans="2:47" s="1" customFormat="1" ht="15">
      <c r="B55" s="39"/>
      <c r="C55" s="36" t="s">
        <v>33</v>
      </c>
      <c r="D55" s="40"/>
      <c r="E55" s="40"/>
      <c r="F55" s="34" t="str">
        <f>E17</f>
        <v>Statutární město Brno</v>
      </c>
      <c r="G55" s="40"/>
      <c r="H55" s="40"/>
      <c r="I55" s="36" t="s">
        <v>39</v>
      </c>
      <c r="J55" s="257" t="str">
        <f>E23</f>
        <v>ATELIÉR ZAHRADNÍ A KRAJIN. ARCHITEKTURY  Z.SENDLER</v>
      </c>
      <c r="K55" s="43"/>
    </row>
    <row r="56" spans="2:47" s="1" customFormat="1" ht="14.45" customHeight="1">
      <c r="B56" s="39"/>
      <c r="C56" s="36" t="s">
        <v>37</v>
      </c>
      <c r="D56" s="40"/>
      <c r="E56" s="40"/>
      <c r="F56" s="34" t="str">
        <f>IF(E20="","",E20)</f>
        <v xml:space="preserve"> </v>
      </c>
      <c r="G56" s="40"/>
      <c r="H56" s="40"/>
      <c r="I56" s="40"/>
      <c r="J56" s="266"/>
      <c r="K56" s="43"/>
    </row>
    <row r="57" spans="2:47" s="1" customFormat="1" ht="10.35" customHeight="1">
      <c r="B57" s="39"/>
      <c r="C57" s="40"/>
      <c r="D57" s="40"/>
      <c r="E57" s="40"/>
      <c r="F57" s="40"/>
      <c r="G57" s="40"/>
      <c r="H57" s="40"/>
      <c r="I57" s="40"/>
      <c r="J57" s="40"/>
      <c r="K57" s="43"/>
    </row>
    <row r="58" spans="2:47" s="1" customFormat="1" ht="29.25" customHeight="1">
      <c r="B58" s="39"/>
      <c r="C58" s="124" t="s">
        <v>229</v>
      </c>
      <c r="D58" s="117"/>
      <c r="E58" s="117"/>
      <c r="F58" s="117"/>
      <c r="G58" s="117"/>
      <c r="H58" s="117"/>
      <c r="I58" s="117"/>
      <c r="J58" s="125" t="s">
        <v>230</v>
      </c>
      <c r="K58" s="126"/>
    </row>
    <row r="59" spans="2:47" s="1" customFormat="1" ht="10.35" customHeight="1">
      <c r="B59" s="39"/>
      <c r="C59" s="40"/>
      <c r="D59" s="40"/>
      <c r="E59" s="40"/>
      <c r="F59" s="40"/>
      <c r="G59" s="40"/>
      <c r="H59" s="40"/>
      <c r="I59" s="40"/>
      <c r="J59" s="40"/>
      <c r="K59" s="43"/>
    </row>
    <row r="60" spans="2:47" s="1" customFormat="1" ht="29.25" customHeight="1">
      <c r="B60" s="39"/>
      <c r="C60" s="127" t="s">
        <v>231</v>
      </c>
      <c r="D60" s="40"/>
      <c r="E60" s="40"/>
      <c r="F60" s="40"/>
      <c r="G60" s="40"/>
      <c r="H60" s="40"/>
      <c r="I60" s="40"/>
      <c r="J60" s="114">
        <f>J87</f>
        <v>0</v>
      </c>
      <c r="K60" s="43"/>
      <c r="AU60" s="24" t="s">
        <v>232</v>
      </c>
    </row>
    <row r="61" spans="2:47" s="8" customFormat="1" ht="24.95" customHeight="1">
      <c r="B61" s="128"/>
      <c r="C61" s="129"/>
      <c r="D61" s="130" t="s">
        <v>233</v>
      </c>
      <c r="E61" s="131"/>
      <c r="F61" s="131"/>
      <c r="G61" s="131"/>
      <c r="H61" s="131"/>
      <c r="I61" s="131"/>
      <c r="J61" s="132">
        <f>J88</f>
        <v>0</v>
      </c>
      <c r="K61" s="133"/>
    </row>
    <row r="62" spans="2:47" s="9" customFormat="1" ht="19.899999999999999" customHeight="1">
      <c r="B62" s="134"/>
      <c r="C62" s="135"/>
      <c r="D62" s="136" t="s">
        <v>234</v>
      </c>
      <c r="E62" s="137"/>
      <c r="F62" s="137"/>
      <c r="G62" s="137"/>
      <c r="H62" s="137"/>
      <c r="I62" s="137"/>
      <c r="J62" s="138">
        <f>J89</f>
        <v>0</v>
      </c>
      <c r="K62" s="139"/>
    </row>
    <row r="63" spans="2:47" s="9" customFormat="1" ht="19.899999999999999" customHeight="1">
      <c r="B63" s="134"/>
      <c r="C63" s="135"/>
      <c r="D63" s="136" t="s">
        <v>670</v>
      </c>
      <c r="E63" s="137"/>
      <c r="F63" s="137"/>
      <c r="G63" s="137"/>
      <c r="H63" s="137"/>
      <c r="I63" s="137"/>
      <c r="J63" s="138">
        <f>J119</f>
        <v>0</v>
      </c>
      <c r="K63" s="139"/>
    </row>
    <row r="64" spans="2:47" s="9" customFormat="1" ht="19.899999999999999" customHeight="1">
      <c r="B64" s="134"/>
      <c r="C64" s="135"/>
      <c r="D64" s="136" t="s">
        <v>235</v>
      </c>
      <c r="E64" s="137"/>
      <c r="F64" s="137"/>
      <c r="G64" s="137"/>
      <c r="H64" s="137"/>
      <c r="I64" s="137"/>
      <c r="J64" s="138">
        <f>J123</f>
        <v>0</v>
      </c>
      <c r="K64" s="139"/>
    </row>
    <row r="65" spans="2:12" s="9" customFormat="1" ht="19.899999999999999" customHeight="1">
      <c r="B65" s="134"/>
      <c r="C65" s="135"/>
      <c r="D65" s="136" t="s">
        <v>239</v>
      </c>
      <c r="E65" s="137"/>
      <c r="F65" s="137"/>
      <c r="G65" s="137"/>
      <c r="H65" s="137"/>
      <c r="I65" s="137"/>
      <c r="J65" s="138">
        <f>J176</f>
        <v>0</v>
      </c>
      <c r="K65" s="139"/>
    </row>
    <row r="66" spans="2:12" s="1" customFormat="1" ht="21.75" customHeight="1">
      <c r="B66" s="39"/>
      <c r="C66" s="40"/>
      <c r="D66" s="40"/>
      <c r="E66" s="40"/>
      <c r="F66" s="40"/>
      <c r="G66" s="40"/>
      <c r="H66" s="40"/>
      <c r="I66" s="40"/>
      <c r="J66" s="40"/>
      <c r="K66" s="43"/>
    </row>
    <row r="67" spans="2:12" s="1" customFormat="1" ht="6.95" customHeight="1">
      <c r="B67" s="54"/>
      <c r="C67" s="55"/>
      <c r="D67" s="55"/>
      <c r="E67" s="55"/>
      <c r="F67" s="55"/>
      <c r="G67" s="55"/>
      <c r="H67" s="55"/>
      <c r="I67" s="55"/>
      <c r="J67" s="55"/>
      <c r="K67" s="56"/>
    </row>
    <row r="71" spans="2:12" s="1" customFormat="1" ht="6.95" customHeight="1">
      <c r="B71" s="57"/>
      <c r="C71" s="58"/>
      <c r="D71" s="58"/>
      <c r="E71" s="58"/>
      <c r="F71" s="58"/>
      <c r="G71" s="58"/>
      <c r="H71" s="58"/>
      <c r="I71" s="58"/>
      <c r="J71" s="58"/>
      <c r="K71" s="58"/>
      <c r="L71" s="39"/>
    </row>
    <row r="72" spans="2:12" s="1" customFormat="1" ht="36.950000000000003" customHeight="1">
      <c r="B72" s="39"/>
      <c r="C72" s="59" t="s">
        <v>243</v>
      </c>
      <c r="L72" s="39"/>
    </row>
    <row r="73" spans="2:12" s="1" customFormat="1" ht="6.95" customHeight="1">
      <c r="B73" s="39"/>
      <c r="L73" s="39"/>
    </row>
    <row r="74" spans="2:12" s="1" customFormat="1" ht="14.45" customHeight="1">
      <c r="B74" s="39"/>
      <c r="C74" s="61" t="s">
        <v>17</v>
      </c>
      <c r="L74" s="39"/>
    </row>
    <row r="75" spans="2:12" s="1" customFormat="1" ht="16.5" customHeight="1">
      <c r="B75" s="39"/>
      <c r="E75" s="267" t="str">
        <f>E7</f>
        <v>ÚPRAVA VEŘEJNÉHO PROSTORU MEZI UL. VÝSTAVNÍ-VELETRŽNÍ PŘI MENDLOVĚ NÁM.ČÁST 2 - VNITROBLOK</v>
      </c>
      <c r="F75" s="268"/>
      <c r="G75" s="268"/>
      <c r="H75" s="268"/>
      <c r="L75" s="39"/>
    </row>
    <row r="76" spans="2:12" ht="15">
      <c r="B76" s="28"/>
      <c r="C76" s="61" t="s">
        <v>206</v>
      </c>
      <c r="L76" s="28"/>
    </row>
    <row r="77" spans="2:12" s="1" customFormat="1" ht="16.5" customHeight="1">
      <c r="B77" s="39"/>
      <c r="E77" s="267" t="s">
        <v>1349</v>
      </c>
      <c r="F77" s="261"/>
      <c r="G77" s="261"/>
      <c r="H77" s="261"/>
      <c r="L77" s="39"/>
    </row>
    <row r="78" spans="2:12" s="1" customFormat="1" ht="14.45" customHeight="1">
      <c r="B78" s="39"/>
      <c r="C78" s="61" t="s">
        <v>212</v>
      </c>
      <c r="L78" s="39"/>
    </row>
    <row r="79" spans="2:12" s="1" customFormat="1" ht="17.25" customHeight="1">
      <c r="B79" s="39"/>
      <c r="E79" s="245" t="str">
        <f>E11</f>
        <v>SO 18.4 - Oplocení areál mezi zdmi</v>
      </c>
      <c r="F79" s="261"/>
      <c r="G79" s="261"/>
      <c r="H79" s="261"/>
      <c r="L79" s="39"/>
    </row>
    <row r="80" spans="2:12" s="1" customFormat="1" ht="6.95" customHeight="1">
      <c r="B80" s="39"/>
      <c r="L80" s="39"/>
    </row>
    <row r="81" spans="2:65" s="1" customFormat="1" ht="18" customHeight="1">
      <c r="B81" s="39"/>
      <c r="C81" s="61" t="s">
        <v>24</v>
      </c>
      <c r="F81" s="140" t="str">
        <f>F14</f>
        <v>BRNO</v>
      </c>
      <c r="I81" s="61" t="s">
        <v>26</v>
      </c>
      <c r="J81" s="65" t="str">
        <f>IF(J14="","",J14)</f>
        <v>18.09.2017</v>
      </c>
      <c r="L81" s="39"/>
    </row>
    <row r="82" spans="2:65" s="1" customFormat="1" ht="6.95" customHeight="1">
      <c r="B82" s="39"/>
      <c r="L82" s="39"/>
    </row>
    <row r="83" spans="2:65" s="1" customFormat="1" ht="15">
      <c r="B83" s="39"/>
      <c r="C83" s="61" t="s">
        <v>33</v>
      </c>
      <c r="F83" s="140" t="str">
        <f>E17</f>
        <v>Statutární město Brno</v>
      </c>
      <c r="I83" s="61" t="s">
        <v>39</v>
      </c>
      <c r="J83" s="140" t="str">
        <f>E23</f>
        <v>ATELIÉR ZAHRADNÍ A KRAJIN. ARCHITEKTURY  Z.SENDLER</v>
      </c>
      <c r="L83" s="39"/>
    </row>
    <row r="84" spans="2:65" s="1" customFormat="1" ht="14.45" customHeight="1">
      <c r="B84" s="39"/>
      <c r="C84" s="61" t="s">
        <v>37</v>
      </c>
      <c r="F84" s="140" t="str">
        <f>IF(E20="","",E20)</f>
        <v xml:space="preserve"> </v>
      </c>
      <c r="L84" s="39"/>
    </row>
    <row r="85" spans="2:65" s="1" customFormat="1" ht="10.35" customHeight="1">
      <c r="B85" s="39"/>
      <c r="L85" s="39"/>
    </row>
    <row r="86" spans="2:65" s="10" customFormat="1" ht="29.25" customHeight="1">
      <c r="B86" s="141"/>
      <c r="C86" s="142" t="s">
        <v>244</v>
      </c>
      <c r="D86" s="143" t="s">
        <v>62</v>
      </c>
      <c r="E86" s="143" t="s">
        <v>58</v>
      </c>
      <c r="F86" s="143" t="s">
        <v>245</v>
      </c>
      <c r="G86" s="143" t="s">
        <v>246</v>
      </c>
      <c r="H86" s="143" t="s">
        <v>247</v>
      </c>
      <c r="I86" s="143" t="s">
        <v>248</v>
      </c>
      <c r="J86" s="143" t="s">
        <v>230</v>
      </c>
      <c r="K86" s="144" t="s">
        <v>249</v>
      </c>
      <c r="L86" s="141"/>
      <c r="M86" s="71" t="s">
        <v>250</v>
      </c>
      <c r="N86" s="72" t="s">
        <v>47</v>
      </c>
      <c r="O86" s="72" t="s">
        <v>251</v>
      </c>
      <c r="P86" s="72" t="s">
        <v>252</v>
      </c>
      <c r="Q86" s="72" t="s">
        <v>253</v>
      </c>
      <c r="R86" s="72" t="s">
        <v>254</v>
      </c>
      <c r="S86" s="72" t="s">
        <v>255</v>
      </c>
      <c r="T86" s="73" t="s">
        <v>256</v>
      </c>
    </row>
    <row r="87" spans="2:65" s="1" customFormat="1" ht="29.25" customHeight="1">
      <c r="B87" s="39"/>
      <c r="C87" s="75" t="s">
        <v>231</v>
      </c>
      <c r="J87" s="145">
        <f>BK87</f>
        <v>0</v>
      </c>
      <c r="L87" s="39"/>
      <c r="M87" s="74"/>
      <c r="N87" s="66"/>
      <c r="O87" s="66"/>
      <c r="P87" s="146">
        <f>P88</f>
        <v>18.765466</v>
      </c>
      <c r="Q87" s="66"/>
      <c r="R87" s="146">
        <f>R88</f>
        <v>2.0725279400000001</v>
      </c>
      <c r="S87" s="66"/>
      <c r="T87" s="147">
        <f>T88</f>
        <v>0</v>
      </c>
      <c r="AT87" s="24" t="s">
        <v>76</v>
      </c>
      <c r="AU87" s="24" t="s">
        <v>232</v>
      </c>
      <c r="BK87" s="148">
        <f>BK88</f>
        <v>0</v>
      </c>
    </row>
    <row r="88" spans="2:65" s="11" customFormat="1" ht="37.35" customHeight="1">
      <c r="B88" s="149"/>
      <c r="D88" s="150" t="s">
        <v>76</v>
      </c>
      <c r="E88" s="151" t="s">
        <v>257</v>
      </c>
      <c r="F88" s="151" t="s">
        <v>258</v>
      </c>
      <c r="J88" s="152">
        <f>BK88</f>
        <v>0</v>
      </c>
      <c r="L88" s="149"/>
      <c r="M88" s="153"/>
      <c r="N88" s="154"/>
      <c r="O88" s="154"/>
      <c r="P88" s="155">
        <f>P89+P119+P123+P176</f>
        <v>18.765466</v>
      </c>
      <c r="Q88" s="154"/>
      <c r="R88" s="155">
        <f>R89+R119+R123+R176</f>
        <v>2.0725279400000001</v>
      </c>
      <c r="S88" s="154"/>
      <c r="T88" s="156">
        <f>T89+T119+T123+T176</f>
        <v>0</v>
      </c>
      <c r="AR88" s="150" t="s">
        <v>28</v>
      </c>
      <c r="AT88" s="157" t="s">
        <v>76</v>
      </c>
      <c r="AU88" s="157" t="s">
        <v>77</v>
      </c>
      <c r="AY88" s="150" t="s">
        <v>259</v>
      </c>
      <c r="BK88" s="158">
        <f>BK89+BK119+BK123+BK176</f>
        <v>0</v>
      </c>
    </row>
    <row r="89" spans="2:65" s="11" customFormat="1" ht="19.899999999999999" customHeight="1">
      <c r="B89" s="149"/>
      <c r="D89" s="150" t="s">
        <v>76</v>
      </c>
      <c r="E89" s="159" t="s">
        <v>28</v>
      </c>
      <c r="F89" s="159" t="s">
        <v>260</v>
      </c>
      <c r="J89" s="160">
        <f>BK89</f>
        <v>0</v>
      </c>
      <c r="L89" s="149"/>
      <c r="M89" s="153"/>
      <c r="N89" s="154"/>
      <c r="O89" s="154"/>
      <c r="P89" s="155">
        <f>SUM(P90:P118)</f>
        <v>3.8660160000000001</v>
      </c>
      <c r="Q89" s="154"/>
      <c r="R89" s="155">
        <f>SUM(R90:R118)</f>
        <v>0</v>
      </c>
      <c r="S89" s="154"/>
      <c r="T89" s="156">
        <f>SUM(T90:T118)</f>
        <v>0</v>
      </c>
      <c r="AR89" s="150" t="s">
        <v>28</v>
      </c>
      <c r="AT89" s="157" t="s">
        <v>76</v>
      </c>
      <c r="AU89" s="157" t="s">
        <v>28</v>
      </c>
      <c r="AY89" s="150" t="s">
        <v>259</v>
      </c>
      <c r="BK89" s="158">
        <f>SUM(BK90:BK118)</f>
        <v>0</v>
      </c>
    </row>
    <row r="90" spans="2:65" s="1" customFormat="1" ht="25.5" customHeight="1">
      <c r="B90" s="161"/>
      <c r="C90" s="162" t="s">
        <v>28</v>
      </c>
      <c r="D90" s="162" t="s">
        <v>261</v>
      </c>
      <c r="E90" s="163" t="s">
        <v>1415</v>
      </c>
      <c r="F90" s="164" t="s">
        <v>1416</v>
      </c>
      <c r="G90" s="165" t="s">
        <v>285</v>
      </c>
      <c r="H90" s="166">
        <v>7.7</v>
      </c>
      <c r="I90" s="167"/>
      <c r="J90" s="167">
        <f>ROUND(I90*H90,2)</f>
        <v>0</v>
      </c>
      <c r="K90" s="164" t="s">
        <v>265</v>
      </c>
      <c r="L90" s="39"/>
      <c r="M90" s="168" t="s">
        <v>5</v>
      </c>
      <c r="N90" s="169" t="s">
        <v>48</v>
      </c>
      <c r="O90" s="170">
        <v>0.45</v>
      </c>
      <c r="P90" s="170">
        <f>O90*H90</f>
        <v>3.4650000000000003</v>
      </c>
      <c r="Q90" s="170">
        <v>0</v>
      </c>
      <c r="R90" s="170">
        <f>Q90*H90</f>
        <v>0</v>
      </c>
      <c r="S90" s="170">
        <v>0</v>
      </c>
      <c r="T90" s="171">
        <f>S90*H90</f>
        <v>0</v>
      </c>
      <c r="AR90" s="24" t="s">
        <v>266</v>
      </c>
      <c r="AT90" s="24" t="s">
        <v>261</v>
      </c>
      <c r="AU90" s="24" t="s">
        <v>86</v>
      </c>
      <c r="AY90" s="24" t="s">
        <v>259</v>
      </c>
      <c r="BE90" s="172">
        <f>IF(N90="základní",J90,0)</f>
        <v>0</v>
      </c>
      <c r="BF90" s="172">
        <f>IF(N90="snížená",J90,0)</f>
        <v>0</v>
      </c>
      <c r="BG90" s="172">
        <f>IF(N90="zákl. přenesená",J90,0)</f>
        <v>0</v>
      </c>
      <c r="BH90" s="172">
        <f>IF(N90="sníž. přenesená",J90,0)</f>
        <v>0</v>
      </c>
      <c r="BI90" s="172">
        <f>IF(N90="nulová",J90,0)</f>
        <v>0</v>
      </c>
      <c r="BJ90" s="24" t="s">
        <v>28</v>
      </c>
      <c r="BK90" s="172">
        <f>ROUND(I90*H90,2)</f>
        <v>0</v>
      </c>
      <c r="BL90" s="24" t="s">
        <v>266</v>
      </c>
      <c r="BM90" s="24" t="s">
        <v>1460</v>
      </c>
    </row>
    <row r="91" spans="2:65" s="12" customFormat="1">
      <c r="B91" s="173"/>
      <c r="D91" s="174" t="s">
        <v>268</v>
      </c>
      <c r="E91" s="175" t="s">
        <v>5</v>
      </c>
      <c r="F91" s="176" t="s">
        <v>269</v>
      </c>
      <c r="H91" s="175" t="s">
        <v>5</v>
      </c>
      <c r="L91" s="173"/>
      <c r="M91" s="177"/>
      <c r="N91" s="178"/>
      <c r="O91" s="178"/>
      <c r="P91" s="178"/>
      <c r="Q91" s="178"/>
      <c r="R91" s="178"/>
      <c r="S91" s="178"/>
      <c r="T91" s="179"/>
      <c r="AT91" s="175" t="s">
        <v>268</v>
      </c>
      <c r="AU91" s="175" t="s">
        <v>86</v>
      </c>
      <c r="AV91" s="12" t="s">
        <v>28</v>
      </c>
      <c r="AW91" s="12" t="s">
        <v>41</v>
      </c>
      <c r="AX91" s="12" t="s">
        <v>77</v>
      </c>
      <c r="AY91" s="175" t="s">
        <v>259</v>
      </c>
    </row>
    <row r="92" spans="2:65" s="12" customFormat="1">
      <c r="B92" s="173"/>
      <c r="D92" s="174" t="s">
        <v>268</v>
      </c>
      <c r="E92" s="175" t="s">
        <v>5</v>
      </c>
      <c r="F92" s="176" t="s">
        <v>1461</v>
      </c>
      <c r="H92" s="175" t="s">
        <v>5</v>
      </c>
      <c r="L92" s="173"/>
      <c r="M92" s="177"/>
      <c r="N92" s="178"/>
      <c r="O92" s="178"/>
      <c r="P92" s="178"/>
      <c r="Q92" s="178"/>
      <c r="R92" s="178"/>
      <c r="S92" s="178"/>
      <c r="T92" s="179"/>
      <c r="AT92" s="175" t="s">
        <v>268</v>
      </c>
      <c r="AU92" s="175" t="s">
        <v>86</v>
      </c>
      <c r="AV92" s="12" t="s">
        <v>28</v>
      </c>
      <c r="AW92" s="12" t="s">
        <v>41</v>
      </c>
      <c r="AX92" s="12" t="s">
        <v>77</v>
      </c>
      <c r="AY92" s="175" t="s">
        <v>259</v>
      </c>
    </row>
    <row r="93" spans="2:65" s="12" customFormat="1">
      <c r="B93" s="173"/>
      <c r="D93" s="174" t="s">
        <v>268</v>
      </c>
      <c r="E93" s="175" t="s">
        <v>5</v>
      </c>
      <c r="F93" s="176" t="s">
        <v>274</v>
      </c>
      <c r="H93" s="175" t="s">
        <v>5</v>
      </c>
      <c r="L93" s="173"/>
      <c r="M93" s="177"/>
      <c r="N93" s="178"/>
      <c r="O93" s="178"/>
      <c r="P93" s="178"/>
      <c r="Q93" s="178"/>
      <c r="R93" s="178"/>
      <c r="S93" s="178"/>
      <c r="T93" s="179"/>
      <c r="AT93" s="175" t="s">
        <v>268</v>
      </c>
      <c r="AU93" s="175" t="s">
        <v>86</v>
      </c>
      <c r="AV93" s="12" t="s">
        <v>28</v>
      </c>
      <c r="AW93" s="12" t="s">
        <v>41</v>
      </c>
      <c r="AX93" s="12" t="s">
        <v>77</v>
      </c>
      <c r="AY93" s="175" t="s">
        <v>259</v>
      </c>
    </row>
    <row r="94" spans="2:65" s="13" customFormat="1">
      <c r="B94" s="180"/>
      <c r="D94" s="174" t="s">
        <v>268</v>
      </c>
      <c r="E94" s="181" t="s">
        <v>5</v>
      </c>
      <c r="F94" s="182" t="s">
        <v>275</v>
      </c>
      <c r="H94" s="183">
        <v>0</v>
      </c>
      <c r="L94" s="180"/>
      <c r="M94" s="184"/>
      <c r="N94" s="185"/>
      <c r="O94" s="185"/>
      <c r="P94" s="185"/>
      <c r="Q94" s="185"/>
      <c r="R94" s="185"/>
      <c r="S94" s="185"/>
      <c r="T94" s="186"/>
      <c r="AT94" s="181" t="s">
        <v>268</v>
      </c>
      <c r="AU94" s="181" t="s">
        <v>86</v>
      </c>
      <c r="AV94" s="13" t="s">
        <v>152</v>
      </c>
      <c r="AW94" s="13" t="s">
        <v>41</v>
      </c>
      <c r="AX94" s="13" t="s">
        <v>77</v>
      </c>
      <c r="AY94" s="181" t="s">
        <v>259</v>
      </c>
    </row>
    <row r="95" spans="2:65" s="12" customFormat="1">
      <c r="B95" s="173"/>
      <c r="D95" s="174" t="s">
        <v>268</v>
      </c>
      <c r="E95" s="175" t="s">
        <v>5</v>
      </c>
      <c r="F95" s="176" t="s">
        <v>1419</v>
      </c>
      <c r="H95" s="175" t="s">
        <v>5</v>
      </c>
      <c r="L95" s="173"/>
      <c r="M95" s="177"/>
      <c r="N95" s="178"/>
      <c r="O95" s="178"/>
      <c r="P95" s="178"/>
      <c r="Q95" s="178"/>
      <c r="R95" s="178"/>
      <c r="S95" s="178"/>
      <c r="T95" s="179"/>
      <c r="AT95" s="175" t="s">
        <v>268</v>
      </c>
      <c r="AU95" s="175" t="s">
        <v>86</v>
      </c>
      <c r="AV95" s="12" t="s">
        <v>28</v>
      </c>
      <c r="AW95" s="12" t="s">
        <v>41</v>
      </c>
      <c r="AX95" s="12" t="s">
        <v>77</v>
      </c>
      <c r="AY95" s="175" t="s">
        <v>259</v>
      </c>
    </row>
    <row r="96" spans="2:65" s="12" customFormat="1">
      <c r="B96" s="173"/>
      <c r="D96" s="174" t="s">
        <v>268</v>
      </c>
      <c r="E96" s="175" t="s">
        <v>5</v>
      </c>
      <c r="F96" s="176" t="s">
        <v>1462</v>
      </c>
      <c r="H96" s="175" t="s">
        <v>5</v>
      </c>
      <c r="L96" s="173"/>
      <c r="M96" s="177"/>
      <c r="N96" s="178"/>
      <c r="O96" s="178"/>
      <c r="P96" s="178"/>
      <c r="Q96" s="178"/>
      <c r="R96" s="178"/>
      <c r="S96" s="178"/>
      <c r="T96" s="179"/>
      <c r="AT96" s="175" t="s">
        <v>268</v>
      </c>
      <c r="AU96" s="175" t="s">
        <v>86</v>
      </c>
      <c r="AV96" s="12" t="s">
        <v>28</v>
      </c>
      <c r="AW96" s="12" t="s">
        <v>41</v>
      </c>
      <c r="AX96" s="12" t="s">
        <v>77</v>
      </c>
      <c r="AY96" s="175" t="s">
        <v>259</v>
      </c>
    </row>
    <row r="97" spans="2:65" s="14" customFormat="1">
      <c r="B97" s="187"/>
      <c r="D97" s="174" t="s">
        <v>268</v>
      </c>
      <c r="E97" s="188" t="s">
        <v>5</v>
      </c>
      <c r="F97" s="189" t="s">
        <v>1463</v>
      </c>
      <c r="H97" s="190">
        <v>4.9000000000000004</v>
      </c>
      <c r="L97" s="187"/>
      <c r="M97" s="191"/>
      <c r="N97" s="192"/>
      <c r="O97" s="192"/>
      <c r="P97" s="192"/>
      <c r="Q97" s="192"/>
      <c r="R97" s="192"/>
      <c r="S97" s="192"/>
      <c r="T97" s="193"/>
      <c r="AT97" s="188" t="s">
        <v>268</v>
      </c>
      <c r="AU97" s="188" t="s">
        <v>86</v>
      </c>
      <c r="AV97" s="14" t="s">
        <v>86</v>
      </c>
      <c r="AW97" s="14" t="s">
        <v>41</v>
      </c>
      <c r="AX97" s="14" t="s">
        <v>77</v>
      </c>
      <c r="AY97" s="188" t="s">
        <v>259</v>
      </c>
    </row>
    <row r="98" spans="2:65" s="12" customFormat="1">
      <c r="B98" s="173"/>
      <c r="D98" s="174" t="s">
        <v>268</v>
      </c>
      <c r="E98" s="175" t="s">
        <v>5</v>
      </c>
      <c r="F98" s="176" t="s">
        <v>1464</v>
      </c>
      <c r="H98" s="175" t="s">
        <v>5</v>
      </c>
      <c r="L98" s="173"/>
      <c r="M98" s="177"/>
      <c r="N98" s="178"/>
      <c r="O98" s="178"/>
      <c r="P98" s="178"/>
      <c r="Q98" s="178"/>
      <c r="R98" s="178"/>
      <c r="S98" s="178"/>
      <c r="T98" s="179"/>
      <c r="AT98" s="175" t="s">
        <v>268</v>
      </c>
      <c r="AU98" s="175" t="s">
        <v>86</v>
      </c>
      <c r="AV98" s="12" t="s">
        <v>28</v>
      </c>
      <c r="AW98" s="12" t="s">
        <v>41</v>
      </c>
      <c r="AX98" s="12" t="s">
        <v>77</v>
      </c>
      <c r="AY98" s="175" t="s">
        <v>259</v>
      </c>
    </row>
    <row r="99" spans="2:65" s="14" customFormat="1">
      <c r="B99" s="187"/>
      <c r="D99" s="174" t="s">
        <v>268</v>
      </c>
      <c r="E99" s="188" t="s">
        <v>5</v>
      </c>
      <c r="F99" s="189" t="s">
        <v>1465</v>
      </c>
      <c r="H99" s="190">
        <v>2.8</v>
      </c>
      <c r="L99" s="187"/>
      <c r="M99" s="191"/>
      <c r="N99" s="192"/>
      <c r="O99" s="192"/>
      <c r="P99" s="192"/>
      <c r="Q99" s="192"/>
      <c r="R99" s="192"/>
      <c r="S99" s="192"/>
      <c r="T99" s="193"/>
      <c r="AT99" s="188" t="s">
        <v>268</v>
      </c>
      <c r="AU99" s="188" t="s">
        <v>86</v>
      </c>
      <c r="AV99" s="14" t="s">
        <v>86</v>
      </c>
      <c r="AW99" s="14" t="s">
        <v>41</v>
      </c>
      <c r="AX99" s="14" t="s">
        <v>77</v>
      </c>
      <c r="AY99" s="188" t="s">
        <v>259</v>
      </c>
    </row>
    <row r="100" spans="2:65" s="15" customFormat="1">
      <c r="B100" s="194"/>
      <c r="D100" s="174" t="s">
        <v>268</v>
      </c>
      <c r="E100" s="195" t="s">
        <v>5</v>
      </c>
      <c r="F100" s="196" t="s">
        <v>282</v>
      </c>
      <c r="H100" s="197">
        <v>7.7</v>
      </c>
      <c r="L100" s="194"/>
      <c r="M100" s="198"/>
      <c r="N100" s="199"/>
      <c r="O100" s="199"/>
      <c r="P100" s="199"/>
      <c r="Q100" s="199"/>
      <c r="R100" s="199"/>
      <c r="S100" s="199"/>
      <c r="T100" s="200"/>
      <c r="AT100" s="195" t="s">
        <v>268</v>
      </c>
      <c r="AU100" s="195" t="s">
        <v>86</v>
      </c>
      <c r="AV100" s="15" t="s">
        <v>266</v>
      </c>
      <c r="AW100" s="15" t="s">
        <v>41</v>
      </c>
      <c r="AX100" s="15" t="s">
        <v>28</v>
      </c>
      <c r="AY100" s="195" t="s">
        <v>259</v>
      </c>
    </row>
    <row r="101" spans="2:65" s="1" customFormat="1" ht="16.5" customHeight="1">
      <c r="B101" s="161"/>
      <c r="C101" s="162" t="s">
        <v>86</v>
      </c>
      <c r="D101" s="162" t="s">
        <v>261</v>
      </c>
      <c r="E101" s="163" t="s">
        <v>313</v>
      </c>
      <c r="F101" s="164" t="s">
        <v>314</v>
      </c>
      <c r="G101" s="165" t="s">
        <v>297</v>
      </c>
      <c r="H101" s="166">
        <v>0.53900000000000003</v>
      </c>
      <c r="I101" s="167"/>
      <c r="J101" s="167">
        <f>ROUND(I101*H101,2)</f>
        <v>0</v>
      </c>
      <c r="K101" s="164" t="s">
        <v>265</v>
      </c>
      <c r="L101" s="39"/>
      <c r="M101" s="168" t="s">
        <v>5</v>
      </c>
      <c r="N101" s="169" t="s">
        <v>48</v>
      </c>
      <c r="O101" s="170">
        <v>8.3000000000000004E-2</v>
      </c>
      <c r="P101" s="170">
        <f>O101*H101</f>
        <v>4.4737000000000006E-2</v>
      </c>
      <c r="Q101" s="170">
        <v>0</v>
      </c>
      <c r="R101" s="170">
        <f>Q101*H101</f>
        <v>0</v>
      </c>
      <c r="S101" s="170">
        <v>0</v>
      </c>
      <c r="T101" s="171">
        <f>S101*H101</f>
        <v>0</v>
      </c>
      <c r="AR101" s="24" t="s">
        <v>266</v>
      </c>
      <c r="AT101" s="24" t="s">
        <v>261</v>
      </c>
      <c r="AU101" s="24" t="s">
        <v>86</v>
      </c>
      <c r="AY101" s="24" t="s">
        <v>259</v>
      </c>
      <c r="BE101" s="172">
        <f>IF(N101="základní",J101,0)</f>
        <v>0</v>
      </c>
      <c r="BF101" s="172">
        <f>IF(N101="snížená",J101,0)</f>
        <v>0</v>
      </c>
      <c r="BG101" s="172">
        <f>IF(N101="zákl. přenesená",J101,0)</f>
        <v>0</v>
      </c>
      <c r="BH101" s="172">
        <f>IF(N101="sníž. přenesená",J101,0)</f>
        <v>0</v>
      </c>
      <c r="BI101" s="172">
        <f>IF(N101="nulová",J101,0)</f>
        <v>0</v>
      </c>
      <c r="BJ101" s="24" t="s">
        <v>28</v>
      </c>
      <c r="BK101" s="172">
        <f>ROUND(I101*H101,2)</f>
        <v>0</v>
      </c>
      <c r="BL101" s="24" t="s">
        <v>266</v>
      </c>
      <c r="BM101" s="24" t="s">
        <v>1466</v>
      </c>
    </row>
    <row r="102" spans="2:65" s="12" customFormat="1">
      <c r="B102" s="173"/>
      <c r="D102" s="174" t="s">
        <v>268</v>
      </c>
      <c r="E102" s="175" t="s">
        <v>5</v>
      </c>
      <c r="F102" s="176" t="s">
        <v>1467</v>
      </c>
      <c r="H102" s="175" t="s">
        <v>5</v>
      </c>
      <c r="L102" s="173"/>
      <c r="M102" s="177"/>
      <c r="N102" s="178"/>
      <c r="O102" s="178"/>
      <c r="P102" s="178"/>
      <c r="Q102" s="178"/>
      <c r="R102" s="178"/>
      <c r="S102" s="178"/>
      <c r="T102" s="179"/>
      <c r="AT102" s="175" t="s">
        <v>268</v>
      </c>
      <c r="AU102" s="175" t="s">
        <v>86</v>
      </c>
      <c r="AV102" s="12" t="s">
        <v>28</v>
      </c>
      <c r="AW102" s="12" t="s">
        <v>41</v>
      </c>
      <c r="AX102" s="12" t="s">
        <v>77</v>
      </c>
      <c r="AY102" s="175" t="s">
        <v>259</v>
      </c>
    </row>
    <row r="103" spans="2:65" s="12" customFormat="1">
      <c r="B103" s="173"/>
      <c r="D103" s="174" t="s">
        <v>268</v>
      </c>
      <c r="E103" s="175" t="s">
        <v>5</v>
      </c>
      <c r="F103" s="176" t="s">
        <v>1468</v>
      </c>
      <c r="H103" s="175" t="s">
        <v>5</v>
      </c>
      <c r="L103" s="173"/>
      <c r="M103" s="177"/>
      <c r="N103" s="178"/>
      <c r="O103" s="178"/>
      <c r="P103" s="178"/>
      <c r="Q103" s="178"/>
      <c r="R103" s="178"/>
      <c r="S103" s="178"/>
      <c r="T103" s="179"/>
      <c r="AT103" s="175" t="s">
        <v>268</v>
      </c>
      <c r="AU103" s="175" t="s">
        <v>86</v>
      </c>
      <c r="AV103" s="12" t="s">
        <v>28</v>
      </c>
      <c r="AW103" s="12" t="s">
        <v>41</v>
      </c>
      <c r="AX103" s="12" t="s">
        <v>77</v>
      </c>
      <c r="AY103" s="175" t="s">
        <v>259</v>
      </c>
    </row>
    <row r="104" spans="2:65" s="14" customFormat="1">
      <c r="B104" s="187"/>
      <c r="D104" s="174" t="s">
        <v>268</v>
      </c>
      <c r="E104" s="188" t="s">
        <v>5</v>
      </c>
      <c r="F104" s="189" t="s">
        <v>1469</v>
      </c>
      <c r="H104" s="190">
        <v>0.34300000000000003</v>
      </c>
      <c r="L104" s="187"/>
      <c r="M104" s="191"/>
      <c r="N104" s="192"/>
      <c r="O104" s="192"/>
      <c r="P104" s="192"/>
      <c r="Q104" s="192"/>
      <c r="R104" s="192"/>
      <c r="S104" s="192"/>
      <c r="T104" s="193"/>
      <c r="AT104" s="188" t="s">
        <v>268</v>
      </c>
      <c r="AU104" s="188" t="s">
        <v>86</v>
      </c>
      <c r="AV104" s="14" t="s">
        <v>86</v>
      </c>
      <c r="AW104" s="14" t="s">
        <v>41</v>
      </c>
      <c r="AX104" s="14" t="s">
        <v>77</v>
      </c>
      <c r="AY104" s="188" t="s">
        <v>259</v>
      </c>
    </row>
    <row r="105" spans="2:65" s="12" customFormat="1">
      <c r="B105" s="173"/>
      <c r="D105" s="174" t="s">
        <v>268</v>
      </c>
      <c r="E105" s="175" t="s">
        <v>5</v>
      </c>
      <c r="F105" s="176" t="s">
        <v>1470</v>
      </c>
      <c r="H105" s="175" t="s">
        <v>5</v>
      </c>
      <c r="L105" s="173"/>
      <c r="M105" s="177"/>
      <c r="N105" s="178"/>
      <c r="O105" s="178"/>
      <c r="P105" s="178"/>
      <c r="Q105" s="178"/>
      <c r="R105" s="178"/>
      <c r="S105" s="178"/>
      <c r="T105" s="179"/>
      <c r="AT105" s="175" t="s">
        <v>268</v>
      </c>
      <c r="AU105" s="175" t="s">
        <v>86</v>
      </c>
      <c r="AV105" s="12" t="s">
        <v>28</v>
      </c>
      <c r="AW105" s="12" t="s">
        <v>41</v>
      </c>
      <c r="AX105" s="12" t="s">
        <v>77</v>
      </c>
      <c r="AY105" s="175" t="s">
        <v>259</v>
      </c>
    </row>
    <row r="106" spans="2:65" s="14" customFormat="1">
      <c r="B106" s="187"/>
      <c r="D106" s="174" t="s">
        <v>268</v>
      </c>
      <c r="E106" s="188" t="s">
        <v>5</v>
      </c>
      <c r="F106" s="189" t="s">
        <v>1471</v>
      </c>
      <c r="H106" s="190">
        <v>0.19600000000000001</v>
      </c>
      <c r="L106" s="187"/>
      <c r="M106" s="191"/>
      <c r="N106" s="192"/>
      <c r="O106" s="192"/>
      <c r="P106" s="192"/>
      <c r="Q106" s="192"/>
      <c r="R106" s="192"/>
      <c r="S106" s="192"/>
      <c r="T106" s="193"/>
      <c r="AT106" s="188" t="s">
        <v>268</v>
      </c>
      <c r="AU106" s="188" t="s">
        <v>86</v>
      </c>
      <c r="AV106" s="14" t="s">
        <v>86</v>
      </c>
      <c r="AW106" s="14" t="s">
        <v>41</v>
      </c>
      <c r="AX106" s="14" t="s">
        <v>77</v>
      </c>
      <c r="AY106" s="188" t="s">
        <v>259</v>
      </c>
    </row>
    <row r="107" spans="2:65" s="15" customFormat="1">
      <c r="B107" s="194"/>
      <c r="D107" s="174" t="s">
        <v>268</v>
      </c>
      <c r="E107" s="195" t="s">
        <v>1453</v>
      </c>
      <c r="F107" s="196" t="s">
        <v>282</v>
      </c>
      <c r="H107" s="197">
        <v>0.53900000000000003</v>
      </c>
      <c r="L107" s="194"/>
      <c r="M107" s="198"/>
      <c r="N107" s="199"/>
      <c r="O107" s="199"/>
      <c r="P107" s="199"/>
      <c r="Q107" s="199"/>
      <c r="R107" s="199"/>
      <c r="S107" s="199"/>
      <c r="T107" s="200"/>
      <c r="AT107" s="195" t="s">
        <v>268</v>
      </c>
      <c r="AU107" s="195" t="s">
        <v>86</v>
      </c>
      <c r="AV107" s="15" t="s">
        <v>266</v>
      </c>
      <c r="AW107" s="15" t="s">
        <v>41</v>
      </c>
      <c r="AX107" s="15" t="s">
        <v>28</v>
      </c>
      <c r="AY107" s="195" t="s">
        <v>259</v>
      </c>
    </row>
    <row r="108" spans="2:65" s="1" customFormat="1" ht="16.5" customHeight="1">
      <c r="B108" s="161"/>
      <c r="C108" s="162" t="s">
        <v>152</v>
      </c>
      <c r="D108" s="162" t="s">
        <v>261</v>
      </c>
      <c r="E108" s="163" t="s">
        <v>1425</v>
      </c>
      <c r="F108" s="164" t="s">
        <v>1426</v>
      </c>
      <c r="G108" s="165" t="s">
        <v>297</v>
      </c>
      <c r="H108" s="166">
        <v>0.53900000000000003</v>
      </c>
      <c r="I108" s="167"/>
      <c r="J108" s="167">
        <f>ROUND(I108*H108,2)</f>
        <v>0</v>
      </c>
      <c r="K108" s="164" t="s">
        <v>265</v>
      </c>
      <c r="L108" s="39"/>
      <c r="M108" s="168" t="s">
        <v>5</v>
      </c>
      <c r="N108" s="169" t="s">
        <v>48</v>
      </c>
      <c r="O108" s="170">
        <v>0.65200000000000002</v>
      </c>
      <c r="P108" s="170">
        <f>O108*H108</f>
        <v>0.35142800000000002</v>
      </c>
      <c r="Q108" s="170">
        <v>0</v>
      </c>
      <c r="R108" s="170">
        <f>Q108*H108</f>
        <v>0</v>
      </c>
      <c r="S108" s="170">
        <v>0</v>
      </c>
      <c r="T108" s="171">
        <f>S108*H108</f>
        <v>0</v>
      </c>
      <c r="AR108" s="24" t="s">
        <v>266</v>
      </c>
      <c r="AT108" s="24" t="s">
        <v>261</v>
      </c>
      <c r="AU108" s="24" t="s">
        <v>86</v>
      </c>
      <c r="AY108" s="24" t="s">
        <v>259</v>
      </c>
      <c r="BE108" s="172">
        <f>IF(N108="základní",J108,0)</f>
        <v>0</v>
      </c>
      <c r="BF108" s="172">
        <f>IF(N108="snížená",J108,0)</f>
        <v>0</v>
      </c>
      <c r="BG108" s="172">
        <f>IF(N108="zákl. přenesená",J108,0)</f>
        <v>0</v>
      </c>
      <c r="BH108" s="172">
        <f>IF(N108="sníž. přenesená",J108,0)</f>
        <v>0</v>
      </c>
      <c r="BI108" s="172">
        <f>IF(N108="nulová",J108,0)</f>
        <v>0</v>
      </c>
      <c r="BJ108" s="24" t="s">
        <v>28</v>
      </c>
      <c r="BK108" s="172">
        <f>ROUND(I108*H108,2)</f>
        <v>0</v>
      </c>
      <c r="BL108" s="24" t="s">
        <v>266</v>
      </c>
      <c r="BM108" s="24" t="s">
        <v>1472</v>
      </c>
    </row>
    <row r="109" spans="2:65" s="12" customFormat="1">
      <c r="B109" s="173"/>
      <c r="D109" s="174" t="s">
        <v>268</v>
      </c>
      <c r="E109" s="175" t="s">
        <v>5</v>
      </c>
      <c r="F109" s="176" t="s">
        <v>1473</v>
      </c>
      <c r="H109" s="175" t="s">
        <v>5</v>
      </c>
      <c r="L109" s="173"/>
      <c r="M109" s="177"/>
      <c r="N109" s="178"/>
      <c r="O109" s="178"/>
      <c r="P109" s="178"/>
      <c r="Q109" s="178"/>
      <c r="R109" s="178"/>
      <c r="S109" s="178"/>
      <c r="T109" s="179"/>
      <c r="AT109" s="175" t="s">
        <v>268</v>
      </c>
      <c r="AU109" s="175" t="s">
        <v>86</v>
      </c>
      <c r="AV109" s="12" t="s">
        <v>28</v>
      </c>
      <c r="AW109" s="12" t="s">
        <v>41</v>
      </c>
      <c r="AX109" s="12" t="s">
        <v>77</v>
      </c>
      <c r="AY109" s="175" t="s">
        <v>259</v>
      </c>
    </row>
    <row r="110" spans="2:65" s="12" customFormat="1">
      <c r="B110" s="173"/>
      <c r="D110" s="174" t="s">
        <v>268</v>
      </c>
      <c r="E110" s="175" t="s">
        <v>5</v>
      </c>
      <c r="F110" s="176" t="s">
        <v>1468</v>
      </c>
      <c r="H110" s="175" t="s">
        <v>5</v>
      </c>
      <c r="L110" s="173"/>
      <c r="M110" s="177"/>
      <c r="N110" s="178"/>
      <c r="O110" s="178"/>
      <c r="P110" s="178"/>
      <c r="Q110" s="178"/>
      <c r="R110" s="178"/>
      <c r="S110" s="178"/>
      <c r="T110" s="179"/>
      <c r="AT110" s="175" t="s">
        <v>268</v>
      </c>
      <c r="AU110" s="175" t="s">
        <v>86</v>
      </c>
      <c r="AV110" s="12" t="s">
        <v>28</v>
      </c>
      <c r="AW110" s="12" t="s">
        <v>41</v>
      </c>
      <c r="AX110" s="12" t="s">
        <v>77</v>
      </c>
      <c r="AY110" s="175" t="s">
        <v>259</v>
      </c>
    </row>
    <row r="111" spans="2:65" s="14" customFormat="1">
      <c r="B111" s="187"/>
      <c r="D111" s="174" t="s">
        <v>268</v>
      </c>
      <c r="E111" s="188" t="s">
        <v>5</v>
      </c>
      <c r="F111" s="189" t="s">
        <v>1469</v>
      </c>
      <c r="H111" s="190">
        <v>0.34300000000000003</v>
      </c>
      <c r="L111" s="187"/>
      <c r="M111" s="191"/>
      <c r="N111" s="192"/>
      <c r="O111" s="192"/>
      <c r="P111" s="192"/>
      <c r="Q111" s="192"/>
      <c r="R111" s="192"/>
      <c r="S111" s="192"/>
      <c r="T111" s="193"/>
      <c r="AT111" s="188" t="s">
        <v>268</v>
      </c>
      <c r="AU111" s="188" t="s">
        <v>86</v>
      </c>
      <c r="AV111" s="14" t="s">
        <v>86</v>
      </c>
      <c r="AW111" s="14" t="s">
        <v>41</v>
      </c>
      <c r="AX111" s="14" t="s">
        <v>77</v>
      </c>
      <c r="AY111" s="188" t="s">
        <v>259</v>
      </c>
    </row>
    <row r="112" spans="2:65" s="12" customFormat="1">
      <c r="B112" s="173"/>
      <c r="D112" s="174" t="s">
        <v>268</v>
      </c>
      <c r="E112" s="175" t="s">
        <v>5</v>
      </c>
      <c r="F112" s="176" t="s">
        <v>1474</v>
      </c>
      <c r="H112" s="175" t="s">
        <v>5</v>
      </c>
      <c r="L112" s="173"/>
      <c r="M112" s="177"/>
      <c r="N112" s="178"/>
      <c r="O112" s="178"/>
      <c r="P112" s="178"/>
      <c r="Q112" s="178"/>
      <c r="R112" s="178"/>
      <c r="S112" s="178"/>
      <c r="T112" s="179"/>
      <c r="AT112" s="175" t="s">
        <v>268</v>
      </c>
      <c r="AU112" s="175" t="s">
        <v>86</v>
      </c>
      <c r="AV112" s="12" t="s">
        <v>28</v>
      </c>
      <c r="AW112" s="12" t="s">
        <v>41</v>
      </c>
      <c r="AX112" s="12" t="s">
        <v>77</v>
      </c>
      <c r="AY112" s="175" t="s">
        <v>259</v>
      </c>
    </row>
    <row r="113" spans="2:65" s="14" customFormat="1">
      <c r="B113" s="187"/>
      <c r="D113" s="174" t="s">
        <v>268</v>
      </c>
      <c r="E113" s="188" t="s">
        <v>5</v>
      </c>
      <c r="F113" s="189" t="s">
        <v>1471</v>
      </c>
      <c r="H113" s="190">
        <v>0.19600000000000001</v>
      </c>
      <c r="L113" s="187"/>
      <c r="M113" s="191"/>
      <c r="N113" s="192"/>
      <c r="O113" s="192"/>
      <c r="P113" s="192"/>
      <c r="Q113" s="192"/>
      <c r="R113" s="192"/>
      <c r="S113" s="192"/>
      <c r="T113" s="193"/>
      <c r="AT113" s="188" t="s">
        <v>268</v>
      </c>
      <c r="AU113" s="188" t="s">
        <v>86</v>
      </c>
      <c r="AV113" s="14" t="s">
        <v>86</v>
      </c>
      <c r="AW113" s="14" t="s">
        <v>41</v>
      </c>
      <c r="AX113" s="14" t="s">
        <v>77</v>
      </c>
      <c r="AY113" s="188" t="s">
        <v>259</v>
      </c>
    </row>
    <row r="114" spans="2:65" s="15" customFormat="1">
      <c r="B114" s="194"/>
      <c r="D114" s="174" t="s">
        <v>268</v>
      </c>
      <c r="E114" s="195" t="s">
        <v>5</v>
      </c>
      <c r="F114" s="196" t="s">
        <v>282</v>
      </c>
      <c r="H114" s="197">
        <v>0.53900000000000003</v>
      </c>
      <c r="L114" s="194"/>
      <c r="M114" s="198"/>
      <c r="N114" s="199"/>
      <c r="O114" s="199"/>
      <c r="P114" s="199"/>
      <c r="Q114" s="199"/>
      <c r="R114" s="199"/>
      <c r="S114" s="199"/>
      <c r="T114" s="200"/>
      <c r="AT114" s="195" t="s">
        <v>268</v>
      </c>
      <c r="AU114" s="195" t="s">
        <v>86</v>
      </c>
      <c r="AV114" s="15" t="s">
        <v>266</v>
      </c>
      <c r="AW114" s="15" t="s">
        <v>41</v>
      </c>
      <c r="AX114" s="15" t="s">
        <v>28</v>
      </c>
      <c r="AY114" s="195" t="s">
        <v>259</v>
      </c>
    </row>
    <row r="115" spans="2:65" s="1" customFormat="1" ht="16.5" customHeight="1">
      <c r="B115" s="161"/>
      <c r="C115" s="162" t="s">
        <v>266</v>
      </c>
      <c r="D115" s="162" t="s">
        <v>261</v>
      </c>
      <c r="E115" s="163" t="s">
        <v>318</v>
      </c>
      <c r="F115" s="164" t="s">
        <v>319</v>
      </c>
      <c r="G115" s="165" t="s">
        <v>297</v>
      </c>
      <c r="H115" s="166">
        <v>0.53900000000000003</v>
      </c>
      <c r="I115" s="167"/>
      <c r="J115" s="167">
        <f>ROUND(I115*H115,2)</f>
        <v>0</v>
      </c>
      <c r="K115" s="164" t="s">
        <v>265</v>
      </c>
      <c r="L115" s="39"/>
      <c r="M115" s="168" t="s">
        <v>5</v>
      </c>
      <c r="N115" s="169" t="s">
        <v>48</v>
      </c>
      <c r="O115" s="170">
        <v>8.9999999999999993E-3</v>
      </c>
      <c r="P115" s="170">
        <f>O115*H115</f>
        <v>4.8510000000000003E-3</v>
      </c>
      <c r="Q115" s="170">
        <v>0</v>
      </c>
      <c r="R115" s="170">
        <f>Q115*H115</f>
        <v>0</v>
      </c>
      <c r="S115" s="170">
        <v>0</v>
      </c>
      <c r="T115" s="171">
        <f>S115*H115</f>
        <v>0</v>
      </c>
      <c r="AR115" s="24" t="s">
        <v>266</v>
      </c>
      <c r="AT115" s="24" t="s">
        <v>261</v>
      </c>
      <c r="AU115" s="24" t="s">
        <v>86</v>
      </c>
      <c r="AY115" s="24" t="s">
        <v>259</v>
      </c>
      <c r="BE115" s="172">
        <f>IF(N115="základní",J115,0)</f>
        <v>0</v>
      </c>
      <c r="BF115" s="172">
        <f>IF(N115="snížená",J115,0)</f>
        <v>0</v>
      </c>
      <c r="BG115" s="172">
        <f>IF(N115="zákl. přenesená",J115,0)</f>
        <v>0</v>
      </c>
      <c r="BH115" s="172">
        <f>IF(N115="sníž. přenesená",J115,0)</f>
        <v>0</v>
      </c>
      <c r="BI115" s="172">
        <f>IF(N115="nulová",J115,0)</f>
        <v>0</v>
      </c>
      <c r="BJ115" s="24" t="s">
        <v>28</v>
      </c>
      <c r="BK115" s="172">
        <f>ROUND(I115*H115,2)</f>
        <v>0</v>
      </c>
      <c r="BL115" s="24" t="s">
        <v>266</v>
      </c>
      <c r="BM115" s="24" t="s">
        <v>1475</v>
      </c>
    </row>
    <row r="116" spans="2:65" s="14" customFormat="1">
      <c r="B116" s="187"/>
      <c r="D116" s="174" t="s">
        <v>268</v>
      </c>
      <c r="E116" s="188" t="s">
        <v>5</v>
      </c>
      <c r="F116" s="189" t="s">
        <v>1453</v>
      </c>
      <c r="H116" s="190">
        <v>0.53900000000000003</v>
      </c>
      <c r="L116" s="187"/>
      <c r="M116" s="191"/>
      <c r="N116" s="192"/>
      <c r="O116" s="192"/>
      <c r="P116" s="192"/>
      <c r="Q116" s="192"/>
      <c r="R116" s="192"/>
      <c r="S116" s="192"/>
      <c r="T116" s="193"/>
      <c r="AT116" s="188" t="s">
        <v>268</v>
      </c>
      <c r="AU116" s="188" t="s">
        <v>86</v>
      </c>
      <c r="AV116" s="14" t="s">
        <v>86</v>
      </c>
      <c r="AW116" s="14" t="s">
        <v>41</v>
      </c>
      <c r="AX116" s="14" t="s">
        <v>28</v>
      </c>
      <c r="AY116" s="188" t="s">
        <v>259</v>
      </c>
    </row>
    <row r="117" spans="2:65" s="1" customFormat="1" ht="16.5" customHeight="1">
      <c r="B117" s="161"/>
      <c r="C117" s="162" t="s">
        <v>304</v>
      </c>
      <c r="D117" s="162" t="s">
        <v>261</v>
      </c>
      <c r="E117" s="163" t="s">
        <v>322</v>
      </c>
      <c r="F117" s="164" t="s">
        <v>323</v>
      </c>
      <c r="G117" s="165" t="s">
        <v>324</v>
      </c>
      <c r="H117" s="166">
        <v>0.97</v>
      </c>
      <c r="I117" s="167"/>
      <c r="J117" s="167">
        <f>ROUND(I117*H117,2)</f>
        <v>0</v>
      </c>
      <c r="K117" s="164" t="s">
        <v>265</v>
      </c>
      <c r="L117" s="39"/>
      <c r="M117" s="168" t="s">
        <v>5</v>
      </c>
      <c r="N117" s="169" t="s">
        <v>48</v>
      </c>
      <c r="O117" s="170">
        <v>0</v>
      </c>
      <c r="P117" s="170">
        <f>O117*H117</f>
        <v>0</v>
      </c>
      <c r="Q117" s="170">
        <v>0</v>
      </c>
      <c r="R117" s="170">
        <f>Q117*H117</f>
        <v>0</v>
      </c>
      <c r="S117" s="170">
        <v>0</v>
      </c>
      <c r="T117" s="171">
        <f>S117*H117</f>
        <v>0</v>
      </c>
      <c r="AR117" s="24" t="s">
        <v>266</v>
      </c>
      <c r="AT117" s="24" t="s">
        <v>261</v>
      </c>
      <c r="AU117" s="24" t="s">
        <v>86</v>
      </c>
      <c r="AY117" s="24" t="s">
        <v>259</v>
      </c>
      <c r="BE117" s="172">
        <f>IF(N117="základní",J117,0)</f>
        <v>0</v>
      </c>
      <c r="BF117" s="172">
        <f>IF(N117="snížená",J117,0)</f>
        <v>0</v>
      </c>
      <c r="BG117" s="172">
        <f>IF(N117="zákl. přenesená",J117,0)</f>
        <v>0</v>
      </c>
      <c r="BH117" s="172">
        <f>IF(N117="sníž. přenesená",J117,0)</f>
        <v>0</v>
      </c>
      <c r="BI117" s="172">
        <f>IF(N117="nulová",J117,0)</f>
        <v>0</v>
      </c>
      <c r="BJ117" s="24" t="s">
        <v>28</v>
      </c>
      <c r="BK117" s="172">
        <f>ROUND(I117*H117,2)</f>
        <v>0</v>
      </c>
      <c r="BL117" s="24" t="s">
        <v>266</v>
      </c>
      <c r="BM117" s="24" t="s">
        <v>1476</v>
      </c>
    </row>
    <row r="118" spans="2:65" s="14" customFormat="1">
      <c r="B118" s="187"/>
      <c r="D118" s="174" t="s">
        <v>268</v>
      </c>
      <c r="E118" s="188" t="s">
        <v>5</v>
      </c>
      <c r="F118" s="189" t="s">
        <v>1477</v>
      </c>
      <c r="H118" s="190">
        <v>0.97</v>
      </c>
      <c r="L118" s="187"/>
      <c r="M118" s="191"/>
      <c r="N118" s="192"/>
      <c r="O118" s="192"/>
      <c r="P118" s="192"/>
      <c r="Q118" s="192"/>
      <c r="R118" s="192"/>
      <c r="S118" s="192"/>
      <c r="T118" s="193"/>
      <c r="AT118" s="188" t="s">
        <v>268</v>
      </c>
      <c r="AU118" s="188" t="s">
        <v>86</v>
      </c>
      <c r="AV118" s="14" t="s">
        <v>86</v>
      </c>
      <c r="AW118" s="14" t="s">
        <v>41</v>
      </c>
      <c r="AX118" s="14" t="s">
        <v>28</v>
      </c>
      <c r="AY118" s="188" t="s">
        <v>259</v>
      </c>
    </row>
    <row r="119" spans="2:65" s="11" customFormat="1" ht="29.85" customHeight="1">
      <c r="B119" s="149"/>
      <c r="D119" s="150" t="s">
        <v>76</v>
      </c>
      <c r="E119" s="159" t="s">
        <v>86</v>
      </c>
      <c r="F119" s="159" t="s">
        <v>699</v>
      </c>
      <c r="J119" s="160">
        <f>BK119</f>
        <v>0</v>
      </c>
      <c r="L119" s="149"/>
      <c r="M119" s="153"/>
      <c r="N119" s="154"/>
      <c r="O119" s="154"/>
      <c r="P119" s="155">
        <f>SUM(P120:P122)</f>
        <v>0.58399999999999996</v>
      </c>
      <c r="Q119" s="154"/>
      <c r="R119" s="155">
        <f>SUM(R120:R122)</f>
        <v>0</v>
      </c>
      <c r="S119" s="154"/>
      <c r="T119" s="156">
        <f>SUM(T120:T122)</f>
        <v>0</v>
      </c>
      <c r="AR119" s="150" t="s">
        <v>28</v>
      </c>
      <c r="AT119" s="157" t="s">
        <v>76</v>
      </c>
      <c r="AU119" s="157" t="s">
        <v>28</v>
      </c>
      <c r="AY119" s="150" t="s">
        <v>259</v>
      </c>
      <c r="BK119" s="158">
        <f>SUM(BK120:BK122)</f>
        <v>0</v>
      </c>
    </row>
    <row r="120" spans="2:65" s="1" customFormat="1" ht="38.25" customHeight="1">
      <c r="B120" s="161"/>
      <c r="C120" s="162" t="s">
        <v>312</v>
      </c>
      <c r="D120" s="162" t="s">
        <v>261</v>
      </c>
      <c r="E120" s="163" t="s">
        <v>1478</v>
      </c>
      <c r="F120" s="164" t="s">
        <v>1479</v>
      </c>
      <c r="G120" s="165" t="s">
        <v>352</v>
      </c>
      <c r="H120" s="166">
        <v>1</v>
      </c>
      <c r="I120" s="167"/>
      <c r="J120" s="167">
        <f>ROUND(I120*H120,2)</f>
        <v>0</v>
      </c>
      <c r="K120" s="164" t="s">
        <v>5</v>
      </c>
      <c r="L120" s="39"/>
      <c r="M120" s="168" t="s">
        <v>5</v>
      </c>
      <c r="N120" s="169" t="s">
        <v>48</v>
      </c>
      <c r="O120" s="170">
        <v>0.58399999999999996</v>
      </c>
      <c r="P120" s="170">
        <f>O120*H120</f>
        <v>0.58399999999999996</v>
      </c>
      <c r="Q120" s="170">
        <v>0</v>
      </c>
      <c r="R120" s="170">
        <f>Q120*H120</f>
        <v>0</v>
      </c>
      <c r="S120" s="170">
        <v>0</v>
      </c>
      <c r="T120" s="171">
        <f>S120*H120</f>
        <v>0</v>
      </c>
      <c r="AR120" s="24" t="s">
        <v>266</v>
      </c>
      <c r="AT120" s="24" t="s">
        <v>261</v>
      </c>
      <c r="AU120" s="24" t="s">
        <v>86</v>
      </c>
      <c r="AY120" s="24" t="s">
        <v>259</v>
      </c>
      <c r="BE120" s="172">
        <f>IF(N120="základní",J120,0)</f>
        <v>0</v>
      </c>
      <c r="BF120" s="172">
        <f>IF(N120="snížená",J120,0)</f>
        <v>0</v>
      </c>
      <c r="BG120" s="172">
        <f>IF(N120="zákl. přenesená",J120,0)</f>
        <v>0</v>
      </c>
      <c r="BH120" s="172">
        <f>IF(N120="sníž. přenesená",J120,0)</f>
        <v>0</v>
      </c>
      <c r="BI120" s="172">
        <f>IF(N120="nulová",J120,0)</f>
        <v>0</v>
      </c>
      <c r="BJ120" s="24" t="s">
        <v>28</v>
      </c>
      <c r="BK120" s="172">
        <f>ROUND(I120*H120,2)</f>
        <v>0</v>
      </c>
      <c r="BL120" s="24" t="s">
        <v>266</v>
      </c>
      <c r="BM120" s="24" t="s">
        <v>1480</v>
      </c>
    </row>
    <row r="121" spans="2:65" s="12" customFormat="1">
      <c r="B121" s="173"/>
      <c r="D121" s="174" t="s">
        <v>268</v>
      </c>
      <c r="E121" s="175" t="s">
        <v>5</v>
      </c>
      <c r="F121" s="176" t="s">
        <v>1481</v>
      </c>
      <c r="H121" s="175" t="s">
        <v>5</v>
      </c>
      <c r="L121" s="173"/>
      <c r="M121" s="177"/>
      <c r="N121" s="178"/>
      <c r="O121" s="178"/>
      <c r="P121" s="178"/>
      <c r="Q121" s="178"/>
      <c r="R121" s="178"/>
      <c r="S121" s="178"/>
      <c r="T121" s="179"/>
      <c r="AT121" s="175" t="s">
        <v>268</v>
      </c>
      <c r="AU121" s="175" t="s">
        <v>86</v>
      </c>
      <c r="AV121" s="12" t="s">
        <v>28</v>
      </c>
      <c r="AW121" s="12" t="s">
        <v>41</v>
      </c>
      <c r="AX121" s="12" t="s">
        <v>77</v>
      </c>
      <c r="AY121" s="175" t="s">
        <v>259</v>
      </c>
    </row>
    <row r="122" spans="2:65" s="14" customFormat="1">
      <c r="B122" s="187"/>
      <c r="D122" s="174" t="s">
        <v>268</v>
      </c>
      <c r="E122" s="188" t="s">
        <v>5</v>
      </c>
      <c r="F122" s="189" t="s">
        <v>28</v>
      </c>
      <c r="H122" s="190">
        <v>1</v>
      </c>
      <c r="L122" s="187"/>
      <c r="M122" s="191"/>
      <c r="N122" s="192"/>
      <c r="O122" s="192"/>
      <c r="P122" s="192"/>
      <c r="Q122" s="192"/>
      <c r="R122" s="192"/>
      <c r="S122" s="192"/>
      <c r="T122" s="193"/>
      <c r="AT122" s="188" t="s">
        <v>268</v>
      </c>
      <c r="AU122" s="188" t="s">
        <v>86</v>
      </c>
      <c r="AV122" s="14" t="s">
        <v>86</v>
      </c>
      <c r="AW122" s="14" t="s">
        <v>41</v>
      </c>
      <c r="AX122" s="14" t="s">
        <v>28</v>
      </c>
      <c r="AY122" s="188" t="s">
        <v>259</v>
      </c>
    </row>
    <row r="123" spans="2:65" s="11" customFormat="1" ht="29.85" customHeight="1">
      <c r="B123" s="149"/>
      <c r="D123" s="150" t="s">
        <v>76</v>
      </c>
      <c r="E123" s="159" t="s">
        <v>152</v>
      </c>
      <c r="F123" s="159" t="s">
        <v>341</v>
      </c>
      <c r="J123" s="160">
        <f>BK123</f>
        <v>0</v>
      </c>
      <c r="L123" s="149"/>
      <c r="M123" s="153"/>
      <c r="N123" s="154"/>
      <c r="O123" s="154"/>
      <c r="P123" s="155">
        <f>SUM(P124:P175)</f>
        <v>12.968000000000002</v>
      </c>
      <c r="Q123" s="154"/>
      <c r="R123" s="155">
        <f>SUM(R124:R175)</f>
        <v>2.0725279400000001</v>
      </c>
      <c r="S123" s="154"/>
      <c r="T123" s="156">
        <f>SUM(T124:T175)</f>
        <v>0</v>
      </c>
      <c r="AR123" s="150" t="s">
        <v>28</v>
      </c>
      <c r="AT123" s="157" t="s">
        <v>76</v>
      </c>
      <c r="AU123" s="157" t="s">
        <v>28</v>
      </c>
      <c r="AY123" s="150" t="s">
        <v>259</v>
      </c>
      <c r="BK123" s="158">
        <f>SUM(BK124:BK175)</f>
        <v>0</v>
      </c>
    </row>
    <row r="124" spans="2:65" s="1" customFormat="1" ht="16.5" customHeight="1">
      <c r="B124" s="161"/>
      <c r="C124" s="162" t="s">
        <v>317</v>
      </c>
      <c r="D124" s="162" t="s">
        <v>261</v>
      </c>
      <c r="E124" s="163" t="s">
        <v>1432</v>
      </c>
      <c r="F124" s="164" t="s">
        <v>1433</v>
      </c>
      <c r="G124" s="165" t="s">
        <v>352</v>
      </c>
      <c r="H124" s="166">
        <v>11</v>
      </c>
      <c r="I124" s="167"/>
      <c r="J124" s="167">
        <f>ROUND(I124*H124,2)</f>
        <v>0</v>
      </c>
      <c r="K124" s="164" t="s">
        <v>265</v>
      </c>
      <c r="L124" s="39"/>
      <c r="M124" s="168" t="s">
        <v>5</v>
      </c>
      <c r="N124" s="169" t="s">
        <v>48</v>
      </c>
      <c r="O124" s="170">
        <v>0.34</v>
      </c>
      <c r="P124" s="170">
        <f>O124*H124</f>
        <v>3.74</v>
      </c>
      <c r="Q124" s="170">
        <v>0.17488999999999999</v>
      </c>
      <c r="R124" s="170">
        <f>Q124*H124</f>
        <v>1.9237899999999999</v>
      </c>
      <c r="S124" s="170">
        <v>0</v>
      </c>
      <c r="T124" s="171">
        <f>S124*H124</f>
        <v>0</v>
      </c>
      <c r="AR124" s="24" t="s">
        <v>266</v>
      </c>
      <c r="AT124" s="24" t="s">
        <v>261</v>
      </c>
      <c r="AU124" s="24" t="s">
        <v>86</v>
      </c>
      <c r="AY124" s="24" t="s">
        <v>259</v>
      </c>
      <c r="BE124" s="172">
        <f>IF(N124="základní",J124,0)</f>
        <v>0</v>
      </c>
      <c r="BF124" s="172">
        <f>IF(N124="snížená",J124,0)</f>
        <v>0</v>
      </c>
      <c r="BG124" s="172">
        <f>IF(N124="zákl. přenesená",J124,0)</f>
        <v>0</v>
      </c>
      <c r="BH124" s="172">
        <f>IF(N124="sníž. přenesená",J124,0)</f>
        <v>0</v>
      </c>
      <c r="BI124" s="172">
        <f>IF(N124="nulová",J124,0)</f>
        <v>0</v>
      </c>
      <c r="BJ124" s="24" t="s">
        <v>28</v>
      </c>
      <c r="BK124" s="172">
        <f>ROUND(I124*H124,2)</f>
        <v>0</v>
      </c>
      <c r="BL124" s="24" t="s">
        <v>266</v>
      </c>
      <c r="BM124" s="24" t="s">
        <v>1482</v>
      </c>
    </row>
    <row r="125" spans="2:65" s="12" customFormat="1">
      <c r="B125" s="173"/>
      <c r="D125" s="174" t="s">
        <v>268</v>
      </c>
      <c r="E125" s="175" t="s">
        <v>5</v>
      </c>
      <c r="F125" s="176" t="s">
        <v>1483</v>
      </c>
      <c r="H125" s="175" t="s">
        <v>5</v>
      </c>
      <c r="L125" s="173"/>
      <c r="M125" s="177"/>
      <c r="N125" s="178"/>
      <c r="O125" s="178"/>
      <c r="P125" s="178"/>
      <c r="Q125" s="178"/>
      <c r="R125" s="178"/>
      <c r="S125" s="178"/>
      <c r="T125" s="179"/>
      <c r="AT125" s="175" t="s">
        <v>268</v>
      </c>
      <c r="AU125" s="175" t="s">
        <v>86</v>
      </c>
      <c r="AV125" s="12" t="s">
        <v>28</v>
      </c>
      <c r="AW125" s="12" t="s">
        <v>41</v>
      </c>
      <c r="AX125" s="12" t="s">
        <v>77</v>
      </c>
      <c r="AY125" s="175" t="s">
        <v>259</v>
      </c>
    </row>
    <row r="126" spans="2:65" s="13" customFormat="1">
      <c r="B126" s="180"/>
      <c r="D126" s="174" t="s">
        <v>268</v>
      </c>
      <c r="E126" s="181" t="s">
        <v>5</v>
      </c>
      <c r="F126" s="182" t="s">
        <v>275</v>
      </c>
      <c r="H126" s="183">
        <v>0</v>
      </c>
      <c r="L126" s="180"/>
      <c r="M126" s="184"/>
      <c r="N126" s="185"/>
      <c r="O126" s="185"/>
      <c r="P126" s="185"/>
      <c r="Q126" s="185"/>
      <c r="R126" s="185"/>
      <c r="S126" s="185"/>
      <c r="T126" s="186"/>
      <c r="AT126" s="181" t="s">
        <v>268</v>
      </c>
      <c r="AU126" s="181" t="s">
        <v>86</v>
      </c>
      <c r="AV126" s="13" t="s">
        <v>152</v>
      </c>
      <c r="AW126" s="13" t="s">
        <v>41</v>
      </c>
      <c r="AX126" s="13" t="s">
        <v>77</v>
      </c>
      <c r="AY126" s="181" t="s">
        <v>259</v>
      </c>
    </row>
    <row r="127" spans="2:65" s="12" customFormat="1">
      <c r="B127" s="173"/>
      <c r="D127" s="174" t="s">
        <v>268</v>
      </c>
      <c r="E127" s="175" t="s">
        <v>5</v>
      </c>
      <c r="F127" s="176" t="s">
        <v>1484</v>
      </c>
      <c r="H127" s="175" t="s">
        <v>5</v>
      </c>
      <c r="L127" s="173"/>
      <c r="M127" s="177"/>
      <c r="N127" s="178"/>
      <c r="O127" s="178"/>
      <c r="P127" s="178"/>
      <c r="Q127" s="178"/>
      <c r="R127" s="178"/>
      <c r="S127" s="178"/>
      <c r="T127" s="179"/>
      <c r="AT127" s="175" t="s">
        <v>268</v>
      </c>
      <c r="AU127" s="175" t="s">
        <v>86</v>
      </c>
      <c r="AV127" s="12" t="s">
        <v>28</v>
      </c>
      <c r="AW127" s="12" t="s">
        <v>41</v>
      </c>
      <c r="AX127" s="12" t="s">
        <v>77</v>
      </c>
      <c r="AY127" s="175" t="s">
        <v>259</v>
      </c>
    </row>
    <row r="128" spans="2:65" s="14" customFormat="1">
      <c r="B128" s="187"/>
      <c r="D128" s="174" t="s">
        <v>268</v>
      </c>
      <c r="E128" s="188" t="s">
        <v>5</v>
      </c>
      <c r="F128" s="189" t="s">
        <v>1485</v>
      </c>
      <c r="H128" s="190">
        <v>7</v>
      </c>
      <c r="L128" s="187"/>
      <c r="M128" s="191"/>
      <c r="N128" s="192"/>
      <c r="O128" s="192"/>
      <c r="P128" s="192"/>
      <c r="Q128" s="192"/>
      <c r="R128" s="192"/>
      <c r="S128" s="192"/>
      <c r="T128" s="193"/>
      <c r="AT128" s="188" t="s">
        <v>268</v>
      </c>
      <c r="AU128" s="188" t="s">
        <v>86</v>
      </c>
      <c r="AV128" s="14" t="s">
        <v>86</v>
      </c>
      <c r="AW128" s="14" t="s">
        <v>41</v>
      </c>
      <c r="AX128" s="14" t="s">
        <v>77</v>
      </c>
      <c r="AY128" s="188" t="s">
        <v>259</v>
      </c>
    </row>
    <row r="129" spans="2:65" s="13" customFormat="1">
      <c r="B129" s="180"/>
      <c r="D129" s="174" t="s">
        <v>268</v>
      </c>
      <c r="E129" s="181" t="s">
        <v>1457</v>
      </c>
      <c r="F129" s="182" t="s">
        <v>1486</v>
      </c>
      <c r="H129" s="183">
        <v>7</v>
      </c>
      <c r="L129" s="180"/>
      <c r="M129" s="184"/>
      <c r="N129" s="185"/>
      <c r="O129" s="185"/>
      <c r="P129" s="185"/>
      <c r="Q129" s="185"/>
      <c r="R129" s="185"/>
      <c r="S129" s="185"/>
      <c r="T129" s="186"/>
      <c r="AT129" s="181" t="s">
        <v>268</v>
      </c>
      <c r="AU129" s="181" t="s">
        <v>86</v>
      </c>
      <c r="AV129" s="13" t="s">
        <v>152</v>
      </c>
      <c r="AW129" s="13" t="s">
        <v>41</v>
      </c>
      <c r="AX129" s="13" t="s">
        <v>77</v>
      </c>
      <c r="AY129" s="181" t="s">
        <v>259</v>
      </c>
    </row>
    <row r="130" spans="2:65" s="14" customFormat="1">
      <c r="B130" s="187"/>
      <c r="D130" s="174" t="s">
        <v>268</v>
      </c>
      <c r="E130" s="188" t="s">
        <v>5</v>
      </c>
      <c r="F130" s="189" t="s">
        <v>1487</v>
      </c>
      <c r="H130" s="190">
        <v>4</v>
      </c>
      <c r="L130" s="187"/>
      <c r="M130" s="191"/>
      <c r="N130" s="192"/>
      <c r="O130" s="192"/>
      <c r="P130" s="192"/>
      <c r="Q130" s="192"/>
      <c r="R130" s="192"/>
      <c r="S130" s="192"/>
      <c r="T130" s="193"/>
      <c r="AT130" s="188" t="s">
        <v>268</v>
      </c>
      <c r="AU130" s="188" t="s">
        <v>86</v>
      </c>
      <c r="AV130" s="14" t="s">
        <v>86</v>
      </c>
      <c r="AW130" s="14" t="s">
        <v>41</v>
      </c>
      <c r="AX130" s="14" t="s">
        <v>77</v>
      </c>
      <c r="AY130" s="188" t="s">
        <v>259</v>
      </c>
    </row>
    <row r="131" spans="2:65" s="13" customFormat="1">
      <c r="B131" s="180"/>
      <c r="D131" s="174" t="s">
        <v>268</v>
      </c>
      <c r="E131" s="181" t="s">
        <v>1458</v>
      </c>
      <c r="F131" s="182" t="s">
        <v>1488</v>
      </c>
      <c r="H131" s="183">
        <v>4</v>
      </c>
      <c r="L131" s="180"/>
      <c r="M131" s="184"/>
      <c r="N131" s="185"/>
      <c r="O131" s="185"/>
      <c r="P131" s="185"/>
      <c r="Q131" s="185"/>
      <c r="R131" s="185"/>
      <c r="S131" s="185"/>
      <c r="T131" s="186"/>
      <c r="AT131" s="181" t="s">
        <v>268</v>
      </c>
      <c r="AU131" s="181" t="s">
        <v>86</v>
      </c>
      <c r="AV131" s="13" t="s">
        <v>152</v>
      </c>
      <c r="AW131" s="13" t="s">
        <v>41</v>
      </c>
      <c r="AX131" s="13" t="s">
        <v>77</v>
      </c>
      <c r="AY131" s="181" t="s">
        <v>259</v>
      </c>
    </row>
    <row r="132" spans="2:65" s="15" customFormat="1">
      <c r="B132" s="194"/>
      <c r="D132" s="174" t="s">
        <v>268</v>
      </c>
      <c r="E132" s="195" t="s">
        <v>5</v>
      </c>
      <c r="F132" s="196" t="s">
        <v>282</v>
      </c>
      <c r="H132" s="197">
        <v>11</v>
      </c>
      <c r="L132" s="194"/>
      <c r="M132" s="198"/>
      <c r="N132" s="199"/>
      <c r="O132" s="199"/>
      <c r="P132" s="199"/>
      <c r="Q132" s="199"/>
      <c r="R132" s="199"/>
      <c r="S132" s="199"/>
      <c r="T132" s="200"/>
      <c r="AT132" s="195" t="s">
        <v>268</v>
      </c>
      <c r="AU132" s="195" t="s">
        <v>86</v>
      </c>
      <c r="AV132" s="15" t="s">
        <v>266</v>
      </c>
      <c r="AW132" s="15" t="s">
        <v>41</v>
      </c>
      <c r="AX132" s="15" t="s">
        <v>28</v>
      </c>
      <c r="AY132" s="195" t="s">
        <v>259</v>
      </c>
    </row>
    <row r="133" spans="2:65" s="1" customFormat="1" ht="16.5" customHeight="1">
      <c r="B133" s="161"/>
      <c r="C133" s="201" t="s">
        <v>321</v>
      </c>
      <c r="D133" s="201" t="s">
        <v>336</v>
      </c>
      <c r="E133" s="202" t="s">
        <v>1489</v>
      </c>
      <c r="F133" s="203" t="s">
        <v>1490</v>
      </c>
      <c r="G133" s="204" t="s">
        <v>352</v>
      </c>
      <c r="H133" s="205">
        <v>3</v>
      </c>
      <c r="I133" s="206"/>
      <c r="J133" s="206">
        <f>ROUND(I133*H133,2)</f>
        <v>0</v>
      </c>
      <c r="K133" s="203" t="s">
        <v>265</v>
      </c>
      <c r="L133" s="207"/>
      <c r="M133" s="208" t="s">
        <v>5</v>
      </c>
      <c r="N133" s="209" t="s">
        <v>48</v>
      </c>
      <c r="O133" s="170">
        <v>0</v>
      </c>
      <c r="P133" s="170">
        <f>O133*H133</f>
        <v>0</v>
      </c>
      <c r="Q133" s="170">
        <v>2.8E-3</v>
      </c>
      <c r="R133" s="170">
        <f>Q133*H133</f>
        <v>8.3999999999999995E-3</v>
      </c>
      <c r="S133" s="170">
        <v>0</v>
      </c>
      <c r="T133" s="171">
        <f>S133*H133</f>
        <v>0</v>
      </c>
      <c r="AR133" s="24" t="s">
        <v>321</v>
      </c>
      <c r="AT133" s="24" t="s">
        <v>336</v>
      </c>
      <c r="AU133" s="24" t="s">
        <v>86</v>
      </c>
      <c r="AY133" s="24" t="s">
        <v>259</v>
      </c>
      <c r="BE133" s="172">
        <f>IF(N133="základní",J133,0)</f>
        <v>0</v>
      </c>
      <c r="BF133" s="172">
        <f>IF(N133="snížená",J133,0)</f>
        <v>0</v>
      </c>
      <c r="BG133" s="172">
        <f>IF(N133="zákl. přenesená",J133,0)</f>
        <v>0</v>
      </c>
      <c r="BH133" s="172">
        <f>IF(N133="sníž. přenesená",J133,0)</f>
        <v>0</v>
      </c>
      <c r="BI133" s="172">
        <f>IF(N133="nulová",J133,0)</f>
        <v>0</v>
      </c>
      <c r="BJ133" s="24" t="s">
        <v>28</v>
      </c>
      <c r="BK133" s="172">
        <f>ROUND(I133*H133,2)</f>
        <v>0</v>
      </c>
      <c r="BL133" s="24" t="s">
        <v>266</v>
      </c>
      <c r="BM133" s="24" t="s">
        <v>1491</v>
      </c>
    </row>
    <row r="134" spans="2:65" s="12" customFormat="1">
      <c r="B134" s="173"/>
      <c r="D134" s="174" t="s">
        <v>268</v>
      </c>
      <c r="E134" s="175" t="s">
        <v>5</v>
      </c>
      <c r="F134" s="176" t="s">
        <v>1492</v>
      </c>
      <c r="H134" s="175" t="s">
        <v>5</v>
      </c>
      <c r="L134" s="173"/>
      <c r="M134" s="177"/>
      <c r="N134" s="178"/>
      <c r="O134" s="178"/>
      <c r="P134" s="178"/>
      <c r="Q134" s="178"/>
      <c r="R134" s="178"/>
      <c r="S134" s="178"/>
      <c r="T134" s="179"/>
      <c r="AT134" s="175" t="s">
        <v>268</v>
      </c>
      <c r="AU134" s="175" t="s">
        <v>86</v>
      </c>
      <c r="AV134" s="12" t="s">
        <v>28</v>
      </c>
      <c r="AW134" s="12" t="s">
        <v>41</v>
      </c>
      <c r="AX134" s="12" t="s">
        <v>77</v>
      </c>
      <c r="AY134" s="175" t="s">
        <v>259</v>
      </c>
    </row>
    <row r="135" spans="2:65" s="14" customFormat="1">
      <c r="B135" s="187"/>
      <c r="D135" s="174" t="s">
        <v>268</v>
      </c>
      <c r="E135" s="188" t="s">
        <v>5</v>
      </c>
      <c r="F135" s="189" t="s">
        <v>1457</v>
      </c>
      <c r="H135" s="190">
        <v>7</v>
      </c>
      <c r="L135" s="187"/>
      <c r="M135" s="191"/>
      <c r="N135" s="192"/>
      <c r="O135" s="192"/>
      <c r="P135" s="192"/>
      <c r="Q135" s="192"/>
      <c r="R135" s="192"/>
      <c r="S135" s="192"/>
      <c r="T135" s="193"/>
      <c r="AT135" s="188" t="s">
        <v>268</v>
      </c>
      <c r="AU135" s="188" t="s">
        <v>86</v>
      </c>
      <c r="AV135" s="14" t="s">
        <v>86</v>
      </c>
      <c r="AW135" s="14" t="s">
        <v>41</v>
      </c>
      <c r="AX135" s="14" t="s">
        <v>77</v>
      </c>
      <c r="AY135" s="188" t="s">
        <v>259</v>
      </c>
    </row>
    <row r="136" spans="2:65" s="14" customFormat="1">
      <c r="B136" s="187"/>
      <c r="D136" s="174" t="s">
        <v>268</v>
      </c>
      <c r="E136" s="188" t="s">
        <v>5</v>
      </c>
      <c r="F136" s="189" t="s">
        <v>1493</v>
      </c>
      <c r="H136" s="190">
        <v>-4</v>
      </c>
      <c r="L136" s="187"/>
      <c r="M136" s="191"/>
      <c r="N136" s="192"/>
      <c r="O136" s="192"/>
      <c r="P136" s="192"/>
      <c r="Q136" s="192"/>
      <c r="R136" s="192"/>
      <c r="S136" s="192"/>
      <c r="T136" s="193"/>
      <c r="AT136" s="188" t="s">
        <v>268</v>
      </c>
      <c r="AU136" s="188" t="s">
        <v>86</v>
      </c>
      <c r="AV136" s="14" t="s">
        <v>86</v>
      </c>
      <c r="AW136" s="14" t="s">
        <v>41</v>
      </c>
      <c r="AX136" s="14" t="s">
        <v>77</v>
      </c>
      <c r="AY136" s="188" t="s">
        <v>259</v>
      </c>
    </row>
    <row r="137" spans="2:65" s="15" customFormat="1">
      <c r="B137" s="194"/>
      <c r="D137" s="174" t="s">
        <v>268</v>
      </c>
      <c r="E137" s="195" t="s">
        <v>5</v>
      </c>
      <c r="F137" s="196" t="s">
        <v>282</v>
      </c>
      <c r="H137" s="197">
        <v>3</v>
      </c>
      <c r="L137" s="194"/>
      <c r="M137" s="198"/>
      <c r="N137" s="199"/>
      <c r="O137" s="199"/>
      <c r="P137" s="199"/>
      <c r="Q137" s="199"/>
      <c r="R137" s="199"/>
      <c r="S137" s="199"/>
      <c r="T137" s="200"/>
      <c r="AT137" s="195" t="s">
        <v>268</v>
      </c>
      <c r="AU137" s="195" t="s">
        <v>86</v>
      </c>
      <c r="AV137" s="15" t="s">
        <v>266</v>
      </c>
      <c r="AW137" s="15" t="s">
        <v>41</v>
      </c>
      <c r="AX137" s="15" t="s">
        <v>28</v>
      </c>
      <c r="AY137" s="195" t="s">
        <v>259</v>
      </c>
    </row>
    <row r="138" spans="2:65" s="1" customFormat="1" ht="16.5" customHeight="1">
      <c r="B138" s="161"/>
      <c r="C138" s="201" t="s">
        <v>327</v>
      </c>
      <c r="D138" s="201" t="s">
        <v>336</v>
      </c>
      <c r="E138" s="202" t="s">
        <v>1494</v>
      </c>
      <c r="F138" s="203" t="s">
        <v>1495</v>
      </c>
      <c r="G138" s="204" t="s">
        <v>352</v>
      </c>
      <c r="H138" s="205">
        <v>4</v>
      </c>
      <c r="I138" s="206"/>
      <c r="J138" s="206">
        <f>ROUND(I138*H138,2)</f>
        <v>0</v>
      </c>
      <c r="K138" s="203" t="s">
        <v>265</v>
      </c>
      <c r="L138" s="207"/>
      <c r="M138" s="208" t="s">
        <v>5</v>
      </c>
      <c r="N138" s="209" t="s">
        <v>48</v>
      </c>
      <c r="O138" s="170">
        <v>0</v>
      </c>
      <c r="P138" s="170">
        <f>O138*H138</f>
        <v>0</v>
      </c>
      <c r="Q138" s="170">
        <v>3.3999999999999998E-3</v>
      </c>
      <c r="R138" s="170">
        <f>Q138*H138</f>
        <v>1.3599999999999999E-2</v>
      </c>
      <c r="S138" s="170">
        <v>0</v>
      </c>
      <c r="T138" s="171">
        <f>S138*H138</f>
        <v>0</v>
      </c>
      <c r="AR138" s="24" t="s">
        <v>321</v>
      </c>
      <c r="AT138" s="24" t="s">
        <v>336</v>
      </c>
      <c r="AU138" s="24" t="s">
        <v>86</v>
      </c>
      <c r="AY138" s="24" t="s">
        <v>259</v>
      </c>
      <c r="BE138" s="172">
        <f>IF(N138="základní",J138,0)</f>
        <v>0</v>
      </c>
      <c r="BF138" s="172">
        <f>IF(N138="snížená",J138,0)</f>
        <v>0</v>
      </c>
      <c r="BG138" s="172">
        <f>IF(N138="zákl. přenesená",J138,0)</f>
        <v>0</v>
      </c>
      <c r="BH138" s="172">
        <f>IF(N138="sníž. přenesená",J138,0)</f>
        <v>0</v>
      </c>
      <c r="BI138" s="172">
        <f>IF(N138="nulová",J138,0)</f>
        <v>0</v>
      </c>
      <c r="BJ138" s="24" t="s">
        <v>28</v>
      </c>
      <c r="BK138" s="172">
        <f>ROUND(I138*H138,2)</f>
        <v>0</v>
      </c>
      <c r="BL138" s="24" t="s">
        <v>266</v>
      </c>
      <c r="BM138" s="24" t="s">
        <v>1496</v>
      </c>
    </row>
    <row r="139" spans="2:65" s="12" customFormat="1">
      <c r="B139" s="173"/>
      <c r="D139" s="174" t="s">
        <v>268</v>
      </c>
      <c r="E139" s="175" t="s">
        <v>5</v>
      </c>
      <c r="F139" s="176" t="s">
        <v>1497</v>
      </c>
      <c r="H139" s="175" t="s">
        <v>5</v>
      </c>
      <c r="L139" s="173"/>
      <c r="M139" s="177"/>
      <c r="N139" s="178"/>
      <c r="O139" s="178"/>
      <c r="P139" s="178"/>
      <c r="Q139" s="178"/>
      <c r="R139" s="178"/>
      <c r="S139" s="178"/>
      <c r="T139" s="179"/>
      <c r="AT139" s="175" t="s">
        <v>268</v>
      </c>
      <c r="AU139" s="175" t="s">
        <v>86</v>
      </c>
      <c r="AV139" s="12" t="s">
        <v>28</v>
      </c>
      <c r="AW139" s="12" t="s">
        <v>41</v>
      </c>
      <c r="AX139" s="12" t="s">
        <v>77</v>
      </c>
      <c r="AY139" s="175" t="s">
        <v>259</v>
      </c>
    </row>
    <row r="140" spans="2:65" s="14" customFormat="1">
      <c r="B140" s="187"/>
      <c r="D140" s="174" t="s">
        <v>268</v>
      </c>
      <c r="E140" s="188" t="s">
        <v>5</v>
      </c>
      <c r="F140" s="189" t="s">
        <v>1498</v>
      </c>
      <c r="H140" s="190">
        <v>4</v>
      </c>
      <c r="L140" s="187"/>
      <c r="M140" s="191"/>
      <c r="N140" s="192"/>
      <c r="O140" s="192"/>
      <c r="P140" s="192"/>
      <c r="Q140" s="192"/>
      <c r="R140" s="192"/>
      <c r="S140" s="192"/>
      <c r="T140" s="193"/>
      <c r="AT140" s="188" t="s">
        <v>268</v>
      </c>
      <c r="AU140" s="188" t="s">
        <v>86</v>
      </c>
      <c r="AV140" s="14" t="s">
        <v>86</v>
      </c>
      <c r="AW140" s="14" t="s">
        <v>41</v>
      </c>
      <c r="AX140" s="14" t="s">
        <v>28</v>
      </c>
      <c r="AY140" s="188" t="s">
        <v>259</v>
      </c>
    </row>
    <row r="141" spans="2:65" s="1" customFormat="1" ht="16.5" customHeight="1">
      <c r="B141" s="161"/>
      <c r="C141" s="201" t="s">
        <v>335</v>
      </c>
      <c r="D141" s="201" t="s">
        <v>336</v>
      </c>
      <c r="E141" s="202" t="s">
        <v>1499</v>
      </c>
      <c r="F141" s="203" t="s">
        <v>1500</v>
      </c>
      <c r="G141" s="204" t="s">
        <v>352</v>
      </c>
      <c r="H141" s="205">
        <v>4</v>
      </c>
      <c r="I141" s="206"/>
      <c r="J141" s="206">
        <f>ROUND(I141*H141,2)</f>
        <v>0</v>
      </c>
      <c r="K141" s="203" t="s">
        <v>265</v>
      </c>
      <c r="L141" s="207"/>
      <c r="M141" s="208" t="s">
        <v>5</v>
      </c>
      <c r="N141" s="209" t="s">
        <v>48</v>
      </c>
      <c r="O141" s="170">
        <v>0</v>
      </c>
      <c r="P141" s="170">
        <f>O141*H141</f>
        <v>0</v>
      </c>
      <c r="Q141" s="170">
        <v>2.7000000000000001E-3</v>
      </c>
      <c r="R141" s="170">
        <f>Q141*H141</f>
        <v>1.0800000000000001E-2</v>
      </c>
      <c r="S141" s="170">
        <v>0</v>
      </c>
      <c r="T141" s="171">
        <f>S141*H141</f>
        <v>0</v>
      </c>
      <c r="AR141" s="24" t="s">
        <v>321</v>
      </c>
      <c r="AT141" s="24" t="s">
        <v>336</v>
      </c>
      <c r="AU141" s="24" t="s">
        <v>86</v>
      </c>
      <c r="AY141" s="24" t="s">
        <v>259</v>
      </c>
      <c r="BE141" s="172">
        <f>IF(N141="základní",J141,0)</f>
        <v>0</v>
      </c>
      <c r="BF141" s="172">
        <f>IF(N141="snížená",J141,0)</f>
        <v>0</v>
      </c>
      <c r="BG141" s="172">
        <f>IF(N141="zákl. přenesená",J141,0)</f>
        <v>0</v>
      </c>
      <c r="BH141" s="172">
        <f>IF(N141="sníž. přenesená",J141,0)</f>
        <v>0</v>
      </c>
      <c r="BI141" s="172">
        <f>IF(N141="nulová",J141,0)</f>
        <v>0</v>
      </c>
      <c r="BJ141" s="24" t="s">
        <v>28</v>
      </c>
      <c r="BK141" s="172">
        <f>ROUND(I141*H141,2)</f>
        <v>0</v>
      </c>
      <c r="BL141" s="24" t="s">
        <v>266</v>
      </c>
      <c r="BM141" s="24" t="s">
        <v>1501</v>
      </c>
    </row>
    <row r="142" spans="2:65" s="12" customFormat="1">
      <c r="B142" s="173"/>
      <c r="D142" s="174" t="s">
        <v>268</v>
      </c>
      <c r="E142" s="175" t="s">
        <v>5</v>
      </c>
      <c r="F142" s="176" t="s">
        <v>1502</v>
      </c>
      <c r="H142" s="175" t="s">
        <v>5</v>
      </c>
      <c r="L142" s="173"/>
      <c r="M142" s="177"/>
      <c r="N142" s="178"/>
      <c r="O142" s="178"/>
      <c r="P142" s="178"/>
      <c r="Q142" s="178"/>
      <c r="R142" s="178"/>
      <c r="S142" s="178"/>
      <c r="T142" s="179"/>
      <c r="AT142" s="175" t="s">
        <v>268</v>
      </c>
      <c r="AU142" s="175" t="s">
        <v>86</v>
      </c>
      <c r="AV142" s="12" t="s">
        <v>28</v>
      </c>
      <c r="AW142" s="12" t="s">
        <v>41</v>
      </c>
      <c r="AX142" s="12" t="s">
        <v>77</v>
      </c>
      <c r="AY142" s="175" t="s">
        <v>259</v>
      </c>
    </row>
    <row r="143" spans="2:65" s="14" customFormat="1">
      <c r="B143" s="187"/>
      <c r="D143" s="174" t="s">
        <v>268</v>
      </c>
      <c r="E143" s="188" t="s">
        <v>5</v>
      </c>
      <c r="F143" s="189" t="s">
        <v>1458</v>
      </c>
      <c r="H143" s="190">
        <v>4</v>
      </c>
      <c r="L143" s="187"/>
      <c r="M143" s="191"/>
      <c r="N143" s="192"/>
      <c r="O143" s="192"/>
      <c r="P143" s="192"/>
      <c r="Q143" s="192"/>
      <c r="R143" s="192"/>
      <c r="S143" s="192"/>
      <c r="T143" s="193"/>
      <c r="AT143" s="188" t="s">
        <v>268</v>
      </c>
      <c r="AU143" s="188" t="s">
        <v>86</v>
      </c>
      <c r="AV143" s="14" t="s">
        <v>86</v>
      </c>
      <c r="AW143" s="14" t="s">
        <v>41</v>
      </c>
      <c r="AX143" s="14" t="s">
        <v>28</v>
      </c>
      <c r="AY143" s="188" t="s">
        <v>259</v>
      </c>
    </row>
    <row r="144" spans="2:65" s="1" customFormat="1" ht="25.5" customHeight="1">
      <c r="B144" s="161"/>
      <c r="C144" s="162" t="s">
        <v>342</v>
      </c>
      <c r="D144" s="162" t="s">
        <v>261</v>
      </c>
      <c r="E144" s="163" t="s">
        <v>1503</v>
      </c>
      <c r="F144" s="164" t="s">
        <v>1504</v>
      </c>
      <c r="G144" s="165" t="s">
        <v>352</v>
      </c>
      <c r="H144" s="166">
        <v>1</v>
      </c>
      <c r="I144" s="167"/>
      <c r="J144" s="167">
        <f>ROUND(I144*H144,2)</f>
        <v>0</v>
      </c>
      <c r="K144" s="164" t="s">
        <v>265</v>
      </c>
      <c r="L144" s="39"/>
      <c r="M144" s="168" t="s">
        <v>5</v>
      </c>
      <c r="N144" s="169" t="s">
        <v>48</v>
      </c>
      <c r="O144" s="170">
        <v>6</v>
      </c>
      <c r="P144" s="170">
        <f>O144*H144</f>
        <v>6</v>
      </c>
      <c r="Q144" s="170">
        <v>0</v>
      </c>
      <c r="R144" s="170">
        <f>Q144*H144</f>
        <v>0</v>
      </c>
      <c r="S144" s="170">
        <v>0</v>
      </c>
      <c r="T144" s="171">
        <f>S144*H144</f>
        <v>0</v>
      </c>
      <c r="AR144" s="24" t="s">
        <v>266</v>
      </c>
      <c r="AT144" s="24" t="s">
        <v>261</v>
      </c>
      <c r="AU144" s="24" t="s">
        <v>86</v>
      </c>
      <c r="AY144" s="24" t="s">
        <v>259</v>
      </c>
      <c r="BE144" s="172">
        <f>IF(N144="základní",J144,0)</f>
        <v>0</v>
      </c>
      <c r="BF144" s="172">
        <f>IF(N144="snížená",J144,0)</f>
        <v>0</v>
      </c>
      <c r="BG144" s="172">
        <f>IF(N144="zákl. přenesená",J144,0)</f>
        <v>0</v>
      </c>
      <c r="BH144" s="172">
        <f>IF(N144="sníž. přenesená",J144,0)</f>
        <v>0</v>
      </c>
      <c r="BI144" s="172">
        <f>IF(N144="nulová",J144,0)</f>
        <v>0</v>
      </c>
      <c r="BJ144" s="24" t="s">
        <v>28</v>
      </c>
      <c r="BK144" s="172">
        <f>ROUND(I144*H144,2)</f>
        <v>0</v>
      </c>
      <c r="BL144" s="24" t="s">
        <v>266</v>
      </c>
      <c r="BM144" s="24" t="s">
        <v>1505</v>
      </c>
    </row>
    <row r="145" spans="2:65" s="12" customFormat="1">
      <c r="B145" s="173"/>
      <c r="D145" s="174" t="s">
        <v>268</v>
      </c>
      <c r="E145" s="175" t="s">
        <v>5</v>
      </c>
      <c r="F145" s="176" t="s">
        <v>1506</v>
      </c>
      <c r="H145" s="175" t="s">
        <v>5</v>
      </c>
      <c r="L145" s="173"/>
      <c r="M145" s="177"/>
      <c r="N145" s="178"/>
      <c r="O145" s="178"/>
      <c r="P145" s="178"/>
      <c r="Q145" s="178"/>
      <c r="R145" s="178"/>
      <c r="S145" s="178"/>
      <c r="T145" s="179"/>
      <c r="AT145" s="175" t="s">
        <v>268</v>
      </c>
      <c r="AU145" s="175" t="s">
        <v>86</v>
      </c>
      <c r="AV145" s="12" t="s">
        <v>28</v>
      </c>
      <c r="AW145" s="12" t="s">
        <v>41</v>
      </c>
      <c r="AX145" s="12" t="s">
        <v>77</v>
      </c>
      <c r="AY145" s="175" t="s">
        <v>259</v>
      </c>
    </row>
    <row r="146" spans="2:65" s="14" customFormat="1">
      <c r="B146" s="187"/>
      <c r="D146" s="174" t="s">
        <v>268</v>
      </c>
      <c r="E146" s="188" t="s">
        <v>5</v>
      </c>
      <c r="F146" s="189" t="s">
        <v>28</v>
      </c>
      <c r="H146" s="190">
        <v>1</v>
      </c>
      <c r="L146" s="187"/>
      <c r="M146" s="191"/>
      <c r="N146" s="192"/>
      <c r="O146" s="192"/>
      <c r="P146" s="192"/>
      <c r="Q146" s="192"/>
      <c r="R146" s="192"/>
      <c r="S146" s="192"/>
      <c r="T146" s="193"/>
      <c r="AT146" s="188" t="s">
        <v>268</v>
      </c>
      <c r="AU146" s="188" t="s">
        <v>86</v>
      </c>
      <c r="AV146" s="14" t="s">
        <v>86</v>
      </c>
      <c r="AW146" s="14" t="s">
        <v>41</v>
      </c>
      <c r="AX146" s="14" t="s">
        <v>28</v>
      </c>
      <c r="AY146" s="188" t="s">
        <v>259</v>
      </c>
    </row>
    <row r="147" spans="2:65" s="1" customFormat="1" ht="38.25" customHeight="1">
      <c r="B147" s="161"/>
      <c r="C147" s="201" t="s">
        <v>349</v>
      </c>
      <c r="D147" s="201" t="s">
        <v>336</v>
      </c>
      <c r="E147" s="202" t="s">
        <v>1507</v>
      </c>
      <c r="F147" s="203" t="s">
        <v>1508</v>
      </c>
      <c r="G147" s="204" t="s">
        <v>352</v>
      </c>
      <c r="H147" s="205">
        <v>1</v>
      </c>
      <c r="I147" s="206"/>
      <c r="J147" s="206">
        <f>ROUND(I147*H147,2)</f>
        <v>0</v>
      </c>
      <c r="K147" s="203" t="s">
        <v>5</v>
      </c>
      <c r="L147" s="207"/>
      <c r="M147" s="208" t="s">
        <v>5</v>
      </c>
      <c r="N147" s="209" t="s">
        <v>48</v>
      </c>
      <c r="O147" s="170">
        <v>0</v>
      </c>
      <c r="P147" s="170">
        <f>O147*H147</f>
        <v>0</v>
      </c>
      <c r="Q147" s="170">
        <v>0.09</v>
      </c>
      <c r="R147" s="170">
        <f>Q147*H147</f>
        <v>0.09</v>
      </c>
      <c r="S147" s="170">
        <v>0</v>
      </c>
      <c r="T147" s="171">
        <f>S147*H147</f>
        <v>0</v>
      </c>
      <c r="AR147" s="24" t="s">
        <v>321</v>
      </c>
      <c r="AT147" s="24" t="s">
        <v>336</v>
      </c>
      <c r="AU147" s="24" t="s">
        <v>86</v>
      </c>
      <c r="AY147" s="24" t="s">
        <v>259</v>
      </c>
      <c r="BE147" s="172">
        <f>IF(N147="základní",J147,0)</f>
        <v>0</v>
      </c>
      <c r="BF147" s="172">
        <f>IF(N147="snížená",J147,0)</f>
        <v>0</v>
      </c>
      <c r="BG147" s="172">
        <f>IF(N147="zákl. přenesená",J147,0)</f>
        <v>0</v>
      </c>
      <c r="BH147" s="172">
        <f>IF(N147="sníž. přenesená",J147,0)</f>
        <v>0</v>
      </c>
      <c r="BI147" s="172">
        <f>IF(N147="nulová",J147,0)</f>
        <v>0</v>
      </c>
      <c r="BJ147" s="24" t="s">
        <v>28</v>
      </c>
      <c r="BK147" s="172">
        <f>ROUND(I147*H147,2)</f>
        <v>0</v>
      </c>
      <c r="BL147" s="24" t="s">
        <v>266</v>
      </c>
      <c r="BM147" s="24" t="s">
        <v>1509</v>
      </c>
    </row>
    <row r="148" spans="2:65" s="1" customFormat="1" ht="25.5" customHeight="1">
      <c r="B148" s="161"/>
      <c r="C148" s="162" t="s">
        <v>356</v>
      </c>
      <c r="D148" s="162" t="s">
        <v>261</v>
      </c>
      <c r="E148" s="163" t="s">
        <v>1510</v>
      </c>
      <c r="F148" s="164" t="s">
        <v>1511</v>
      </c>
      <c r="G148" s="165" t="s">
        <v>285</v>
      </c>
      <c r="H148" s="166">
        <v>9.3000000000000007</v>
      </c>
      <c r="I148" s="167"/>
      <c r="J148" s="167">
        <f>ROUND(I148*H148,2)</f>
        <v>0</v>
      </c>
      <c r="K148" s="164" t="s">
        <v>265</v>
      </c>
      <c r="L148" s="39"/>
      <c r="M148" s="168" t="s">
        <v>5</v>
      </c>
      <c r="N148" s="169" t="s">
        <v>48</v>
      </c>
      <c r="O148" s="170">
        <v>0.19600000000000001</v>
      </c>
      <c r="P148" s="170">
        <f>O148*H148</f>
        <v>1.8228000000000002</v>
      </c>
      <c r="Q148" s="170">
        <v>0</v>
      </c>
      <c r="R148" s="170">
        <f>Q148*H148</f>
        <v>0</v>
      </c>
      <c r="S148" s="170">
        <v>0</v>
      </c>
      <c r="T148" s="171">
        <f>S148*H148</f>
        <v>0</v>
      </c>
      <c r="AR148" s="24" t="s">
        <v>266</v>
      </c>
      <c r="AT148" s="24" t="s">
        <v>261</v>
      </c>
      <c r="AU148" s="24" t="s">
        <v>86</v>
      </c>
      <c r="AY148" s="24" t="s">
        <v>259</v>
      </c>
      <c r="BE148" s="172">
        <f>IF(N148="základní",J148,0)</f>
        <v>0</v>
      </c>
      <c r="BF148" s="172">
        <f>IF(N148="snížená",J148,0)</f>
        <v>0</v>
      </c>
      <c r="BG148" s="172">
        <f>IF(N148="zákl. přenesená",J148,0)</f>
        <v>0</v>
      </c>
      <c r="BH148" s="172">
        <f>IF(N148="sníž. přenesená",J148,0)</f>
        <v>0</v>
      </c>
      <c r="BI148" s="172">
        <f>IF(N148="nulová",J148,0)</f>
        <v>0</v>
      </c>
      <c r="BJ148" s="24" t="s">
        <v>28</v>
      </c>
      <c r="BK148" s="172">
        <f>ROUND(I148*H148,2)</f>
        <v>0</v>
      </c>
      <c r="BL148" s="24" t="s">
        <v>266</v>
      </c>
      <c r="BM148" s="24" t="s">
        <v>1512</v>
      </c>
    </row>
    <row r="149" spans="2:65" s="12" customFormat="1">
      <c r="B149" s="173"/>
      <c r="D149" s="174" t="s">
        <v>268</v>
      </c>
      <c r="E149" s="175" t="s">
        <v>5</v>
      </c>
      <c r="F149" s="176" t="s">
        <v>1513</v>
      </c>
      <c r="H149" s="175" t="s">
        <v>5</v>
      </c>
      <c r="L149" s="173"/>
      <c r="M149" s="177"/>
      <c r="N149" s="178"/>
      <c r="O149" s="178"/>
      <c r="P149" s="178"/>
      <c r="Q149" s="178"/>
      <c r="R149" s="178"/>
      <c r="S149" s="178"/>
      <c r="T149" s="179"/>
      <c r="AT149" s="175" t="s">
        <v>268</v>
      </c>
      <c r="AU149" s="175" t="s">
        <v>86</v>
      </c>
      <c r="AV149" s="12" t="s">
        <v>28</v>
      </c>
      <c r="AW149" s="12" t="s">
        <v>41</v>
      </c>
      <c r="AX149" s="12" t="s">
        <v>77</v>
      </c>
      <c r="AY149" s="175" t="s">
        <v>259</v>
      </c>
    </row>
    <row r="150" spans="2:65" s="14" customFormat="1">
      <c r="B150" s="187"/>
      <c r="D150" s="174" t="s">
        <v>268</v>
      </c>
      <c r="E150" s="188" t="s">
        <v>5</v>
      </c>
      <c r="F150" s="189" t="s">
        <v>1456</v>
      </c>
      <c r="H150" s="190">
        <v>9.3000000000000007</v>
      </c>
      <c r="L150" s="187"/>
      <c r="M150" s="191"/>
      <c r="N150" s="192"/>
      <c r="O150" s="192"/>
      <c r="P150" s="192"/>
      <c r="Q150" s="192"/>
      <c r="R150" s="192"/>
      <c r="S150" s="192"/>
      <c r="T150" s="193"/>
      <c r="AT150" s="188" t="s">
        <v>268</v>
      </c>
      <c r="AU150" s="188" t="s">
        <v>86</v>
      </c>
      <c r="AV150" s="14" t="s">
        <v>86</v>
      </c>
      <c r="AW150" s="14" t="s">
        <v>41</v>
      </c>
      <c r="AX150" s="14" t="s">
        <v>77</v>
      </c>
      <c r="AY150" s="188" t="s">
        <v>259</v>
      </c>
    </row>
    <row r="151" spans="2:65" s="13" customFormat="1">
      <c r="B151" s="180"/>
      <c r="D151" s="174" t="s">
        <v>268</v>
      </c>
      <c r="E151" s="181" t="s">
        <v>1455</v>
      </c>
      <c r="F151" s="182" t="s">
        <v>275</v>
      </c>
      <c r="H151" s="183">
        <v>9.3000000000000007</v>
      </c>
      <c r="L151" s="180"/>
      <c r="M151" s="184"/>
      <c r="N151" s="185"/>
      <c r="O151" s="185"/>
      <c r="P151" s="185"/>
      <c r="Q151" s="185"/>
      <c r="R151" s="185"/>
      <c r="S151" s="185"/>
      <c r="T151" s="186"/>
      <c r="AT151" s="181" t="s">
        <v>268</v>
      </c>
      <c r="AU151" s="181" t="s">
        <v>86</v>
      </c>
      <c r="AV151" s="13" t="s">
        <v>152</v>
      </c>
      <c r="AW151" s="13" t="s">
        <v>41</v>
      </c>
      <c r="AX151" s="13" t="s">
        <v>28</v>
      </c>
      <c r="AY151" s="181" t="s">
        <v>259</v>
      </c>
    </row>
    <row r="152" spans="2:65" s="1" customFormat="1" ht="25.5" customHeight="1">
      <c r="B152" s="161"/>
      <c r="C152" s="201" t="s">
        <v>362</v>
      </c>
      <c r="D152" s="201" t="s">
        <v>336</v>
      </c>
      <c r="E152" s="202" t="s">
        <v>1514</v>
      </c>
      <c r="F152" s="203" t="s">
        <v>1515</v>
      </c>
      <c r="G152" s="204" t="s">
        <v>285</v>
      </c>
      <c r="H152" s="205">
        <v>10.695</v>
      </c>
      <c r="I152" s="206"/>
      <c r="J152" s="206">
        <f>ROUND(I152*H152,2)</f>
        <v>0</v>
      </c>
      <c r="K152" s="203" t="s">
        <v>5</v>
      </c>
      <c r="L152" s="207"/>
      <c r="M152" s="208" t="s">
        <v>5</v>
      </c>
      <c r="N152" s="209" t="s">
        <v>48</v>
      </c>
      <c r="O152" s="170">
        <v>0</v>
      </c>
      <c r="P152" s="170">
        <f>O152*H152</f>
        <v>0</v>
      </c>
      <c r="Q152" s="170">
        <v>1.8E-3</v>
      </c>
      <c r="R152" s="170">
        <f>Q152*H152</f>
        <v>1.9251000000000001E-2</v>
      </c>
      <c r="S152" s="170">
        <v>0</v>
      </c>
      <c r="T152" s="171">
        <f>S152*H152</f>
        <v>0</v>
      </c>
      <c r="AR152" s="24" t="s">
        <v>321</v>
      </c>
      <c r="AT152" s="24" t="s">
        <v>336</v>
      </c>
      <c r="AU152" s="24" t="s">
        <v>86</v>
      </c>
      <c r="AY152" s="24" t="s">
        <v>259</v>
      </c>
      <c r="BE152" s="172">
        <f>IF(N152="základní",J152,0)</f>
        <v>0</v>
      </c>
      <c r="BF152" s="172">
        <f>IF(N152="snížená",J152,0)</f>
        <v>0</v>
      </c>
      <c r="BG152" s="172">
        <f>IF(N152="zákl. přenesená",J152,0)</f>
        <v>0</v>
      </c>
      <c r="BH152" s="172">
        <f>IF(N152="sníž. přenesená",J152,0)</f>
        <v>0</v>
      </c>
      <c r="BI152" s="172">
        <f>IF(N152="nulová",J152,0)</f>
        <v>0</v>
      </c>
      <c r="BJ152" s="24" t="s">
        <v>28</v>
      </c>
      <c r="BK152" s="172">
        <f>ROUND(I152*H152,2)</f>
        <v>0</v>
      </c>
      <c r="BL152" s="24" t="s">
        <v>266</v>
      </c>
      <c r="BM152" s="24" t="s">
        <v>1516</v>
      </c>
    </row>
    <row r="153" spans="2:65" s="14" customFormat="1">
      <c r="B153" s="187"/>
      <c r="D153" s="174" t="s">
        <v>268</v>
      </c>
      <c r="E153" s="188" t="s">
        <v>5</v>
      </c>
      <c r="F153" s="189" t="s">
        <v>1517</v>
      </c>
      <c r="H153" s="190">
        <v>10.695</v>
      </c>
      <c r="L153" s="187"/>
      <c r="M153" s="191"/>
      <c r="N153" s="192"/>
      <c r="O153" s="192"/>
      <c r="P153" s="192"/>
      <c r="Q153" s="192"/>
      <c r="R153" s="192"/>
      <c r="S153" s="192"/>
      <c r="T153" s="193"/>
      <c r="AT153" s="188" t="s">
        <v>268</v>
      </c>
      <c r="AU153" s="188" t="s">
        <v>86</v>
      </c>
      <c r="AV153" s="14" t="s">
        <v>86</v>
      </c>
      <c r="AW153" s="14" t="s">
        <v>41</v>
      </c>
      <c r="AX153" s="14" t="s">
        <v>28</v>
      </c>
      <c r="AY153" s="188" t="s">
        <v>259</v>
      </c>
    </row>
    <row r="154" spans="2:65" s="1" customFormat="1" ht="25.5" customHeight="1">
      <c r="B154" s="161"/>
      <c r="C154" s="162" t="s">
        <v>11</v>
      </c>
      <c r="D154" s="162" t="s">
        <v>261</v>
      </c>
      <c r="E154" s="163" t="s">
        <v>1518</v>
      </c>
      <c r="F154" s="164" t="s">
        <v>1519</v>
      </c>
      <c r="G154" s="165" t="s">
        <v>285</v>
      </c>
      <c r="H154" s="166">
        <v>30.9</v>
      </c>
      <c r="I154" s="167"/>
      <c r="J154" s="167">
        <f>ROUND(I154*H154,2)</f>
        <v>0</v>
      </c>
      <c r="K154" s="164" t="s">
        <v>265</v>
      </c>
      <c r="L154" s="39"/>
      <c r="M154" s="168" t="s">
        <v>5</v>
      </c>
      <c r="N154" s="169" t="s">
        <v>48</v>
      </c>
      <c r="O154" s="170">
        <v>2.1999999999999999E-2</v>
      </c>
      <c r="P154" s="170">
        <f>O154*H154</f>
        <v>0.67979999999999996</v>
      </c>
      <c r="Q154" s="170">
        <v>0</v>
      </c>
      <c r="R154" s="170">
        <f>Q154*H154</f>
        <v>0</v>
      </c>
      <c r="S154" s="170">
        <v>0</v>
      </c>
      <c r="T154" s="171">
        <f>S154*H154</f>
        <v>0</v>
      </c>
      <c r="AR154" s="24" t="s">
        <v>266</v>
      </c>
      <c r="AT154" s="24" t="s">
        <v>261</v>
      </c>
      <c r="AU154" s="24" t="s">
        <v>86</v>
      </c>
      <c r="AY154" s="24" t="s">
        <v>259</v>
      </c>
      <c r="BE154" s="172">
        <f>IF(N154="základní",J154,0)</f>
        <v>0</v>
      </c>
      <c r="BF154" s="172">
        <f>IF(N154="snížená",J154,0)</f>
        <v>0</v>
      </c>
      <c r="BG154" s="172">
        <f>IF(N154="zákl. přenesená",J154,0)</f>
        <v>0</v>
      </c>
      <c r="BH154" s="172">
        <f>IF(N154="sníž. přenesená",J154,0)</f>
        <v>0</v>
      </c>
      <c r="BI154" s="172">
        <f>IF(N154="nulová",J154,0)</f>
        <v>0</v>
      </c>
      <c r="BJ154" s="24" t="s">
        <v>28</v>
      </c>
      <c r="BK154" s="172">
        <f>ROUND(I154*H154,2)</f>
        <v>0</v>
      </c>
      <c r="BL154" s="24" t="s">
        <v>266</v>
      </c>
      <c r="BM154" s="24" t="s">
        <v>1520</v>
      </c>
    </row>
    <row r="155" spans="2:65" s="12" customFormat="1">
      <c r="B155" s="173"/>
      <c r="D155" s="174" t="s">
        <v>268</v>
      </c>
      <c r="E155" s="175" t="s">
        <v>5</v>
      </c>
      <c r="F155" s="176" t="s">
        <v>1521</v>
      </c>
      <c r="H155" s="175" t="s">
        <v>5</v>
      </c>
      <c r="L155" s="173"/>
      <c r="M155" s="177"/>
      <c r="N155" s="178"/>
      <c r="O155" s="178"/>
      <c r="P155" s="178"/>
      <c r="Q155" s="178"/>
      <c r="R155" s="178"/>
      <c r="S155" s="178"/>
      <c r="T155" s="179"/>
      <c r="AT155" s="175" t="s">
        <v>268</v>
      </c>
      <c r="AU155" s="175" t="s">
        <v>86</v>
      </c>
      <c r="AV155" s="12" t="s">
        <v>28</v>
      </c>
      <c r="AW155" s="12" t="s">
        <v>41</v>
      </c>
      <c r="AX155" s="12" t="s">
        <v>77</v>
      </c>
      <c r="AY155" s="175" t="s">
        <v>259</v>
      </c>
    </row>
    <row r="156" spans="2:65" s="14" customFormat="1">
      <c r="B156" s="187"/>
      <c r="D156" s="174" t="s">
        <v>268</v>
      </c>
      <c r="E156" s="188" t="s">
        <v>5</v>
      </c>
      <c r="F156" s="189" t="s">
        <v>1522</v>
      </c>
      <c r="H156" s="190">
        <v>27.9</v>
      </c>
      <c r="L156" s="187"/>
      <c r="M156" s="191"/>
      <c r="N156" s="192"/>
      <c r="O156" s="192"/>
      <c r="P156" s="192"/>
      <c r="Q156" s="192"/>
      <c r="R156" s="192"/>
      <c r="S156" s="192"/>
      <c r="T156" s="193"/>
      <c r="AT156" s="188" t="s">
        <v>268</v>
      </c>
      <c r="AU156" s="188" t="s">
        <v>86</v>
      </c>
      <c r="AV156" s="14" t="s">
        <v>86</v>
      </c>
      <c r="AW156" s="14" t="s">
        <v>41</v>
      </c>
      <c r="AX156" s="14" t="s">
        <v>77</v>
      </c>
      <c r="AY156" s="188" t="s">
        <v>259</v>
      </c>
    </row>
    <row r="157" spans="2:65" s="14" customFormat="1">
      <c r="B157" s="187"/>
      <c r="D157" s="174" t="s">
        <v>268</v>
      </c>
      <c r="E157" s="188" t="s">
        <v>5</v>
      </c>
      <c r="F157" s="189" t="s">
        <v>1523</v>
      </c>
      <c r="H157" s="190">
        <v>3</v>
      </c>
      <c r="L157" s="187"/>
      <c r="M157" s="191"/>
      <c r="N157" s="192"/>
      <c r="O157" s="192"/>
      <c r="P157" s="192"/>
      <c r="Q157" s="192"/>
      <c r="R157" s="192"/>
      <c r="S157" s="192"/>
      <c r="T157" s="193"/>
      <c r="AT157" s="188" t="s">
        <v>268</v>
      </c>
      <c r="AU157" s="188" t="s">
        <v>86</v>
      </c>
      <c r="AV157" s="14" t="s">
        <v>86</v>
      </c>
      <c r="AW157" s="14" t="s">
        <v>41</v>
      </c>
      <c r="AX157" s="14" t="s">
        <v>77</v>
      </c>
      <c r="AY157" s="188" t="s">
        <v>259</v>
      </c>
    </row>
    <row r="158" spans="2:65" s="15" customFormat="1">
      <c r="B158" s="194"/>
      <c r="D158" s="174" t="s">
        <v>268</v>
      </c>
      <c r="E158" s="195" t="s">
        <v>5</v>
      </c>
      <c r="F158" s="196" t="s">
        <v>282</v>
      </c>
      <c r="H158" s="197">
        <v>30.9</v>
      </c>
      <c r="L158" s="194"/>
      <c r="M158" s="198"/>
      <c r="N158" s="199"/>
      <c r="O158" s="199"/>
      <c r="P158" s="199"/>
      <c r="Q158" s="199"/>
      <c r="R158" s="199"/>
      <c r="S158" s="199"/>
      <c r="T158" s="200"/>
      <c r="AT158" s="195" t="s">
        <v>268</v>
      </c>
      <c r="AU158" s="195" t="s">
        <v>86</v>
      </c>
      <c r="AV158" s="15" t="s">
        <v>266</v>
      </c>
      <c r="AW158" s="15" t="s">
        <v>41</v>
      </c>
      <c r="AX158" s="15" t="s">
        <v>28</v>
      </c>
      <c r="AY158" s="195" t="s">
        <v>259</v>
      </c>
    </row>
    <row r="159" spans="2:65" s="1" customFormat="1" ht="16.5" customHeight="1">
      <c r="B159" s="161"/>
      <c r="C159" s="201" t="s">
        <v>378</v>
      </c>
      <c r="D159" s="201" t="s">
        <v>336</v>
      </c>
      <c r="E159" s="202" t="s">
        <v>1524</v>
      </c>
      <c r="F159" s="203" t="s">
        <v>1525</v>
      </c>
      <c r="G159" s="204" t="s">
        <v>285</v>
      </c>
      <c r="H159" s="205">
        <v>35.085000000000001</v>
      </c>
      <c r="I159" s="206"/>
      <c r="J159" s="206">
        <f>ROUND(I159*H159,2)</f>
        <v>0</v>
      </c>
      <c r="K159" s="203" t="s">
        <v>265</v>
      </c>
      <c r="L159" s="207"/>
      <c r="M159" s="208" t="s">
        <v>5</v>
      </c>
      <c r="N159" s="209" t="s">
        <v>48</v>
      </c>
      <c r="O159" s="170">
        <v>0</v>
      </c>
      <c r="P159" s="170">
        <f>O159*H159</f>
        <v>0</v>
      </c>
      <c r="Q159" s="170">
        <v>4.0000000000000003E-5</v>
      </c>
      <c r="R159" s="170">
        <f>Q159*H159</f>
        <v>1.4034000000000002E-3</v>
      </c>
      <c r="S159" s="170">
        <v>0</v>
      </c>
      <c r="T159" s="171">
        <f>S159*H159</f>
        <v>0</v>
      </c>
      <c r="AR159" s="24" t="s">
        <v>321</v>
      </c>
      <c r="AT159" s="24" t="s">
        <v>336</v>
      </c>
      <c r="AU159" s="24" t="s">
        <v>86</v>
      </c>
      <c r="AY159" s="24" t="s">
        <v>259</v>
      </c>
      <c r="BE159" s="172">
        <f>IF(N159="základní",J159,0)</f>
        <v>0</v>
      </c>
      <c r="BF159" s="172">
        <f>IF(N159="snížená",J159,0)</f>
        <v>0</v>
      </c>
      <c r="BG159" s="172">
        <f>IF(N159="zákl. přenesená",J159,0)</f>
        <v>0</v>
      </c>
      <c r="BH159" s="172">
        <f>IF(N159="sníž. přenesená",J159,0)</f>
        <v>0</v>
      </c>
      <c r="BI159" s="172">
        <f>IF(N159="nulová",J159,0)</f>
        <v>0</v>
      </c>
      <c r="BJ159" s="24" t="s">
        <v>28</v>
      </c>
      <c r="BK159" s="172">
        <f>ROUND(I159*H159,2)</f>
        <v>0</v>
      </c>
      <c r="BL159" s="24" t="s">
        <v>266</v>
      </c>
      <c r="BM159" s="24" t="s">
        <v>1526</v>
      </c>
    </row>
    <row r="160" spans="2:65" s="12" customFormat="1">
      <c r="B160" s="173"/>
      <c r="D160" s="174" t="s">
        <v>268</v>
      </c>
      <c r="E160" s="175" t="s">
        <v>5</v>
      </c>
      <c r="F160" s="176" t="s">
        <v>1527</v>
      </c>
      <c r="H160" s="175" t="s">
        <v>5</v>
      </c>
      <c r="L160" s="173"/>
      <c r="M160" s="177"/>
      <c r="N160" s="178"/>
      <c r="O160" s="178"/>
      <c r="P160" s="178"/>
      <c r="Q160" s="178"/>
      <c r="R160" s="178"/>
      <c r="S160" s="178"/>
      <c r="T160" s="179"/>
      <c r="AT160" s="175" t="s">
        <v>268</v>
      </c>
      <c r="AU160" s="175" t="s">
        <v>86</v>
      </c>
      <c r="AV160" s="12" t="s">
        <v>28</v>
      </c>
      <c r="AW160" s="12" t="s">
        <v>41</v>
      </c>
      <c r="AX160" s="12" t="s">
        <v>77</v>
      </c>
      <c r="AY160" s="175" t="s">
        <v>259</v>
      </c>
    </row>
    <row r="161" spans="2:65" s="14" customFormat="1">
      <c r="B161" s="187"/>
      <c r="D161" s="174" t="s">
        <v>268</v>
      </c>
      <c r="E161" s="188" t="s">
        <v>5</v>
      </c>
      <c r="F161" s="189" t="s">
        <v>1528</v>
      </c>
      <c r="H161" s="190">
        <v>32.085000000000001</v>
      </c>
      <c r="L161" s="187"/>
      <c r="M161" s="191"/>
      <c r="N161" s="192"/>
      <c r="O161" s="192"/>
      <c r="P161" s="192"/>
      <c r="Q161" s="192"/>
      <c r="R161" s="192"/>
      <c r="S161" s="192"/>
      <c r="T161" s="193"/>
      <c r="AT161" s="188" t="s">
        <v>268</v>
      </c>
      <c r="AU161" s="188" t="s">
        <v>86</v>
      </c>
      <c r="AV161" s="14" t="s">
        <v>86</v>
      </c>
      <c r="AW161" s="14" t="s">
        <v>41</v>
      </c>
      <c r="AX161" s="14" t="s">
        <v>77</v>
      </c>
      <c r="AY161" s="188" t="s">
        <v>259</v>
      </c>
    </row>
    <row r="162" spans="2:65" s="14" customFormat="1">
      <c r="B162" s="187"/>
      <c r="D162" s="174" t="s">
        <v>268</v>
      </c>
      <c r="E162" s="188" t="s">
        <v>5</v>
      </c>
      <c r="F162" s="189" t="s">
        <v>1523</v>
      </c>
      <c r="H162" s="190">
        <v>3</v>
      </c>
      <c r="L162" s="187"/>
      <c r="M162" s="191"/>
      <c r="N162" s="192"/>
      <c r="O162" s="192"/>
      <c r="P162" s="192"/>
      <c r="Q162" s="192"/>
      <c r="R162" s="192"/>
      <c r="S162" s="192"/>
      <c r="T162" s="193"/>
      <c r="AT162" s="188" t="s">
        <v>268</v>
      </c>
      <c r="AU162" s="188" t="s">
        <v>86</v>
      </c>
      <c r="AV162" s="14" t="s">
        <v>86</v>
      </c>
      <c r="AW162" s="14" t="s">
        <v>41</v>
      </c>
      <c r="AX162" s="14" t="s">
        <v>77</v>
      </c>
      <c r="AY162" s="188" t="s">
        <v>259</v>
      </c>
    </row>
    <row r="163" spans="2:65" s="15" customFormat="1">
      <c r="B163" s="194"/>
      <c r="D163" s="174" t="s">
        <v>268</v>
      </c>
      <c r="E163" s="195" t="s">
        <v>5</v>
      </c>
      <c r="F163" s="196" t="s">
        <v>282</v>
      </c>
      <c r="H163" s="197">
        <v>35.085000000000001</v>
      </c>
      <c r="L163" s="194"/>
      <c r="M163" s="198"/>
      <c r="N163" s="199"/>
      <c r="O163" s="199"/>
      <c r="P163" s="199"/>
      <c r="Q163" s="199"/>
      <c r="R163" s="199"/>
      <c r="S163" s="199"/>
      <c r="T163" s="200"/>
      <c r="AT163" s="195" t="s">
        <v>268</v>
      </c>
      <c r="AU163" s="195" t="s">
        <v>86</v>
      </c>
      <c r="AV163" s="15" t="s">
        <v>266</v>
      </c>
      <c r="AW163" s="15" t="s">
        <v>41</v>
      </c>
      <c r="AX163" s="15" t="s">
        <v>28</v>
      </c>
      <c r="AY163" s="195" t="s">
        <v>259</v>
      </c>
    </row>
    <row r="164" spans="2:65" s="1" customFormat="1" ht="25.5" customHeight="1">
      <c r="B164" s="161"/>
      <c r="C164" s="201" t="s">
        <v>386</v>
      </c>
      <c r="D164" s="201" t="s">
        <v>336</v>
      </c>
      <c r="E164" s="202" t="s">
        <v>1529</v>
      </c>
      <c r="F164" s="203" t="s">
        <v>1530</v>
      </c>
      <c r="G164" s="204" t="s">
        <v>352</v>
      </c>
      <c r="H164" s="205">
        <v>6</v>
      </c>
      <c r="I164" s="206"/>
      <c r="J164" s="206">
        <f>ROUND(I164*H164,2)</f>
        <v>0</v>
      </c>
      <c r="K164" s="203" t="s">
        <v>5</v>
      </c>
      <c r="L164" s="207"/>
      <c r="M164" s="208" t="s">
        <v>5</v>
      </c>
      <c r="N164" s="209" t="s">
        <v>48</v>
      </c>
      <c r="O164" s="170">
        <v>0</v>
      </c>
      <c r="P164" s="170">
        <f>O164*H164</f>
        <v>0</v>
      </c>
      <c r="Q164" s="170">
        <v>5.0000000000000001E-4</v>
      </c>
      <c r="R164" s="170">
        <f>Q164*H164</f>
        <v>3.0000000000000001E-3</v>
      </c>
      <c r="S164" s="170">
        <v>0</v>
      </c>
      <c r="T164" s="171">
        <f>S164*H164</f>
        <v>0</v>
      </c>
      <c r="AR164" s="24" t="s">
        <v>321</v>
      </c>
      <c r="AT164" s="24" t="s">
        <v>336</v>
      </c>
      <c r="AU164" s="24" t="s">
        <v>86</v>
      </c>
      <c r="AY164" s="24" t="s">
        <v>259</v>
      </c>
      <c r="BE164" s="172">
        <f>IF(N164="základní",J164,0)</f>
        <v>0</v>
      </c>
      <c r="BF164" s="172">
        <f>IF(N164="snížená",J164,0)</f>
        <v>0</v>
      </c>
      <c r="BG164" s="172">
        <f>IF(N164="zákl. přenesená",J164,0)</f>
        <v>0</v>
      </c>
      <c r="BH164" s="172">
        <f>IF(N164="sníž. přenesená",J164,0)</f>
        <v>0</v>
      </c>
      <c r="BI164" s="172">
        <f>IF(N164="nulová",J164,0)</f>
        <v>0</v>
      </c>
      <c r="BJ164" s="24" t="s">
        <v>28</v>
      </c>
      <c r="BK164" s="172">
        <f>ROUND(I164*H164,2)</f>
        <v>0</v>
      </c>
      <c r="BL164" s="24" t="s">
        <v>266</v>
      </c>
      <c r="BM164" s="24" t="s">
        <v>1531</v>
      </c>
    </row>
    <row r="165" spans="2:65" s="12" customFormat="1">
      <c r="B165" s="173"/>
      <c r="D165" s="174" t="s">
        <v>268</v>
      </c>
      <c r="E165" s="175" t="s">
        <v>5</v>
      </c>
      <c r="F165" s="176" t="s">
        <v>1532</v>
      </c>
      <c r="H165" s="175" t="s">
        <v>5</v>
      </c>
      <c r="L165" s="173"/>
      <c r="M165" s="177"/>
      <c r="N165" s="178"/>
      <c r="O165" s="178"/>
      <c r="P165" s="178"/>
      <c r="Q165" s="178"/>
      <c r="R165" s="178"/>
      <c r="S165" s="178"/>
      <c r="T165" s="179"/>
      <c r="AT165" s="175" t="s">
        <v>268</v>
      </c>
      <c r="AU165" s="175" t="s">
        <v>86</v>
      </c>
      <c r="AV165" s="12" t="s">
        <v>28</v>
      </c>
      <c r="AW165" s="12" t="s">
        <v>41</v>
      </c>
      <c r="AX165" s="12" t="s">
        <v>77</v>
      </c>
      <c r="AY165" s="175" t="s">
        <v>259</v>
      </c>
    </row>
    <row r="166" spans="2:65" s="14" customFormat="1">
      <c r="B166" s="187"/>
      <c r="D166" s="174" t="s">
        <v>268</v>
      </c>
      <c r="E166" s="188" t="s">
        <v>1452</v>
      </c>
      <c r="F166" s="189" t="s">
        <v>1533</v>
      </c>
      <c r="H166" s="190">
        <v>6</v>
      </c>
      <c r="L166" s="187"/>
      <c r="M166" s="191"/>
      <c r="N166" s="192"/>
      <c r="O166" s="192"/>
      <c r="P166" s="192"/>
      <c r="Q166" s="192"/>
      <c r="R166" s="192"/>
      <c r="S166" s="192"/>
      <c r="T166" s="193"/>
      <c r="AT166" s="188" t="s">
        <v>268</v>
      </c>
      <c r="AU166" s="188" t="s">
        <v>86</v>
      </c>
      <c r="AV166" s="14" t="s">
        <v>86</v>
      </c>
      <c r="AW166" s="14" t="s">
        <v>41</v>
      </c>
      <c r="AX166" s="14" t="s">
        <v>28</v>
      </c>
      <c r="AY166" s="188" t="s">
        <v>259</v>
      </c>
    </row>
    <row r="167" spans="2:65" s="1" customFormat="1" ht="25.5" customHeight="1">
      <c r="B167" s="161"/>
      <c r="C167" s="201" t="s">
        <v>393</v>
      </c>
      <c r="D167" s="201" t="s">
        <v>336</v>
      </c>
      <c r="E167" s="202" t="s">
        <v>1534</v>
      </c>
      <c r="F167" s="203" t="s">
        <v>1535</v>
      </c>
      <c r="G167" s="204" t="s">
        <v>352</v>
      </c>
      <c r="H167" s="205">
        <v>21</v>
      </c>
      <c r="I167" s="206"/>
      <c r="J167" s="206">
        <f>ROUND(I167*H167,2)</f>
        <v>0</v>
      </c>
      <c r="K167" s="203" t="s">
        <v>5</v>
      </c>
      <c r="L167" s="207"/>
      <c r="M167" s="208" t="s">
        <v>5</v>
      </c>
      <c r="N167" s="209" t="s">
        <v>48</v>
      </c>
      <c r="O167" s="170">
        <v>0</v>
      </c>
      <c r="P167" s="170">
        <f>O167*H167</f>
        <v>0</v>
      </c>
      <c r="Q167" s="170">
        <v>1E-4</v>
      </c>
      <c r="R167" s="170">
        <f>Q167*H167</f>
        <v>2.1000000000000003E-3</v>
      </c>
      <c r="S167" s="170">
        <v>0</v>
      </c>
      <c r="T167" s="171">
        <f>S167*H167</f>
        <v>0</v>
      </c>
      <c r="AR167" s="24" t="s">
        <v>321</v>
      </c>
      <c r="AT167" s="24" t="s">
        <v>336</v>
      </c>
      <c r="AU167" s="24" t="s">
        <v>86</v>
      </c>
      <c r="AY167" s="24" t="s">
        <v>259</v>
      </c>
      <c r="BE167" s="172">
        <f>IF(N167="základní",J167,0)</f>
        <v>0</v>
      </c>
      <c r="BF167" s="172">
        <f>IF(N167="snížená",J167,0)</f>
        <v>0</v>
      </c>
      <c r="BG167" s="172">
        <f>IF(N167="zákl. přenesená",J167,0)</f>
        <v>0</v>
      </c>
      <c r="BH167" s="172">
        <f>IF(N167="sníž. přenesená",J167,0)</f>
        <v>0</v>
      </c>
      <c r="BI167" s="172">
        <f>IF(N167="nulová",J167,0)</f>
        <v>0</v>
      </c>
      <c r="BJ167" s="24" t="s">
        <v>28</v>
      </c>
      <c r="BK167" s="172">
        <f>ROUND(I167*H167,2)</f>
        <v>0</v>
      </c>
      <c r="BL167" s="24" t="s">
        <v>266</v>
      </c>
      <c r="BM167" s="24" t="s">
        <v>1536</v>
      </c>
    </row>
    <row r="168" spans="2:65" s="12" customFormat="1">
      <c r="B168" s="173"/>
      <c r="D168" s="174" t="s">
        <v>268</v>
      </c>
      <c r="E168" s="175" t="s">
        <v>5</v>
      </c>
      <c r="F168" s="176" t="s">
        <v>1537</v>
      </c>
      <c r="H168" s="175" t="s">
        <v>5</v>
      </c>
      <c r="L168" s="173"/>
      <c r="M168" s="177"/>
      <c r="N168" s="178"/>
      <c r="O168" s="178"/>
      <c r="P168" s="178"/>
      <c r="Q168" s="178"/>
      <c r="R168" s="178"/>
      <c r="S168" s="178"/>
      <c r="T168" s="179"/>
      <c r="AT168" s="175" t="s">
        <v>268</v>
      </c>
      <c r="AU168" s="175" t="s">
        <v>86</v>
      </c>
      <c r="AV168" s="12" t="s">
        <v>28</v>
      </c>
      <c r="AW168" s="12" t="s">
        <v>41</v>
      </c>
      <c r="AX168" s="12" t="s">
        <v>77</v>
      </c>
      <c r="AY168" s="175" t="s">
        <v>259</v>
      </c>
    </row>
    <row r="169" spans="2:65" s="14" customFormat="1">
      <c r="B169" s="187"/>
      <c r="D169" s="174" t="s">
        <v>268</v>
      </c>
      <c r="E169" s="188" t="s">
        <v>5</v>
      </c>
      <c r="F169" s="189" t="s">
        <v>1538</v>
      </c>
      <c r="H169" s="190">
        <v>21</v>
      </c>
      <c r="L169" s="187"/>
      <c r="M169" s="191"/>
      <c r="N169" s="192"/>
      <c r="O169" s="192"/>
      <c r="P169" s="192"/>
      <c r="Q169" s="192"/>
      <c r="R169" s="192"/>
      <c r="S169" s="192"/>
      <c r="T169" s="193"/>
      <c r="AT169" s="188" t="s">
        <v>268</v>
      </c>
      <c r="AU169" s="188" t="s">
        <v>86</v>
      </c>
      <c r="AV169" s="14" t="s">
        <v>86</v>
      </c>
      <c r="AW169" s="14" t="s">
        <v>41</v>
      </c>
      <c r="AX169" s="14" t="s">
        <v>28</v>
      </c>
      <c r="AY169" s="188" t="s">
        <v>259</v>
      </c>
    </row>
    <row r="170" spans="2:65" s="1" customFormat="1" ht="25.5" customHeight="1">
      <c r="B170" s="161"/>
      <c r="C170" s="162" t="s">
        <v>401</v>
      </c>
      <c r="D170" s="162" t="s">
        <v>261</v>
      </c>
      <c r="E170" s="163" t="s">
        <v>1539</v>
      </c>
      <c r="F170" s="164" t="s">
        <v>1540</v>
      </c>
      <c r="G170" s="165" t="s">
        <v>285</v>
      </c>
      <c r="H170" s="166">
        <v>27.9</v>
      </c>
      <c r="I170" s="167"/>
      <c r="J170" s="167">
        <f>ROUND(I170*H170,2)</f>
        <v>0</v>
      </c>
      <c r="K170" s="164" t="s">
        <v>265</v>
      </c>
      <c r="L170" s="39"/>
      <c r="M170" s="168" t="s">
        <v>5</v>
      </c>
      <c r="N170" s="169" t="s">
        <v>48</v>
      </c>
      <c r="O170" s="170">
        <v>2.5999999999999999E-2</v>
      </c>
      <c r="P170" s="170">
        <f>O170*H170</f>
        <v>0.72539999999999993</v>
      </c>
      <c r="Q170" s="170">
        <v>0</v>
      </c>
      <c r="R170" s="170">
        <f>Q170*H170</f>
        <v>0</v>
      </c>
      <c r="S170" s="170">
        <v>0</v>
      </c>
      <c r="T170" s="171">
        <f>S170*H170</f>
        <v>0</v>
      </c>
      <c r="AR170" s="24" t="s">
        <v>266</v>
      </c>
      <c r="AT170" s="24" t="s">
        <v>261</v>
      </c>
      <c r="AU170" s="24" t="s">
        <v>86</v>
      </c>
      <c r="AY170" s="24" t="s">
        <v>259</v>
      </c>
      <c r="BE170" s="172">
        <f>IF(N170="základní",J170,0)</f>
        <v>0</v>
      </c>
      <c r="BF170" s="172">
        <f>IF(N170="snížená",J170,0)</f>
        <v>0</v>
      </c>
      <c r="BG170" s="172">
        <f>IF(N170="zákl. přenesená",J170,0)</f>
        <v>0</v>
      </c>
      <c r="BH170" s="172">
        <f>IF(N170="sníž. přenesená",J170,0)</f>
        <v>0</v>
      </c>
      <c r="BI170" s="172">
        <f>IF(N170="nulová",J170,0)</f>
        <v>0</v>
      </c>
      <c r="BJ170" s="24" t="s">
        <v>28</v>
      </c>
      <c r="BK170" s="172">
        <f>ROUND(I170*H170,2)</f>
        <v>0</v>
      </c>
      <c r="BL170" s="24" t="s">
        <v>266</v>
      </c>
      <c r="BM170" s="24" t="s">
        <v>1541</v>
      </c>
    </row>
    <row r="171" spans="2:65" s="12" customFormat="1">
      <c r="B171" s="173"/>
      <c r="D171" s="174" t="s">
        <v>268</v>
      </c>
      <c r="E171" s="175" t="s">
        <v>5</v>
      </c>
      <c r="F171" s="176" t="s">
        <v>1542</v>
      </c>
      <c r="H171" s="175" t="s">
        <v>5</v>
      </c>
      <c r="L171" s="173"/>
      <c r="M171" s="177"/>
      <c r="N171" s="178"/>
      <c r="O171" s="178"/>
      <c r="P171" s="178"/>
      <c r="Q171" s="178"/>
      <c r="R171" s="178"/>
      <c r="S171" s="178"/>
      <c r="T171" s="179"/>
      <c r="AT171" s="175" t="s">
        <v>268</v>
      </c>
      <c r="AU171" s="175" t="s">
        <v>86</v>
      </c>
      <c r="AV171" s="12" t="s">
        <v>28</v>
      </c>
      <c r="AW171" s="12" t="s">
        <v>41</v>
      </c>
      <c r="AX171" s="12" t="s">
        <v>77</v>
      </c>
      <c r="AY171" s="175" t="s">
        <v>259</v>
      </c>
    </row>
    <row r="172" spans="2:65" s="14" customFormat="1">
      <c r="B172" s="187"/>
      <c r="D172" s="174" t="s">
        <v>268</v>
      </c>
      <c r="E172" s="188" t="s">
        <v>5</v>
      </c>
      <c r="F172" s="189" t="s">
        <v>1522</v>
      </c>
      <c r="H172" s="190">
        <v>27.9</v>
      </c>
      <c r="L172" s="187"/>
      <c r="M172" s="191"/>
      <c r="N172" s="192"/>
      <c r="O172" s="192"/>
      <c r="P172" s="192"/>
      <c r="Q172" s="192"/>
      <c r="R172" s="192"/>
      <c r="S172" s="192"/>
      <c r="T172" s="193"/>
      <c r="AT172" s="188" t="s">
        <v>268</v>
      </c>
      <c r="AU172" s="188" t="s">
        <v>86</v>
      </c>
      <c r="AV172" s="14" t="s">
        <v>86</v>
      </c>
      <c r="AW172" s="14" t="s">
        <v>41</v>
      </c>
      <c r="AX172" s="14" t="s">
        <v>28</v>
      </c>
      <c r="AY172" s="188" t="s">
        <v>259</v>
      </c>
    </row>
    <row r="173" spans="2:65" s="1" customFormat="1" ht="16.5" customHeight="1">
      <c r="B173" s="161"/>
      <c r="C173" s="201" t="s">
        <v>406</v>
      </c>
      <c r="D173" s="201" t="s">
        <v>336</v>
      </c>
      <c r="E173" s="202" t="s">
        <v>1543</v>
      </c>
      <c r="F173" s="203" t="s">
        <v>1544</v>
      </c>
      <c r="G173" s="204" t="s">
        <v>285</v>
      </c>
      <c r="H173" s="205">
        <v>9.1769999999999996</v>
      </c>
      <c r="I173" s="206"/>
      <c r="J173" s="206">
        <f>ROUND(I173*H173,2)</f>
        <v>0</v>
      </c>
      <c r="K173" s="203" t="s">
        <v>265</v>
      </c>
      <c r="L173" s="207"/>
      <c r="M173" s="208" t="s">
        <v>5</v>
      </c>
      <c r="N173" s="209" t="s">
        <v>48</v>
      </c>
      <c r="O173" s="170">
        <v>0</v>
      </c>
      <c r="P173" s="170">
        <f>O173*H173</f>
        <v>0</v>
      </c>
      <c r="Q173" s="170">
        <v>2.0000000000000002E-5</v>
      </c>
      <c r="R173" s="170">
        <f>Q173*H173</f>
        <v>1.8353999999999999E-4</v>
      </c>
      <c r="S173" s="170">
        <v>0</v>
      </c>
      <c r="T173" s="171">
        <f>S173*H173</f>
        <v>0</v>
      </c>
      <c r="AR173" s="24" t="s">
        <v>321</v>
      </c>
      <c r="AT173" s="24" t="s">
        <v>336</v>
      </c>
      <c r="AU173" s="24" t="s">
        <v>86</v>
      </c>
      <c r="AY173" s="24" t="s">
        <v>259</v>
      </c>
      <c r="BE173" s="172">
        <f>IF(N173="základní",J173,0)</f>
        <v>0</v>
      </c>
      <c r="BF173" s="172">
        <f>IF(N173="snížená",J173,0)</f>
        <v>0</v>
      </c>
      <c r="BG173" s="172">
        <f>IF(N173="zákl. přenesená",J173,0)</f>
        <v>0</v>
      </c>
      <c r="BH173" s="172">
        <f>IF(N173="sníž. přenesená",J173,0)</f>
        <v>0</v>
      </c>
      <c r="BI173" s="172">
        <f>IF(N173="nulová",J173,0)</f>
        <v>0</v>
      </c>
      <c r="BJ173" s="24" t="s">
        <v>28</v>
      </c>
      <c r="BK173" s="172">
        <f>ROUND(I173*H173,2)</f>
        <v>0</v>
      </c>
      <c r="BL173" s="24" t="s">
        <v>266</v>
      </c>
      <c r="BM173" s="24" t="s">
        <v>1545</v>
      </c>
    </row>
    <row r="174" spans="2:65" s="12" customFormat="1">
      <c r="B174" s="173"/>
      <c r="D174" s="174" t="s">
        <v>268</v>
      </c>
      <c r="E174" s="175" t="s">
        <v>5</v>
      </c>
      <c r="F174" s="176" t="s">
        <v>1546</v>
      </c>
      <c r="H174" s="175" t="s">
        <v>5</v>
      </c>
      <c r="L174" s="173"/>
      <c r="M174" s="177"/>
      <c r="N174" s="178"/>
      <c r="O174" s="178"/>
      <c r="P174" s="178"/>
      <c r="Q174" s="178"/>
      <c r="R174" s="178"/>
      <c r="S174" s="178"/>
      <c r="T174" s="179"/>
      <c r="AT174" s="175" t="s">
        <v>268</v>
      </c>
      <c r="AU174" s="175" t="s">
        <v>86</v>
      </c>
      <c r="AV174" s="12" t="s">
        <v>28</v>
      </c>
      <c r="AW174" s="12" t="s">
        <v>41</v>
      </c>
      <c r="AX174" s="12" t="s">
        <v>77</v>
      </c>
      <c r="AY174" s="175" t="s">
        <v>259</v>
      </c>
    </row>
    <row r="175" spans="2:65" s="14" customFormat="1">
      <c r="B175" s="187"/>
      <c r="D175" s="174" t="s">
        <v>268</v>
      </c>
      <c r="E175" s="188" t="s">
        <v>5</v>
      </c>
      <c r="F175" s="189" t="s">
        <v>1547</v>
      </c>
      <c r="H175" s="190">
        <v>9.1769999999999996</v>
      </c>
      <c r="L175" s="187"/>
      <c r="M175" s="191"/>
      <c r="N175" s="192"/>
      <c r="O175" s="192"/>
      <c r="P175" s="192"/>
      <c r="Q175" s="192"/>
      <c r="R175" s="192"/>
      <c r="S175" s="192"/>
      <c r="T175" s="193"/>
      <c r="AT175" s="188" t="s">
        <v>268</v>
      </c>
      <c r="AU175" s="188" t="s">
        <v>86</v>
      </c>
      <c r="AV175" s="14" t="s">
        <v>86</v>
      </c>
      <c r="AW175" s="14" t="s">
        <v>41</v>
      </c>
      <c r="AX175" s="14" t="s">
        <v>28</v>
      </c>
      <c r="AY175" s="188" t="s">
        <v>259</v>
      </c>
    </row>
    <row r="176" spans="2:65" s="11" customFormat="1" ht="29.85" customHeight="1">
      <c r="B176" s="149"/>
      <c r="D176" s="150" t="s">
        <v>76</v>
      </c>
      <c r="E176" s="159" t="s">
        <v>627</v>
      </c>
      <c r="F176" s="159" t="s">
        <v>628</v>
      </c>
      <c r="J176" s="160">
        <f>BK176</f>
        <v>0</v>
      </c>
      <c r="L176" s="149"/>
      <c r="M176" s="153"/>
      <c r="N176" s="154"/>
      <c r="O176" s="154"/>
      <c r="P176" s="155">
        <f>P177</f>
        <v>1.34745</v>
      </c>
      <c r="Q176" s="154"/>
      <c r="R176" s="155">
        <f>R177</f>
        <v>0</v>
      </c>
      <c r="S176" s="154"/>
      <c r="T176" s="156">
        <f>T177</f>
        <v>0</v>
      </c>
      <c r="AR176" s="150" t="s">
        <v>28</v>
      </c>
      <c r="AT176" s="157" t="s">
        <v>76</v>
      </c>
      <c r="AU176" s="157" t="s">
        <v>28</v>
      </c>
      <c r="AY176" s="150" t="s">
        <v>259</v>
      </c>
      <c r="BK176" s="158">
        <f>BK177</f>
        <v>0</v>
      </c>
    </row>
    <row r="177" spans="2:65" s="1" customFormat="1" ht="16.5" customHeight="1">
      <c r="B177" s="161"/>
      <c r="C177" s="162" t="s">
        <v>10</v>
      </c>
      <c r="D177" s="162" t="s">
        <v>261</v>
      </c>
      <c r="E177" s="163" t="s">
        <v>1548</v>
      </c>
      <c r="F177" s="164" t="s">
        <v>1549</v>
      </c>
      <c r="G177" s="165" t="s">
        <v>324</v>
      </c>
      <c r="H177" s="166">
        <v>2.073</v>
      </c>
      <c r="I177" s="167"/>
      <c r="J177" s="167">
        <f>ROUND(I177*H177,2)</f>
        <v>0</v>
      </c>
      <c r="K177" s="164" t="s">
        <v>265</v>
      </c>
      <c r="L177" s="39"/>
      <c r="M177" s="168" t="s">
        <v>5</v>
      </c>
      <c r="N177" s="213" t="s">
        <v>48</v>
      </c>
      <c r="O177" s="214">
        <v>0.65</v>
      </c>
      <c r="P177" s="214">
        <f>O177*H177</f>
        <v>1.34745</v>
      </c>
      <c r="Q177" s="214">
        <v>0</v>
      </c>
      <c r="R177" s="214">
        <f>Q177*H177</f>
        <v>0</v>
      </c>
      <c r="S177" s="214">
        <v>0</v>
      </c>
      <c r="T177" s="215">
        <f>S177*H177</f>
        <v>0</v>
      </c>
      <c r="AR177" s="24" t="s">
        <v>266</v>
      </c>
      <c r="AT177" s="24" t="s">
        <v>261</v>
      </c>
      <c r="AU177" s="24" t="s">
        <v>86</v>
      </c>
      <c r="AY177" s="24" t="s">
        <v>259</v>
      </c>
      <c r="BE177" s="172">
        <f>IF(N177="základní",J177,0)</f>
        <v>0</v>
      </c>
      <c r="BF177" s="172">
        <f>IF(N177="snížená",J177,0)</f>
        <v>0</v>
      </c>
      <c r="BG177" s="172">
        <f>IF(N177="zákl. přenesená",J177,0)</f>
        <v>0</v>
      </c>
      <c r="BH177" s="172">
        <f>IF(N177="sníž. přenesená",J177,0)</f>
        <v>0</v>
      </c>
      <c r="BI177" s="172">
        <f>IF(N177="nulová",J177,0)</f>
        <v>0</v>
      </c>
      <c r="BJ177" s="24" t="s">
        <v>28</v>
      </c>
      <c r="BK177" s="172">
        <f>ROUND(I177*H177,2)</f>
        <v>0</v>
      </c>
      <c r="BL177" s="24" t="s">
        <v>266</v>
      </c>
      <c r="BM177" s="24" t="s">
        <v>1550</v>
      </c>
    </row>
    <row r="178" spans="2:65" s="1" customFormat="1" ht="6.95" customHeight="1">
      <c r="B178" s="54"/>
      <c r="C178" s="55"/>
      <c r="D178" s="55"/>
      <c r="E178" s="55"/>
      <c r="F178" s="55"/>
      <c r="G178" s="55"/>
      <c r="H178" s="55"/>
      <c r="I178" s="55"/>
      <c r="J178" s="55"/>
      <c r="K178" s="55"/>
      <c r="L178" s="39"/>
    </row>
  </sheetData>
  <autoFilter ref="C86:K177" xr:uid="{00000000-0009-0000-0000-00000E000000}"/>
  <mergeCells count="13">
    <mergeCell ref="E79:H79"/>
    <mergeCell ref="G1:H1"/>
    <mergeCell ref="L2:V2"/>
    <mergeCell ref="E49:H49"/>
    <mergeCell ref="E51:H51"/>
    <mergeCell ref="J55:J56"/>
    <mergeCell ref="E75:H75"/>
    <mergeCell ref="E77:H77"/>
    <mergeCell ref="E7:H7"/>
    <mergeCell ref="E9:H9"/>
    <mergeCell ref="E11:H11"/>
    <mergeCell ref="E26:H26"/>
    <mergeCell ref="E47:H47"/>
  </mergeCells>
  <hyperlinks>
    <hyperlink ref="F1:G1" location="C2" display="1) Krycí list soupisu" xr:uid="{00000000-0004-0000-0E00-000000000000}"/>
    <hyperlink ref="G1:H1" location="C58" display="2) Rekapitulace" xr:uid="{00000000-0004-0000-0E00-000001000000}"/>
    <hyperlink ref="J1" location="C86" display="3) Soupis prací" xr:uid="{00000000-0004-0000-0E00-000002000000}"/>
    <hyperlink ref="L1:V1" location="'Rekapitulace stavby'!C2" display="Rekapitulace stavby" xr:uid="{00000000-0004-0000-0E00-000003000000}"/>
  </hyperlinks>
  <pageMargins left="0.59055118110236227" right="0.59055118110236227" top="0.59055118110236227" bottom="0.59055118110236227" header="0" footer="0"/>
  <pageSetup paperSize="9" fitToHeight="100" orientation="landscape" r:id="rId1"/>
  <headerFooter>
    <oddFooter>&amp;CStrana &amp;P z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BR180"/>
  <sheetViews>
    <sheetView showGridLines="0" workbookViewId="0">
      <pane ySplit="1" topLeftCell="A150" activePane="bottomLeft" state="frozen"/>
      <selection activeCell="A2" sqref="A2"/>
      <selection pane="bottomLeft" activeCell="I90" sqref="I90:I181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9" max="19" width="8.1640625" customWidth="1"/>
    <col min="20" max="20" width="29.6640625" customWidth="1"/>
    <col min="21" max="21" width="16.33203125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04"/>
      <c r="B1" s="17"/>
      <c r="C1" s="17"/>
      <c r="D1" s="18" t="s">
        <v>1</v>
      </c>
      <c r="E1" s="17"/>
      <c r="F1" s="105" t="s">
        <v>189</v>
      </c>
      <c r="G1" s="262" t="s">
        <v>190</v>
      </c>
      <c r="H1" s="262"/>
      <c r="I1" s="17"/>
      <c r="J1" s="105" t="s">
        <v>191</v>
      </c>
      <c r="K1" s="18" t="s">
        <v>192</v>
      </c>
      <c r="L1" s="105" t="s">
        <v>193</v>
      </c>
      <c r="M1" s="105"/>
      <c r="N1" s="105"/>
      <c r="O1" s="105"/>
      <c r="P1" s="105"/>
      <c r="Q1" s="105"/>
      <c r="R1" s="105"/>
      <c r="S1" s="105"/>
      <c r="T1" s="105"/>
      <c r="U1" s="106"/>
      <c r="V1" s="106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24" t="s">
        <v>141</v>
      </c>
      <c r="AZ2" s="107" t="s">
        <v>1551</v>
      </c>
      <c r="BA2" s="107" t="s">
        <v>5</v>
      </c>
      <c r="BB2" s="107" t="s">
        <v>5</v>
      </c>
      <c r="BC2" s="107" t="s">
        <v>349</v>
      </c>
      <c r="BD2" s="107" t="s">
        <v>86</v>
      </c>
    </row>
    <row r="3" spans="1:70" ht="6.95" customHeight="1">
      <c r="B3" s="25"/>
      <c r="C3" s="26"/>
      <c r="D3" s="26"/>
      <c r="E3" s="26"/>
      <c r="F3" s="26"/>
      <c r="G3" s="26"/>
      <c r="H3" s="26"/>
      <c r="I3" s="26"/>
      <c r="J3" s="26"/>
      <c r="K3" s="27"/>
      <c r="AT3" s="24" t="s">
        <v>86</v>
      </c>
      <c r="AZ3" s="107" t="s">
        <v>1552</v>
      </c>
      <c r="BA3" s="107" t="s">
        <v>5</v>
      </c>
      <c r="BB3" s="107" t="s">
        <v>5</v>
      </c>
      <c r="BC3" s="107" t="s">
        <v>1553</v>
      </c>
      <c r="BD3" s="107" t="s">
        <v>86</v>
      </c>
    </row>
    <row r="4" spans="1:70" ht="36.950000000000003" customHeight="1">
      <c r="B4" s="28"/>
      <c r="C4" s="29"/>
      <c r="D4" s="30" t="s">
        <v>198</v>
      </c>
      <c r="E4" s="29"/>
      <c r="F4" s="29"/>
      <c r="G4" s="29"/>
      <c r="H4" s="29"/>
      <c r="I4" s="29"/>
      <c r="J4" s="29"/>
      <c r="K4" s="31"/>
      <c r="M4" s="32" t="s">
        <v>13</v>
      </c>
      <c r="AT4" s="24" t="s">
        <v>6</v>
      </c>
      <c r="AZ4" s="107" t="s">
        <v>1554</v>
      </c>
      <c r="BA4" s="107" t="s">
        <v>5</v>
      </c>
      <c r="BB4" s="107" t="s">
        <v>5</v>
      </c>
      <c r="BC4" s="107" t="s">
        <v>1555</v>
      </c>
      <c r="BD4" s="107" t="s">
        <v>86</v>
      </c>
    </row>
    <row r="5" spans="1:70" ht="6.95" customHeight="1">
      <c r="B5" s="28"/>
      <c r="C5" s="29"/>
      <c r="D5" s="29"/>
      <c r="E5" s="29"/>
      <c r="F5" s="29"/>
      <c r="G5" s="29"/>
      <c r="H5" s="29"/>
      <c r="I5" s="29"/>
      <c r="J5" s="29"/>
      <c r="K5" s="31"/>
      <c r="AZ5" s="107" t="s">
        <v>1556</v>
      </c>
      <c r="BA5" s="107" t="s">
        <v>5</v>
      </c>
      <c r="BB5" s="107" t="s">
        <v>5</v>
      </c>
      <c r="BC5" s="107" t="s">
        <v>424</v>
      </c>
      <c r="BD5" s="107" t="s">
        <v>86</v>
      </c>
    </row>
    <row r="6" spans="1:70" ht="15">
      <c r="B6" s="28"/>
      <c r="C6" s="29"/>
      <c r="D6" s="36" t="s">
        <v>17</v>
      </c>
      <c r="E6" s="29"/>
      <c r="F6" s="29"/>
      <c r="G6" s="29"/>
      <c r="H6" s="29"/>
      <c r="I6" s="29"/>
      <c r="J6" s="29"/>
      <c r="K6" s="31"/>
      <c r="AZ6" s="107" t="s">
        <v>1557</v>
      </c>
      <c r="BA6" s="107" t="s">
        <v>5</v>
      </c>
      <c r="BB6" s="107" t="s">
        <v>5</v>
      </c>
      <c r="BC6" s="107" t="s">
        <v>321</v>
      </c>
      <c r="BD6" s="107" t="s">
        <v>86</v>
      </c>
    </row>
    <row r="7" spans="1:70" ht="16.5" customHeight="1">
      <c r="B7" s="28"/>
      <c r="C7" s="29"/>
      <c r="D7" s="29"/>
      <c r="E7" s="263" t="str">
        <f>'Rekapitulace stavby'!K6</f>
        <v>ÚPRAVA VEŘEJNÉHO PROSTORU MEZI UL. VÝSTAVNÍ-VELETRŽNÍ PŘI MENDLOVĚ NÁM.ČÁST 2 - VNITROBLOK</v>
      </c>
      <c r="F7" s="269"/>
      <c r="G7" s="269"/>
      <c r="H7" s="269"/>
      <c r="I7" s="29"/>
      <c r="J7" s="29"/>
      <c r="K7" s="31"/>
    </row>
    <row r="8" spans="1:70" ht="15">
      <c r="B8" s="28"/>
      <c r="C8" s="29"/>
      <c r="D8" s="36" t="s">
        <v>206</v>
      </c>
      <c r="E8" s="29"/>
      <c r="F8" s="29"/>
      <c r="G8" s="29"/>
      <c r="H8" s="29"/>
      <c r="I8" s="29"/>
      <c r="J8" s="29"/>
      <c r="K8" s="31"/>
    </row>
    <row r="9" spans="1:70" s="1" customFormat="1" ht="16.5" customHeight="1">
      <c r="B9" s="39"/>
      <c r="C9" s="40"/>
      <c r="D9" s="40"/>
      <c r="E9" s="263" t="s">
        <v>1349</v>
      </c>
      <c r="F9" s="264"/>
      <c r="G9" s="264"/>
      <c r="H9" s="264"/>
      <c r="I9" s="40"/>
      <c r="J9" s="40"/>
      <c r="K9" s="43"/>
    </row>
    <row r="10" spans="1:70" s="1" customFormat="1" ht="15">
      <c r="B10" s="39"/>
      <c r="C10" s="40"/>
      <c r="D10" s="36" t="s">
        <v>212</v>
      </c>
      <c r="E10" s="40"/>
      <c r="F10" s="40"/>
      <c r="G10" s="40"/>
      <c r="H10" s="40"/>
      <c r="I10" s="40"/>
      <c r="J10" s="40"/>
      <c r="K10" s="43"/>
    </row>
    <row r="11" spans="1:70" s="1" customFormat="1" ht="36.950000000000003" customHeight="1">
      <c r="B11" s="39"/>
      <c r="C11" s="40"/>
      <c r="D11" s="40"/>
      <c r="E11" s="265" t="s">
        <v>1558</v>
      </c>
      <c r="F11" s="264"/>
      <c r="G11" s="264"/>
      <c r="H11" s="264"/>
      <c r="I11" s="40"/>
      <c r="J11" s="40"/>
      <c r="K11" s="43"/>
    </row>
    <row r="12" spans="1:70" s="1" customFormat="1">
      <c r="B12" s="39"/>
      <c r="C12" s="40"/>
      <c r="D12" s="40"/>
      <c r="E12" s="40"/>
      <c r="F12" s="40"/>
      <c r="G12" s="40"/>
      <c r="H12" s="40"/>
      <c r="I12" s="40"/>
      <c r="J12" s="40"/>
      <c r="K12" s="43"/>
    </row>
    <row r="13" spans="1:70" s="1" customFormat="1" ht="14.45" customHeight="1">
      <c r="B13" s="39"/>
      <c r="C13" s="40"/>
      <c r="D13" s="36" t="s">
        <v>20</v>
      </c>
      <c r="E13" s="40"/>
      <c r="F13" s="34" t="s">
        <v>21</v>
      </c>
      <c r="G13" s="40"/>
      <c r="H13" s="40"/>
      <c r="I13" s="36" t="s">
        <v>22</v>
      </c>
      <c r="J13" s="34" t="s">
        <v>23</v>
      </c>
      <c r="K13" s="43"/>
    </row>
    <row r="14" spans="1:70" s="1" customFormat="1" ht="14.45" customHeight="1">
      <c r="B14" s="39"/>
      <c r="C14" s="40"/>
      <c r="D14" s="36" t="s">
        <v>24</v>
      </c>
      <c r="E14" s="40"/>
      <c r="F14" s="34" t="s">
        <v>25</v>
      </c>
      <c r="G14" s="40"/>
      <c r="H14" s="40"/>
      <c r="I14" s="36" t="s">
        <v>26</v>
      </c>
      <c r="J14" s="108" t="str">
        <f>'Rekapitulace stavby'!AN8</f>
        <v>18.09.2017</v>
      </c>
      <c r="K14" s="43"/>
    </row>
    <row r="15" spans="1:70" s="1" customFormat="1" ht="10.9" customHeight="1">
      <c r="B15" s="39"/>
      <c r="C15" s="40"/>
      <c r="D15" s="40"/>
      <c r="E15" s="40"/>
      <c r="F15" s="40"/>
      <c r="G15" s="40"/>
      <c r="H15" s="40"/>
      <c r="I15" s="40"/>
      <c r="J15" s="40"/>
      <c r="K15" s="43"/>
    </row>
    <row r="16" spans="1:70" s="1" customFormat="1" ht="14.45" customHeight="1">
      <c r="B16" s="39"/>
      <c r="C16" s="40"/>
      <c r="D16" s="36" t="s">
        <v>33</v>
      </c>
      <c r="E16" s="40"/>
      <c r="F16" s="40"/>
      <c r="G16" s="40"/>
      <c r="H16" s="40"/>
      <c r="I16" s="36" t="s">
        <v>34</v>
      </c>
      <c r="J16" s="34" t="s">
        <v>5</v>
      </c>
      <c r="K16" s="43"/>
    </row>
    <row r="17" spans="2:11" s="1" customFormat="1" ht="18" customHeight="1">
      <c r="B17" s="39"/>
      <c r="C17" s="40"/>
      <c r="D17" s="40"/>
      <c r="E17" s="34" t="s">
        <v>35</v>
      </c>
      <c r="F17" s="40"/>
      <c r="G17" s="40"/>
      <c r="H17" s="40"/>
      <c r="I17" s="36" t="s">
        <v>36</v>
      </c>
      <c r="J17" s="34" t="s">
        <v>5</v>
      </c>
      <c r="K17" s="43"/>
    </row>
    <row r="18" spans="2:11" s="1" customFormat="1" ht="6.95" customHeight="1">
      <c r="B18" s="39"/>
      <c r="C18" s="40"/>
      <c r="D18" s="40"/>
      <c r="E18" s="40"/>
      <c r="F18" s="40"/>
      <c r="G18" s="40"/>
      <c r="H18" s="40"/>
      <c r="I18" s="40"/>
      <c r="J18" s="40"/>
      <c r="K18" s="43"/>
    </row>
    <row r="19" spans="2:11" s="1" customFormat="1" ht="14.45" customHeight="1">
      <c r="B19" s="39"/>
      <c r="C19" s="40"/>
      <c r="D19" s="36" t="s">
        <v>37</v>
      </c>
      <c r="E19" s="40"/>
      <c r="F19" s="40"/>
      <c r="G19" s="40"/>
      <c r="H19" s="40"/>
      <c r="I19" s="36" t="s">
        <v>34</v>
      </c>
      <c r="J19" s="34" t="str">
        <f>IF('Rekapitulace stavby'!AN13="Vyplň údaj","",IF('Rekapitulace stavby'!AN13="","",'Rekapitulace stavby'!AN13))</f>
        <v/>
      </c>
      <c r="K19" s="43"/>
    </row>
    <row r="20" spans="2:11" s="1" customFormat="1" ht="18" customHeight="1">
      <c r="B20" s="39"/>
      <c r="C20" s="40"/>
      <c r="D20" s="40"/>
      <c r="E20" s="34" t="str">
        <f>IF('Rekapitulace stavby'!E14="Vyplň údaj","",IF('Rekapitulace stavby'!E14="","",'Rekapitulace stavby'!E14))</f>
        <v xml:space="preserve"> </v>
      </c>
      <c r="F20" s="40"/>
      <c r="G20" s="40"/>
      <c r="H20" s="40"/>
      <c r="I20" s="36" t="s">
        <v>36</v>
      </c>
      <c r="J20" s="34" t="str">
        <f>IF('Rekapitulace stavby'!AN14="Vyplň údaj","",IF('Rekapitulace stavby'!AN14="","",'Rekapitulace stavby'!AN14))</f>
        <v/>
      </c>
      <c r="K20" s="43"/>
    </row>
    <row r="21" spans="2:11" s="1" customFormat="1" ht="6.95" customHeight="1">
      <c r="B21" s="39"/>
      <c r="C21" s="40"/>
      <c r="D21" s="40"/>
      <c r="E21" s="40"/>
      <c r="F21" s="40"/>
      <c r="G21" s="40"/>
      <c r="H21" s="40"/>
      <c r="I21" s="40"/>
      <c r="J21" s="40"/>
      <c r="K21" s="43"/>
    </row>
    <row r="22" spans="2:11" s="1" customFormat="1" ht="14.45" customHeight="1">
      <c r="B22" s="39"/>
      <c r="C22" s="40"/>
      <c r="D22" s="36" t="s">
        <v>39</v>
      </c>
      <c r="E22" s="40"/>
      <c r="F22" s="40"/>
      <c r="G22" s="40"/>
      <c r="H22" s="40"/>
      <c r="I22" s="36" t="s">
        <v>34</v>
      </c>
      <c r="J22" s="34" t="s">
        <v>5</v>
      </c>
      <c r="K22" s="43"/>
    </row>
    <row r="23" spans="2:11" s="1" customFormat="1" ht="18" customHeight="1">
      <c r="B23" s="39"/>
      <c r="C23" s="40"/>
      <c r="D23" s="40"/>
      <c r="E23" s="34" t="s">
        <v>40</v>
      </c>
      <c r="F23" s="40"/>
      <c r="G23" s="40"/>
      <c r="H23" s="40"/>
      <c r="I23" s="36" t="s">
        <v>36</v>
      </c>
      <c r="J23" s="34" t="s">
        <v>5</v>
      </c>
      <c r="K23" s="43"/>
    </row>
    <row r="24" spans="2:11" s="1" customFormat="1" ht="6.95" customHeight="1">
      <c r="B24" s="39"/>
      <c r="C24" s="40"/>
      <c r="D24" s="40"/>
      <c r="E24" s="40"/>
      <c r="F24" s="40"/>
      <c r="G24" s="40"/>
      <c r="H24" s="40"/>
      <c r="I24" s="40"/>
      <c r="J24" s="40"/>
      <c r="K24" s="43"/>
    </row>
    <row r="25" spans="2:11" s="1" customFormat="1" ht="14.45" customHeight="1">
      <c r="B25" s="39"/>
      <c r="C25" s="40"/>
      <c r="D25" s="36" t="s">
        <v>42</v>
      </c>
      <c r="E25" s="40"/>
      <c r="F25" s="40"/>
      <c r="G25" s="40"/>
      <c r="H25" s="40"/>
      <c r="I25" s="40"/>
      <c r="J25" s="40"/>
      <c r="K25" s="43"/>
    </row>
    <row r="26" spans="2:11" s="7" customFormat="1" ht="16.5" customHeight="1">
      <c r="B26" s="109"/>
      <c r="C26" s="110"/>
      <c r="D26" s="110"/>
      <c r="E26" s="257" t="s">
        <v>5</v>
      </c>
      <c r="F26" s="257"/>
      <c r="G26" s="257"/>
      <c r="H26" s="257"/>
      <c r="I26" s="110"/>
      <c r="J26" s="110"/>
      <c r="K26" s="111"/>
    </row>
    <row r="27" spans="2:11" s="1" customFormat="1" ht="6.95" customHeight="1">
      <c r="B27" s="39"/>
      <c r="C27" s="40"/>
      <c r="D27" s="40"/>
      <c r="E27" s="40"/>
      <c r="F27" s="40"/>
      <c r="G27" s="40"/>
      <c r="H27" s="40"/>
      <c r="I27" s="40"/>
      <c r="J27" s="40"/>
      <c r="K27" s="43"/>
    </row>
    <row r="28" spans="2:11" s="1" customFormat="1" ht="6.95" customHeight="1">
      <c r="B28" s="39"/>
      <c r="C28" s="40"/>
      <c r="D28" s="66"/>
      <c r="E28" s="66"/>
      <c r="F28" s="66"/>
      <c r="G28" s="66"/>
      <c r="H28" s="66"/>
      <c r="I28" s="66"/>
      <c r="J28" s="66"/>
      <c r="K28" s="112"/>
    </row>
    <row r="29" spans="2:11" s="1" customFormat="1" ht="25.35" customHeight="1">
      <c r="B29" s="39"/>
      <c r="C29" s="40"/>
      <c r="D29" s="113" t="s">
        <v>43</v>
      </c>
      <c r="E29" s="40"/>
      <c r="F29" s="40"/>
      <c r="G29" s="40"/>
      <c r="H29" s="40"/>
      <c r="I29" s="40"/>
      <c r="J29" s="114">
        <f>ROUND(J87,0)</f>
        <v>0</v>
      </c>
      <c r="K29" s="43"/>
    </row>
    <row r="30" spans="2:11" s="1" customFormat="1" ht="6.95" customHeight="1">
      <c r="B30" s="39"/>
      <c r="C30" s="40"/>
      <c r="D30" s="66"/>
      <c r="E30" s="66"/>
      <c r="F30" s="66"/>
      <c r="G30" s="66"/>
      <c r="H30" s="66"/>
      <c r="I30" s="66"/>
      <c r="J30" s="66"/>
      <c r="K30" s="112"/>
    </row>
    <row r="31" spans="2:11" s="1" customFormat="1" ht="14.45" customHeight="1">
      <c r="B31" s="39"/>
      <c r="C31" s="40"/>
      <c r="D31" s="40"/>
      <c r="E31" s="40"/>
      <c r="F31" s="44" t="s">
        <v>45</v>
      </c>
      <c r="G31" s="40"/>
      <c r="H31" s="40"/>
      <c r="I31" s="44" t="s">
        <v>44</v>
      </c>
      <c r="J31" s="44" t="s">
        <v>46</v>
      </c>
      <c r="K31" s="43"/>
    </row>
    <row r="32" spans="2:11" s="1" customFormat="1" ht="14.45" customHeight="1">
      <c r="B32" s="39"/>
      <c r="C32" s="40"/>
      <c r="D32" s="47" t="s">
        <v>47</v>
      </c>
      <c r="E32" s="47" t="s">
        <v>48</v>
      </c>
      <c r="F32" s="115">
        <f>ROUND(SUM(BE87:BE179), 0)</f>
        <v>0</v>
      </c>
      <c r="G32" s="40"/>
      <c r="H32" s="40"/>
      <c r="I32" s="116">
        <v>0.21</v>
      </c>
      <c r="J32" s="115">
        <f>ROUND(ROUND((SUM(BE87:BE179)), 0)*I32, 0)</f>
        <v>0</v>
      </c>
      <c r="K32" s="43"/>
    </row>
    <row r="33" spans="2:11" s="1" customFormat="1" ht="14.45" customHeight="1">
      <c r="B33" s="39"/>
      <c r="C33" s="40"/>
      <c r="D33" s="40"/>
      <c r="E33" s="47" t="s">
        <v>49</v>
      </c>
      <c r="F33" s="115">
        <f>ROUND(SUM(BF87:BF179), 0)</f>
        <v>0</v>
      </c>
      <c r="G33" s="40"/>
      <c r="H33" s="40"/>
      <c r="I33" s="116">
        <v>0.15</v>
      </c>
      <c r="J33" s="115">
        <f>ROUND(ROUND((SUM(BF87:BF179)), 0)*I33, 0)</f>
        <v>0</v>
      </c>
      <c r="K33" s="43"/>
    </row>
    <row r="34" spans="2:11" s="1" customFormat="1" ht="14.45" hidden="1" customHeight="1">
      <c r="B34" s="39"/>
      <c r="C34" s="40"/>
      <c r="D34" s="40"/>
      <c r="E34" s="47" t="s">
        <v>50</v>
      </c>
      <c r="F34" s="115">
        <f>ROUND(SUM(BG87:BG179), 0)</f>
        <v>0</v>
      </c>
      <c r="G34" s="40"/>
      <c r="H34" s="40"/>
      <c r="I34" s="116">
        <v>0.21</v>
      </c>
      <c r="J34" s="115">
        <v>0</v>
      </c>
      <c r="K34" s="43"/>
    </row>
    <row r="35" spans="2:11" s="1" customFormat="1" ht="14.45" hidden="1" customHeight="1">
      <c r="B35" s="39"/>
      <c r="C35" s="40"/>
      <c r="D35" s="40"/>
      <c r="E35" s="47" t="s">
        <v>51</v>
      </c>
      <c r="F35" s="115">
        <f>ROUND(SUM(BH87:BH179), 0)</f>
        <v>0</v>
      </c>
      <c r="G35" s="40"/>
      <c r="H35" s="40"/>
      <c r="I35" s="116">
        <v>0.15</v>
      </c>
      <c r="J35" s="115">
        <v>0</v>
      </c>
      <c r="K35" s="43"/>
    </row>
    <row r="36" spans="2:11" s="1" customFormat="1" ht="14.45" hidden="1" customHeight="1">
      <c r="B36" s="39"/>
      <c r="C36" s="40"/>
      <c r="D36" s="40"/>
      <c r="E36" s="47" t="s">
        <v>52</v>
      </c>
      <c r="F36" s="115">
        <f>ROUND(SUM(BI87:BI179), 0)</f>
        <v>0</v>
      </c>
      <c r="G36" s="40"/>
      <c r="H36" s="40"/>
      <c r="I36" s="116">
        <v>0</v>
      </c>
      <c r="J36" s="115">
        <v>0</v>
      </c>
      <c r="K36" s="43"/>
    </row>
    <row r="37" spans="2:11" s="1" customFormat="1" ht="6.95" customHeight="1">
      <c r="B37" s="39"/>
      <c r="C37" s="40"/>
      <c r="D37" s="40"/>
      <c r="E37" s="40"/>
      <c r="F37" s="40"/>
      <c r="G37" s="40"/>
      <c r="H37" s="40"/>
      <c r="I37" s="40"/>
      <c r="J37" s="40"/>
      <c r="K37" s="43"/>
    </row>
    <row r="38" spans="2:11" s="1" customFormat="1" ht="25.35" customHeight="1">
      <c r="B38" s="39"/>
      <c r="C38" s="117"/>
      <c r="D38" s="118" t="s">
        <v>53</v>
      </c>
      <c r="E38" s="69"/>
      <c r="F38" s="69"/>
      <c r="G38" s="119" t="s">
        <v>54</v>
      </c>
      <c r="H38" s="120" t="s">
        <v>55</v>
      </c>
      <c r="I38" s="69"/>
      <c r="J38" s="121">
        <f>SUM(J29:J36)</f>
        <v>0</v>
      </c>
      <c r="K38" s="122"/>
    </row>
    <row r="39" spans="2:11" s="1" customFormat="1" ht="14.45" customHeight="1">
      <c r="B39" s="54"/>
      <c r="C39" s="55"/>
      <c r="D39" s="55"/>
      <c r="E39" s="55"/>
      <c r="F39" s="55"/>
      <c r="G39" s="55"/>
      <c r="H39" s="55"/>
      <c r="I39" s="55"/>
      <c r="J39" s="55"/>
      <c r="K39" s="56"/>
    </row>
    <row r="43" spans="2:11" s="1" customFormat="1" ht="6.95" customHeight="1">
      <c r="B43" s="57"/>
      <c r="C43" s="58"/>
      <c r="D43" s="58"/>
      <c r="E43" s="58"/>
      <c r="F43" s="58"/>
      <c r="G43" s="58"/>
      <c r="H43" s="58"/>
      <c r="I43" s="58"/>
      <c r="J43" s="58"/>
      <c r="K43" s="123"/>
    </row>
    <row r="44" spans="2:11" s="1" customFormat="1" ht="36.950000000000003" customHeight="1">
      <c r="B44" s="39"/>
      <c r="C44" s="30" t="s">
        <v>228</v>
      </c>
      <c r="D44" s="40"/>
      <c r="E44" s="40"/>
      <c r="F44" s="40"/>
      <c r="G44" s="40"/>
      <c r="H44" s="40"/>
      <c r="I44" s="40"/>
      <c r="J44" s="40"/>
      <c r="K44" s="43"/>
    </row>
    <row r="45" spans="2:11" s="1" customFormat="1" ht="6.95" customHeight="1">
      <c r="B45" s="39"/>
      <c r="C45" s="40"/>
      <c r="D45" s="40"/>
      <c r="E45" s="40"/>
      <c r="F45" s="40"/>
      <c r="G45" s="40"/>
      <c r="H45" s="40"/>
      <c r="I45" s="40"/>
      <c r="J45" s="40"/>
      <c r="K45" s="43"/>
    </row>
    <row r="46" spans="2:11" s="1" customFormat="1" ht="14.45" customHeight="1">
      <c r="B46" s="39"/>
      <c r="C46" s="36" t="s">
        <v>17</v>
      </c>
      <c r="D46" s="40"/>
      <c r="E46" s="40"/>
      <c r="F46" s="40"/>
      <c r="G46" s="40"/>
      <c r="H46" s="40"/>
      <c r="I46" s="40"/>
      <c r="J46" s="40"/>
      <c r="K46" s="43"/>
    </row>
    <row r="47" spans="2:11" s="1" customFormat="1" ht="16.5" customHeight="1">
      <c r="B47" s="39"/>
      <c r="C47" s="40"/>
      <c r="D47" s="40"/>
      <c r="E47" s="263" t="str">
        <f>E7</f>
        <v>ÚPRAVA VEŘEJNÉHO PROSTORU MEZI UL. VÝSTAVNÍ-VELETRŽNÍ PŘI MENDLOVĚ NÁM.ČÁST 2 - VNITROBLOK</v>
      </c>
      <c r="F47" s="269"/>
      <c r="G47" s="269"/>
      <c r="H47" s="269"/>
      <c r="I47" s="40"/>
      <c r="J47" s="40"/>
      <c r="K47" s="43"/>
    </row>
    <row r="48" spans="2:11" ht="15">
      <c r="B48" s="28"/>
      <c r="C48" s="36" t="s">
        <v>206</v>
      </c>
      <c r="D48" s="29"/>
      <c r="E48" s="29"/>
      <c r="F48" s="29"/>
      <c r="G48" s="29"/>
      <c r="H48" s="29"/>
      <c r="I48" s="29"/>
      <c r="J48" s="29"/>
      <c r="K48" s="31"/>
    </row>
    <row r="49" spans="2:47" s="1" customFormat="1" ht="16.5" customHeight="1">
      <c r="B49" s="39"/>
      <c r="C49" s="40"/>
      <c r="D49" s="40"/>
      <c r="E49" s="263" t="s">
        <v>1349</v>
      </c>
      <c r="F49" s="264"/>
      <c r="G49" s="264"/>
      <c r="H49" s="264"/>
      <c r="I49" s="40"/>
      <c r="J49" s="40"/>
      <c r="K49" s="43"/>
    </row>
    <row r="50" spans="2:47" s="1" customFormat="1" ht="14.45" customHeight="1">
      <c r="B50" s="39"/>
      <c r="C50" s="36" t="s">
        <v>212</v>
      </c>
      <c r="D50" s="40"/>
      <c r="E50" s="40"/>
      <c r="F50" s="40"/>
      <c r="G50" s="40"/>
      <c r="H50" s="40"/>
      <c r="I50" s="40"/>
      <c r="J50" s="40"/>
      <c r="K50" s="43"/>
    </row>
    <row r="51" spans="2:47" s="1" customFormat="1" ht="17.25" customHeight="1">
      <c r="B51" s="39"/>
      <c r="C51" s="40"/>
      <c r="D51" s="40"/>
      <c r="E51" s="265" t="str">
        <f>E11</f>
        <v xml:space="preserve">SO 18.5 - Oplocení areál - polosoukromá část </v>
      </c>
      <c r="F51" s="264"/>
      <c r="G51" s="264"/>
      <c r="H51" s="264"/>
      <c r="I51" s="40"/>
      <c r="J51" s="40"/>
      <c r="K51" s="43"/>
    </row>
    <row r="52" spans="2:47" s="1" customFormat="1" ht="6.95" customHeight="1">
      <c r="B52" s="39"/>
      <c r="C52" s="40"/>
      <c r="D52" s="40"/>
      <c r="E52" s="40"/>
      <c r="F52" s="40"/>
      <c r="G52" s="40"/>
      <c r="H52" s="40"/>
      <c r="I52" s="40"/>
      <c r="J52" s="40"/>
      <c r="K52" s="43"/>
    </row>
    <row r="53" spans="2:47" s="1" customFormat="1" ht="18" customHeight="1">
      <c r="B53" s="39"/>
      <c r="C53" s="36" t="s">
        <v>24</v>
      </c>
      <c r="D53" s="40"/>
      <c r="E53" s="40"/>
      <c r="F53" s="34" t="str">
        <f>F14</f>
        <v>BRNO</v>
      </c>
      <c r="G53" s="40"/>
      <c r="H53" s="40"/>
      <c r="I53" s="36" t="s">
        <v>26</v>
      </c>
      <c r="J53" s="108" t="str">
        <f>IF(J14="","",J14)</f>
        <v>18.09.2017</v>
      </c>
      <c r="K53" s="43"/>
    </row>
    <row r="54" spans="2:47" s="1" customFormat="1" ht="6.95" customHeight="1">
      <c r="B54" s="39"/>
      <c r="C54" s="40"/>
      <c r="D54" s="40"/>
      <c r="E54" s="40"/>
      <c r="F54" s="40"/>
      <c r="G54" s="40"/>
      <c r="H54" s="40"/>
      <c r="I54" s="40"/>
      <c r="J54" s="40"/>
      <c r="K54" s="43"/>
    </row>
    <row r="55" spans="2:47" s="1" customFormat="1" ht="15">
      <c r="B55" s="39"/>
      <c r="C55" s="36" t="s">
        <v>33</v>
      </c>
      <c r="D55" s="40"/>
      <c r="E55" s="40"/>
      <c r="F55" s="34" t="str">
        <f>E17</f>
        <v>Statutární město Brno</v>
      </c>
      <c r="G55" s="40"/>
      <c r="H55" s="40"/>
      <c r="I55" s="36" t="s">
        <v>39</v>
      </c>
      <c r="J55" s="257" t="str">
        <f>E23</f>
        <v>ATELIÉR ZAHRADNÍ A KRAJIN. ARCHITEKTURY  Z.SENDLER</v>
      </c>
      <c r="K55" s="43"/>
    </row>
    <row r="56" spans="2:47" s="1" customFormat="1" ht="14.45" customHeight="1">
      <c r="B56" s="39"/>
      <c r="C56" s="36" t="s">
        <v>37</v>
      </c>
      <c r="D56" s="40"/>
      <c r="E56" s="40"/>
      <c r="F56" s="34" t="str">
        <f>IF(E20="","",E20)</f>
        <v xml:space="preserve"> </v>
      </c>
      <c r="G56" s="40"/>
      <c r="H56" s="40"/>
      <c r="I56" s="40"/>
      <c r="J56" s="266"/>
      <c r="K56" s="43"/>
    </row>
    <row r="57" spans="2:47" s="1" customFormat="1" ht="10.35" customHeight="1">
      <c r="B57" s="39"/>
      <c r="C57" s="40"/>
      <c r="D57" s="40"/>
      <c r="E57" s="40"/>
      <c r="F57" s="40"/>
      <c r="G57" s="40"/>
      <c r="H57" s="40"/>
      <c r="I57" s="40"/>
      <c r="J57" s="40"/>
      <c r="K57" s="43"/>
    </row>
    <row r="58" spans="2:47" s="1" customFormat="1" ht="29.25" customHeight="1">
      <c r="B58" s="39"/>
      <c r="C58" s="124" t="s">
        <v>229</v>
      </c>
      <c r="D58" s="117"/>
      <c r="E58" s="117"/>
      <c r="F58" s="117"/>
      <c r="G58" s="117"/>
      <c r="H58" s="117"/>
      <c r="I58" s="117"/>
      <c r="J58" s="125" t="s">
        <v>230</v>
      </c>
      <c r="K58" s="126"/>
    </row>
    <row r="59" spans="2:47" s="1" customFormat="1" ht="10.35" customHeight="1">
      <c r="B59" s="39"/>
      <c r="C59" s="40"/>
      <c r="D59" s="40"/>
      <c r="E59" s="40"/>
      <c r="F59" s="40"/>
      <c r="G59" s="40"/>
      <c r="H59" s="40"/>
      <c r="I59" s="40"/>
      <c r="J59" s="40"/>
      <c r="K59" s="43"/>
    </row>
    <row r="60" spans="2:47" s="1" customFormat="1" ht="29.25" customHeight="1">
      <c r="B60" s="39"/>
      <c r="C60" s="127" t="s">
        <v>231</v>
      </c>
      <c r="D60" s="40"/>
      <c r="E60" s="40"/>
      <c r="F60" s="40"/>
      <c r="G60" s="40"/>
      <c r="H60" s="40"/>
      <c r="I60" s="40"/>
      <c r="J60" s="114">
        <f>J87</f>
        <v>0</v>
      </c>
      <c r="K60" s="43"/>
      <c r="AU60" s="24" t="s">
        <v>232</v>
      </c>
    </row>
    <row r="61" spans="2:47" s="8" customFormat="1" ht="24.95" customHeight="1">
      <c r="B61" s="128"/>
      <c r="C61" s="129"/>
      <c r="D61" s="130" t="s">
        <v>233</v>
      </c>
      <c r="E61" s="131"/>
      <c r="F61" s="131"/>
      <c r="G61" s="131"/>
      <c r="H61" s="131"/>
      <c r="I61" s="131"/>
      <c r="J61" s="132">
        <f>J88</f>
        <v>0</v>
      </c>
      <c r="K61" s="133"/>
    </row>
    <row r="62" spans="2:47" s="9" customFormat="1" ht="19.899999999999999" customHeight="1">
      <c r="B62" s="134"/>
      <c r="C62" s="135"/>
      <c r="D62" s="136" t="s">
        <v>234</v>
      </c>
      <c r="E62" s="137"/>
      <c r="F62" s="137"/>
      <c r="G62" s="137"/>
      <c r="H62" s="137"/>
      <c r="I62" s="137"/>
      <c r="J62" s="138">
        <f>J89</f>
        <v>0</v>
      </c>
      <c r="K62" s="139"/>
    </row>
    <row r="63" spans="2:47" s="9" customFormat="1" ht="19.899999999999999" customHeight="1">
      <c r="B63" s="134"/>
      <c r="C63" s="135"/>
      <c r="D63" s="136" t="s">
        <v>670</v>
      </c>
      <c r="E63" s="137"/>
      <c r="F63" s="137"/>
      <c r="G63" s="137"/>
      <c r="H63" s="137"/>
      <c r="I63" s="137"/>
      <c r="J63" s="138">
        <f>J119</f>
        <v>0</v>
      </c>
      <c r="K63" s="139"/>
    </row>
    <row r="64" spans="2:47" s="9" customFormat="1" ht="19.899999999999999" customHeight="1">
      <c r="B64" s="134"/>
      <c r="C64" s="135"/>
      <c r="D64" s="136" t="s">
        <v>235</v>
      </c>
      <c r="E64" s="137"/>
      <c r="F64" s="137"/>
      <c r="G64" s="137"/>
      <c r="H64" s="137"/>
      <c r="I64" s="137"/>
      <c r="J64" s="138">
        <f>J123</f>
        <v>0</v>
      </c>
      <c r="K64" s="139"/>
    </row>
    <row r="65" spans="2:12" s="9" customFormat="1" ht="19.899999999999999" customHeight="1">
      <c r="B65" s="134"/>
      <c r="C65" s="135"/>
      <c r="D65" s="136" t="s">
        <v>239</v>
      </c>
      <c r="E65" s="137"/>
      <c r="F65" s="137"/>
      <c r="G65" s="137"/>
      <c r="H65" s="137"/>
      <c r="I65" s="137"/>
      <c r="J65" s="138">
        <f>J178</f>
        <v>0</v>
      </c>
      <c r="K65" s="139"/>
    </row>
    <row r="66" spans="2:12" s="1" customFormat="1" ht="21.75" customHeight="1">
      <c r="B66" s="39"/>
      <c r="C66" s="40"/>
      <c r="D66" s="40"/>
      <c r="E66" s="40"/>
      <c r="F66" s="40"/>
      <c r="G66" s="40"/>
      <c r="H66" s="40"/>
      <c r="I66" s="40"/>
      <c r="J66" s="40"/>
      <c r="K66" s="43"/>
    </row>
    <row r="67" spans="2:12" s="1" customFormat="1" ht="6.95" customHeight="1">
      <c r="B67" s="54"/>
      <c r="C67" s="55"/>
      <c r="D67" s="55"/>
      <c r="E67" s="55"/>
      <c r="F67" s="55"/>
      <c r="G67" s="55"/>
      <c r="H67" s="55"/>
      <c r="I67" s="55"/>
      <c r="J67" s="55"/>
      <c r="K67" s="56"/>
    </row>
    <row r="71" spans="2:12" s="1" customFormat="1" ht="6.95" customHeight="1">
      <c r="B71" s="57"/>
      <c r="C71" s="58"/>
      <c r="D71" s="58"/>
      <c r="E71" s="58"/>
      <c r="F71" s="58"/>
      <c r="G71" s="58"/>
      <c r="H71" s="58"/>
      <c r="I71" s="58"/>
      <c r="J71" s="58"/>
      <c r="K71" s="58"/>
      <c r="L71" s="39"/>
    </row>
    <row r="72" spans="2:12" s="1" customFormat="1" ht="36.950000000000003" customHeight="1">
      <c r="B72" s="39"/>
      <c r="C72" s="59" t="s">
        <v>243</v>
      </c>
      <c r="L72" s="39"/>
    </row>
    <row r="73" spans="2:12" s="1" customFormat="1" ht="6.95" customHeight="1">
      <c r="B73" s="39"/>
      <c r="L73" s="39"/>
    </row>
    <row r="74" spans="2:12" s="1" customFormat="1" ht="14.45" customHeight="1">
      <c r="B74" s="39"/>
      <c r="C74" s="61" t="s">
        <v>17</v>
      </c>
      <c r="L74" s="39"/>
    </row>
    <row r="75" spans="2:12" s="1" customFormat="1" ht="16.5" customHeight="1">
      <c r="B75" s="39"/>
      <c r="E75" s="267" t="str">
        <f>E7</f>
        <v>ÚPRAVA VEŘEJNÉHO PROSTORU MEZI UL. VÝSTAVNÍ-VELETRŽNÍ PŘI MENDLOVĚ NÁM.ČÁST 2 - VNITROBLOK</v>
      </c>
      <c r="F75" s="268"/>
      <c r="G75" s="268"/>
      <c r="H75" s="268"/>
      <c r="L75" s="39"/>
    </row>
    <row r="76" spans="2:12" ht="15">
      <c r="B76" s="28"/>
      <c r="C76" s="61" t="s">
        <v>206</v>
      </c>
      <c r="L76" s="28"/>
    </row>
    <row r="77" spans="2:12" s="1" customFormat="1" ht="16.5" customHeight="1">
      <c r="B77" s="39"/>
      <c r="E77" s="267" t="s">
        <v>1349</v>
      </c>
      <c r="F77" s="261"/>
      <c r="G77" s="261"/>
      <c r="H77" s="261"/>
      <c r="L77" s="39"/>
    </row>
    <row r="78" spans="2:12" s="1" customFormat="1" ht="14.45" customHeight="1">
      <c r="B78" s="39"/>
      <c r="C78" s="61" t="s">
        <v>212</v>
      </c>
      <c r="L78" s="39"/>
    </row>
    <row r="79" spans="2:12" s="1" customFormat="1" ht="17.25" customHeight="1">
      <c r="B79" s="39"/>
      <c r="E79" s="245" t="str">
        <f>E11</f>
        <v xml:space="preserve">SO 18.5 - Oplocení areál - polosoukromá část </v>
      </c>
      <c r="F79" s="261"/>
      <c r="G79" s="261"/>
      <c r="H79" s="261"/>
      <c r="L79" s="39"/>
    </row>
    <row r="80" spans="2:12" s="1" customFormat="1" ht="6.95" customHeight="1">
      <c r="B80" s="39"/>
      <c r="L80" s="39"/>
    </row>
    <row r="81" spans="2:65" s="1" customFormat="1" ht="18" customHeight="1">
      <c r="B81" s="39"/>
      <c r="C81" s="61" t="s">
        <v>24</v>
      </c>
      <c r="F81" s="140" t="str">
        <f>F14</f>
        <v>BRNO</v>
      </c>
      <c r="I81" s="61" t="s">
        <v>26</v>
      </c>
      <c r="J81" s="65" t="str">
        <f>IF(J14="","",J14)</f>
        <v>18.09.2017</v>
      </c>
      <c r="L81" s="39"/>
    </row>
    <row r="82" spans="2:65" s="1" customFormat="1" ht="6.95" customHeight="1">
      <c r="B82" s="39"/>
      <c r="L82" s="39"/>
    </row>
    <row r="83" spans="2:65" s="1" customFormat="1" ht="15">
      <c r="B83" s="39"/>
      <c r="C83" s="61" t="s">
        <v>33</v>
      </c>
      <c r="F83" s="140" t="str">
        <f>E17</f>
        <v>Statutární město Brno</v>
      </c>
      <c r="I83" s="61" t="s">
        <v>39</v>
      </c>
      <c r="J83" s="140" t="str">
        <f>E23</f>
        <v>ATELIÉR ZAHRADNÍ A KRAJIN. ARCHITEKTURY  Z.SENDLER</v>
      </c>
      <c r="L83" s="39"/>
    </row>
    <row r="84" spans="2:65" s="1" customFormat="1" ht="14.45" customHeight="1">
      <c r="B84" s="39"/>
      <c r="C84" s="61" t="s">
        <v>37</v>
      </c>
      <c r="F84" s="140" t="str">
        <f>IF(E20="","",E20)</f>
        <v xml:space="preserve"> </v>
      </c>
      <c r="L84" s="39"/>
    </row>
    <row r="85" spans="2:65" s="1" customFormat="1" ht="10.35" customHeight="1">
      <c r="B85" s="39"/>
      <c r="L85" s="39"/>
    </row>
    <row r="86" spans="2:65" s="10" customFormat="1" ht="29.25" customHeight="1">
      <c r="B86" s="141"/>
      <c r="C86" s="142" t="s">
        <v>244</v>
      </c>
      <c r="D86" s="143" t="s">
        <v>62</v>
      </c>
      <c r="E86" s="143" t="s">
        <v>58</v>
      </c>
      <c r="F86" s="143" t="s">
        <v>245</v>
      </c>
      <c r="G86" s="143" t="s">
        <v>246</v>
      </c>
      <c r="H86" s="143" t="s">
        <v>247</v>
      </c>
      <c r="I86" s="143" t="s">
        <v>248</v>
      </c>
      <c r="J86" s="143" t="s">
        <v>230</v>
      </c>
      <c r="K86" s="144" t="s">
        <v>249</v>
      </c>
      <c r="L86" s="141"/>
      <c r="M86" s="71" t="s">
        <v>250</v>
      </c>
      <c r="N86" s="72" t="s">
        <v>47</v>
      </c>
      <c r="O86" s="72" t="s">
        <v>251</v>
      </c>
      <c r="P86" s="72" t="s">
        <v>252</v>
      </c>
      <c r="Q86" s="72" t="s">
        <v>253</v>
      </c>
      <c r="R86" s="72" t="s">
        <v>254</v>
      </c>
      <c r="S86" s="72" t="s">
        <v>255</v>
      </c>
      <c r="T86" s="73" t="s">
        <v>256</v>
      </c>
    </row>
    <row r="87" spans="2:65" s="1" customFormat="1" ht="29.25" customHeight="1">
      <c r="B87" s="39"/>
      <c r="C87" s="75" t="s">
        <v>231</v>
      </c>
      <c r="J87" s="145">
        <f>BK87</f>
        <v>0</v>
      </c>
      <c r="L87" s="39"/>
      <c r="M87" s="74"/>
      <c r="N87" s="66"/>
      <c r="O87" s="66"/>
      <c r="P87" s="146">
        <f>P88</f>
        <v>53.418536000000003</v>
      </c>
      <c r="Q87" s="66"/>
      <c r="R87" s="146">
        <f>R88</f>
        <v>5.7559414600000016</v>
      </c>
      <c r="S87" s="66"/>
      <c r="T87" s="147">
        <f>T88</f>
        <v>0</v>
      </c>
      <c r="AT87" s="24" t="s">
        <v>76</v>
      </c>
      <c r="AU87" s="24" t="s">
        <v>232</v>
      </c>
      <c r="BK87" s="148">
        <f>BK88</f>
        <v>0</v>
      </c>
    </row>
    <row r="88" spans="2:65" s="11" customFormat="1" ht="37.35" customHeight="1">
      <c r="B88" s="149"/>
      <c r="D88" s="150" t="s">
        <v>76</v>
      </c>
      <c r="E88" s="151" t="s">
        <v>257</v>
      </c>
      <c r="F88" s="151" t="s">
        <v>258</v>
      </c>
      <c r="J88" s="152">
        <f>BK88</f>
        <v>0</v>
      </c>
      <c r="L88" s="149"/>
      <c r="M88" s="153"/>
      <c r="N88" s="154"/>
      <c r="O88" s="154"/>
      <c r="P88" s="155">
        <f>P89+P119+P123+P178</f>
        <v>53.418536000000003</v>
      </c>
      <c r="Q88" s="154"/>
      <c r="R88" s="155">
        <f>R89+R119+R123+R178</f>
        <v>5.7559414600000016</v>
      </c>
      <c r="S88" s="154"/>
      <c r="T88" s="156">
        <f>T89+T119+T123+T178</f>
        <v>0</v>
      </c>
      <c r="AR88" s="150" t="s">
        <v>28</v>
      </c>
      <c r="AT88" s="157" t="s">
        <v>76</v>
      </c>
      <c r="AU88" s="157" t="s">
        <v>77</v>
      </c>
      <c r="AY88" s="150" t="s">
        <v>259</v>
      </c>
      <c r="BK88" s="158">
        <f>BK89+BK119+BK123+BK178</f>
        <v>0</v>
      </c>
    </row>
    <row r="89" spans="2:65" s="11" customFormat="1" ht="19.899999999999999" customHeight="1">
      <c r="B89" s="149"/>
      <c r="D89" s="150" t="s">
        <v>76</v>
      </c>
      <c r="E89" s="159" t="s">
        <v>28</v>
      </c>
      <c r="F89" s="159" t="s">
        <v>260</v>
      </c>
      <c r="J89" s="160">
        <f>BK89</f>
        <v>0</v>
      </c>
      <c r="L89" s="149"/>
      <c r="M89" s="153"/>
      <c r="N89" s="154"/>
      <c r="O89" s="154"/>
      <c r="P89" s="155">
        <f>SUM(P90:P118)</f>
        <v>10.895136000000001</v>
      </c>
      <c r="Q89" s="154"/>
      <c r="R89" s="155">
        <f>SUM(R90:R118)</f>
        <v>0</v>
      </c>
      <c r="S89" s="154"/>
      <c r="T89" s="156">
        <f>SUM(T90:T118)</f>
        <v>0</v>
      </c>
      <c r="AR89" s="150" t="s">
        <v>28</v>
      </c>
      <c r="AT89" s="157" t="s">
        <v>76</v>
      </c>
      <c r="AU89" s="157" t="s">
        <v>28</v>
      </c>
      <c r="AY89" s="150" t="s">
        <v>259</v>
      </c>
      <c r="BK89" s="158">
        <f>SUM(BK90:BK118)</f>
        <v>0</v>
      </c>
    </row>
    <row r="90" spans="2:65" s="1" customFormat="1" ht="25.5" customHeight="1">
      <c r="B90" s="161"/>
      <c r="C90" s="162" t="s">
        <v>28</v>
      </c>
      <c r="D90" s="162" t="s">
        <v>261</v>
      </c>
      <c r="E90" s="163" t="s">
        <v>1415</v>
      </c>
      <c r="F90" s="164" t="s">
        <v>1416</v>
      </c>
      <c r="G90" s="165" t="s">
        <v>285</v>
      </c>
      <c r="H90" s="166">
        <v>21.7</v>
      </c>
      <c r="I90" s="167"/>
      <c r="J90" s="167">
        <f>ROUND(I90*H90,2)</f>
        <v>0</v>
      </c>
      <c r="K90" s="164" t="s">
        <v>265</v>
      </c>
      <c r="L90" s="39"/>
      <c r="M90" s="168" t="s">
        <v>5</v>
      </c>
      <c r="N90" s="169" t="s">
        <v>48</v>
      </c>
      <c r="O90" s="170">
        <v>0.45</v>
      </c>
      <c r="P90" s="170">
        <f>O90*H90</f>
        <v>9.7650000000000006</v>
      </c>
      <c r="Q90" s="170">
        <v>0</v>
      </c>
      <c r="R90" s="170">
        <f>Q90*H90</f>
        <v>0</v>
      </c>
      <c r="S90" s="170">
        <v>0</v>
      </c>
      <c r="T90" s="171">
        <f>S90*H90</f>
        <v>0</v>
      </c>
      <c r="AR90" s="24" t="s">
        <v>266</v>
      </c>
      <c r="AT90" s="24" t="s">
        <v>261</v>
      </c>
      <c r="AU90" s="24" t="s">
        <v>86</v>
      </c>
      <c r="AY90" s="24" t="s">
        <v>259</v>
      </c>
      <c r="BE90" s="172">
        <f>IF(N90="základní",J90,0)</f>
        <v>0</v>
      </c>
      <c r="BF90" s="172">
        <f>IF(N90="snížená",J90,0)</f>
        <v>0</v>
      </c>
      <c r="BG90" s="172">
        <f>IF(N90="zákl. přenesená",J90,0)</f>
        <v>0</v>
      </c>
      <c r="BH90" s="172">
        <f>IF(N90="sníž. přenesená",J90,0)</f>
        <v>0</v>
      </c>
      <c r="BI90" s="172">
        <f>IF(N90="nulová",J90,0)</f>
        <v>0</v>
      </c>
      <c r="BJ90" s="24" t="s">
        <v>28</v>
      </c>
      <c r="BK90" s="172">
        <f>ROUND(I90*H90,2)</f>
        <v>0</v>
      </c>
      <c r="BL90" s="24" t="s">
        <v>266</v>
      </c>
      <c r="BM90" s="24" t="s">
        <v>1559</v>
      </c>
    </row>
    <row r="91" spans="2:65" s="12" customFormat="1">
      <c r="B91" s="173"/>
      <c r="D91" s="174" t="s">
        <v>268</v>
      </c>
      <c r="E91" s="175" t="s">
        <v>5</v>
      </c>
      <c r="F91" s="176" t="s">
        <v>269</v>
      </c>
      <c r="H91" s="175" t="s">
        <v>5</v>
      </c>
      <c r="L91" s="173"/>
      <c r="M91" s="177"/>
      <c r="N91" s="178"/>
      <c r="O91" s="178"/>
      <c r="P91" s="178"/>
      <c r="Q91" s="178"/>
      <c r="R91" s="178"/>
      <c r="S91" s="178"/>
      <c r="T91" s="179"/>
      <c r="AT91" s="175" t="s">
        <v>268</v>
      </c>
      <c r="AU91" s="175" t="s">
        <v>86</v>
      </c>
      <c r="AV91" s="12" t="s">
        <v>28</v>
      </c>
      <c r="AW91" s="12" t="s">
        <v>41</v>
      </c>
      <c r="AX91" s="12" t="s">
        <v>77</v>
      </c>
      <c r="AY91" s="175" t="s">
        <v>259</v>
      </c>
    </row>
    <row r="92" spans="2:65" s="12" customFormat="1">
      <c r="B92" s="173"/>
      <c r="D92" s="174" t="s">
        <v>268</v>
      </c>
      <c r="E92" s="175" t="s">
        <v>5</v>
      </c>
      <c r="F92" s="176" t="s">
        <v>1560</v>
      </c>
      <c r="H92" s="175" t="s">
        <v>5</v>
      </c>
      <c r="L92" s="173"/>
      <c r="M92" s="177"/>
      <c r="N92" s="178"/>
      <c r="O92" s="178"/>
      <c r="P92" s="178"/>
      <c r="Q92" s="178"/>
      <c r="R92" s="178"/>
      <c r="S92" s="178"/>
      <c r="T92" s="179"/>
      <c r="AT92" s="175" t="s">
        <v>268</v>
      </c>
      <c r="AU92" s="175" t="s">
        <v>86</v>
      </c>
      <c r="AV92" s="12" t="s">
        <v>28</v>
      </c>
      <c r="AW92" s="12" t="s">
        <v>41</v>
      </c>
      <c r="AX92" s="12" t="s">
        <v>77</v>
      </c>
      <c r="AY92" s="175" t="s">
        <v>259</v>
      </c>
    </row>
    <row r="93" spans="2:65" s="12" customFormat="1">
      <c r="B93" s="173"/>
      <c r="D93" s="174" t="s">
        <v>268</v>
      </c>
      <c r="E93" s="175" t="s">
        <v>5</v>
      </c>
      <c r="F93" s="176" t="s">
        <v>274</v>
      </c>
      <c r="H93" s="175" t="s">
        <v>5</v>
      </c>
      <c r="L93" s="173"/>
      <c r="M93" s="177"/>
      <c r="N93" s="178"/>
      <c r="O93" s="178"/>
      <c r="P93" s="178"/>
      <c r="Q93" s="178"/>
      <c r="R93" s="178"/>
      <c r="S93" s="178"/>
      <c r="T93" s="179"/>
      <c r="AT93" s="175" t="s">
        <v>268</v>
      </c>
      <c r="AU93" s="175" t="s">
        <v>86</v>
      </c>
      <c r="AV93" s="12" t="s">
        <v>28</v>
      </c>
      <c r="AW93" s="12" t="s">
        <v>41</v>
      </c>
      <c r="AX93" s="12" t="s">
        <v>77</v>
      </c>
      <c r="AY93" s="175" t="s">
        <v>259</v>
      </c>
    </row>
    <row r="94" spans="2:65" s="13" customFormat="1">
      <c r="B94" s="180"/>
      <c r="D94" s="174" t="s">
        <v>268</v>
      </c>
      <c r="E94" s="181" t="s">
        <v>5</v>
      </c>
      <c r="F94" s="182" t="s">
        <v>275</v>
      </c>
      <c r="H94" s="183">
        <v>0</v>
      </c>
      <c r="L94" s="180"/>
      <c r="M94" s="184"/>
      <c r="N94" s="185"/>
      <c r="O94" s="185"/>
      <c r="P94" s="185"/>
      <c r="Q94" s="185"/>
      <c r="R94" s="185"/>
      <c r="S94" s="185"/>
      <c r="T94" s="186"/>
      <c r="AT94" s="181" t="s">
        <v>268</v>
      </c>
      <c r="AU94" s="181" t="s">
        <v>86</v>
      </c>
      <c r="AV94" s="13" t="s">
        <v>152</v>
      </c>
      <c r="AW94" s="13" t="s">
        <v>41</v>
      </c>
      <c r="AX94" s="13" t="s">
        <v>77</v>
      </c>
      <c r="AY94" s="181" t="s">
        <v>259</v>
      </c>
    </row>
    <row r="95" spans="2:65" s="12" customFormat="1">
      <c r="B95" s="173"/>
      <c r="D95" s="174" t="s">
        <v>268</v>
      </c>
      <c r="E95" s="175" t="s">
        <v>5</v>
      </c>
      <c r="F95" s="176" t="s">
        <v>1419</v>
      </c>
      <c r="H95" s="175" t="s">
        <v>5</v>
      </c>
      <c r="L95" s="173"/>
      <c r="M95" s="177"/>
      <c r="N95" s="178"/>
      <c r="O95" s="178"/>
      <c r="P95" s="178"/>
      <c r="Q95" s="178"/>
      <c r="R95" s="178"/>
      <c r="S95" s="178"/>
      <c r="T95" s="179"/>
      <c r="AT95" s="175" t="s">
        <v>268</v>
      </c>
      <c r="AU95" s="175" t="s">
        <v>86</v>
      </c>
      <c r="AV95" s="12" t="s">
        <v>28</v>
      </c>
      <c r="AW95" s="12" t="s">
        <v>41</v>
      </c>
      <c r="AX95" s="12" t="s">
        <v>77</v>
      </c>
      <c r="AY95" s="175" t="s">
        <v>259</v>
      </c>
    </row>
    <row r="96" spans="2:65" s="12" customFormat="1">
      <c r="B96" s="173"/>
      <c r="D96" s="174" t="s">
        <v>268</v>
      </c>
      <c r="E96" s="175" t="s">
        <v>5</v>
      </c>
      <c r="F96" s="176" t="s">
        <v>1561</v>
      </c>
      <c r="H96" s="175" t="s">
        <v>5</v>
      </c>
      <c r="L96" s="173"/>
      <c r="M96" s="177"/>
      <c r="N96" s="178"/>
      <c r="O96" s="178"/>
      <c r="P96" s="178"/>
      <c r="Q96" s="178"/>
      <c r="R96" s="178"/>
      <c r="S96" s="178"/>
      <c r="T96" s="179"/>
      <c r="AT96" s="175" t="s">
        <v>268</v>
      </c>
      <c r="AU96" s="175" t="s">
        <v>86</v>
      </c>
      <c r="AV96" s="12" t="s">
        <v>28</v>
      </c>
      <c r="AW96" s="12" t="s">
        <v>41</v>
      </c>
      <c r="AX96" s="12" t="s">
        <v>77</v>
      </c>
      <c r="AY96" s="175" t="s">
        <v>259</v>
      </c>
    </row>
    <row r="97" spans="2:65" s="14" customFormat="1">
      <c r="B97" s="187"/>
      <c r="D97" s="174" t="s">
        <v>268</v>
      </c>
      <c r="E97" s="188" t="s">
        <v>5</v>
      </c>
      <c r="F97" s="189" t="s">
        <v>1562</v>
      </c>
      <c r="H97" s="190">
        <v>16.100000000000001</v>
      </c>
      <c r="L97" s="187"/>
      <c r="M97" s="191"/>
      <c r="N97" s="192"/>
      <c r="O97" s="192"/>
      <c r="P97" s="192"/>
      <c r="Q97" s="192"/>
      <c r="R97" s="192"/>
      <c r="S97" s="192"/>
      <c r="T97" s="193"/>
      <c r="AT97" s="188" t="s">
        <v>268</v>
      </c>
      <c r="AU97" s="188" t="s">
        <v>86</v>
      </c>
      <c r="AV97" s="14" t="s">
        <v>86</v>
      </c>
      <c r="AW97" s="14" t="s">
        <v>41</v>
      </c>
      <c r="AX97" s="14" t="s">
        <v>77</v>
      </c>
      <c r="AY97" s="188" t="s">
        <v>259</v>
      </c>
    </row>
    <row r="98" spans="2:65" s="12" customFormat="1">
      <c r="B98" s="173"/>
      <c r="D98" s="174" t="s">
        <v>268</v>
      </c>
      <c r="E98" s="175" t="s">
        <v>5</v>
      </c>
      <c r="F98" s="176" t="s">
        <v>1563</v>
      </c>
      <c r="H98" s="175" t="s">
        <v>5</v>
      </c>
      <c r="L98" s="173"/>
      <c r="M98" s="177"/>
      <c r="N98" s="178"/>
      <c r="O98" s="178"/>
      <c r="P98" s="178"/>
      <c r="Q98" s="178"/>
      <c r="R98" s="178"/>
      <c r="S98" s="178"/>
      <c r="T98" s="179"/>
      <c r="AT98" s="175" t="s">
        <v>268</v>
      </c>
      <c r="AU98" s="175" t="s">
        <v>86</v>
      </c>
      <c r="AV98" s="12" t="s">
        <v>28</v>
      </c>
      <c r="AW98" s="12" t="s">
        <v>41</v>
      </c>
      <c r="AX98" s="12" t="s">
        <v>77</v>
      </c>
      <c r="AY98" s="175" t="s">
        <v>259</v>
      </c>
    </row>
    <row r="99" spans="2:65" s="14" customFormat="1">
      <c r="B99" s="187"/>
      <c r="D99" s="174" t="s">
        <v>268</v>
      </c>
      <c r="E99" s="188" t="s">
        <v>5</v>
      </c>
      <c r="F99" s="189" t="s">
        <v>1564</v>
      </c>
      <c r="H99" s="190">
        <v>5.6</v>
      </c>
      <c r="L99" s="187"/>
      <c r="M99" s="191"/>
      <c r="N99" s="192"/>
      <c r="O99" s="192"/>
      <c r="P99" s="192"/>
      <c r="Q99" s="192"/>
      <c r="R99" s="192"/>
      <c r="S99" s="192"/>
      <c r="T99" s="193"/>
      <c r="AT99" s="188" t="s">
        <v>268</v>
      </c>
      <c r="AU99" s="188" t="s">
        <v>86</v>
      </c>
      <c r="AV99" s="14" t="s">
        <v>86</v>
      </c>
      <c r="AW99" s="14" t="s">
        <v>41</v>
      </c>
      <c r="AX99" s="14" t="s">
        <v>77</v>
      </c>
      <c r="AY99" s="188" t="s">
        <v>259</v>
      </c>
    </row>
    <row r="100" spans="2:65" s="15" customFormat="1">
      <c r="B100" s="194"/>
      <c r="D100" s="174" t="s">
        <v>268</v>
      </c>
      <c r="E100" s="195" t="s">
        <v>5</v>
      </c>
      <c r="F100" s="196" t="s">
        <v>282</v>
      </c>
      <c r="H100" s="197">
        <v>21.7</v>
      </c>
      <c r="L100" s="194"/>
      <c r="M100" s="198"/>
      <c r="N100" s="199"/>
      <c r="O100" s="199"/>
      <c r="P100" s="199"/>
      <c r="Q100" s="199"/>
      <c r="R100" s="199"/>
      <c r="S100" s="199"/>
      <c r="T100" s="200"/>
      <c r="AT100" s="195" t="s">
        <v>268</v>
      </c>
      <c r="AU100" s="195" t="s">
        <v>86</v>
      </c>
      <c r="AV100" s="15" t="s">
        <v>266</v>
      </c>
      <c r="AW100" s="15" t="s">
        <v>41</v>
      </c>
      <c r="AX100" s="15" t="s">
        <v>28</v>
      </c>
      <c r="AY100" s="195" t="s">
        <v>259</v>
      </c>
    </row>
    <row r="101" spans="2:65" s="1" customFormat="1" ht="16.5" customHeight="1">
      <c r="B101" s="161"/>
      <c r="C101" s="162" t="s">
        <v>86</v>
      </c>
      <c r="D101" s="162" t="s">
        <v>261</v>
      </c>
      <c r="E101" s="163" t="s">
        <v>313</v>
      </c>
      <c r="F101" s="164" t="s">
        <v>314</v>
      </c>
      <c r="G101" s="165" t="s">
        <v>297</v>
      </c>
      <c r="H101" s="166">
        <v>1.5189999999999999</v>
      </c>
      <c r="I101" s="167"/>
      <c r="J101" s="167">
        <f>ROUND(I101*H101,2)</f>
        <v>0</v>
      </c>
      <c r="K101" s="164" t="s">
        <v>265</v>
      </c>
      <c r="L101" s="39"/>
      <c r="M101" s="168" t="s">
        <v>5</v>
      </c>
      <c r="N101" s="169" t="s">
        <v>48</v>
      </c>
      <c r="O101" s="170">
        <v>8.3000000000000004E-2</v>
      </c>
      <c r="P101" s="170">
        <f>O101*H101</f>
        <v>0.12607699999999999</v>
      </c>
      <c r="Q101" s="170">
        <v>0</v>
      </c>
      <c r="R101" s="170">
        <f>Q101*H101</f>
        <v>0</v>
      </c>
      <c r="S101" s="170">
        <v>0</v>
      </c>
      <c r="T101" s="171">
        <f>S101*H101</f>
        <v>0</v>
      </c>
      <c r="AR101" s="24" t="s">
        <v>266</v>
      </c>
      <c r="AT101" s="24" t="s">
        <v>261</v>
      </c>
      <c r="AU101" s="24" t="s">
        <v>86</v>
      </c>
      <c r="AY101" s="24" t="s">
        <v>259</v>
      </c>
      <c r="BE101" s="172">
        <f>IF(N101="základní",J101,0)</f>
        <v>0</v>
      </c>
      <c r="BF101" s="172">
        <f>IF(N101="snížená",J101,0)</f>
        <v>0</v>
      </c>
      <c r="BG101" s="172">
        <f>IF(N101="zákl. přenesená",J101,0)</f>
        <v>0</v>
      </c>
      <c r="BH101" s="172">
        <f>IF(N101="sníž. přenesená",J101,0)</f>
        <v>0</v>
      </c>
      <c r="BI101" s="172">
        <f>IF(N101="nulová",J101,0)</f>
        <v>0</v>
      </c>
      <c r="BJ101" s="24" t="s">
        <v>28</v>
      </c>
      <c r="BK101" s="172">
        <f>ROUND(I101*H101,2)</f>
        <v>0</v>
      </c>
      <c r="BL101" s="24" t="s">
        <v>266</v>
      </c>
      <c r="BM101" s="24" t="s">
        <v>1565</v>
      </c>
    </row>
    <row r="102" spans="2:65" s="12" customFormat="1">
      <c r="B102" s="173"/>
      <c r="D102" s="174" t="s">
        <v>268</v>
      </c>
      <c r="E102" s="175" t="s">
        <v>5</v>
      </c>
      <c r="F102" s="176" t="s">
        <v>1566</v>
      </c>
      <c r="H102" s="175" t="s">
        <v>5</v>
      </c>
      <c r="L102" s="173"/>
      <c r="M102" s="177"/>
      <c r="N102" s="178"/>
      <c r="O102" s="178"/>
      <c r="P102" s="178"/>
      <c r="Q102" s="178"/>
      <c r="R102" s="178"/>
      <c r="S102" s="178"/>
      <c r="T102" s="179"/>
      <c r="AT102" s="175" t="s">
        <v>268</v>
      </c>
      <c r="AU102" s="175" t="s">
        <v>86</v>
      </c>
      <c r="AV102" s="12" t="s">
        <v>28</v>
      </c>
      <c r="AW102" s="12" t="s">
        <v>41</v>
      </c>
      <c r="AX102" s="12" t="s">
        <v>77</v>
      </c>
      <c r="AY102" s="175" t="s">
        <v>259</v>
      </c>
    </row>
    <row r="103" spans="2:65" s="12" customFormat="1">
      <c r="B103" s="173"/>
      <c r="D103" s="174" t="s">
        <v>268</v>
      </c>
      <c r="E103" s="175" t="s">
        <v>5</v>
      </c>
      <c r="F103" s="176" t="s">
        <v>1567</v>
      </c>
      <c r="H103" s="175" t="s">
        <v>5</v>
      </c>
      <c r="L103" s="173"/>
      <c r="M103" s="177"/>
      <c r="N103" s="178"/>
      <c r="O103" s="178"/>
      <c r="P103" s="178"/>
      <c r="Q103" s="178"/>
      <c r="R103" s="178"/>
      <c r="S103" s="178"/>
      <c r="T103" s="179"/>
      <c r="AT103" s="175" t="s">
        <v>268</v>
      </c>
      <c r="AU103" s="175" t="s">
        <v>86</v>
      </c>
      <c r="AV103" s="12" t="s">
        <v>28</v>
      </c>
      <c r="AW103" s="12" t="s">
        <v>41</v>
      </c>
      <c r="AX103" s="12" t="s">
        <v>77</v>
      </c>
      <c r="AY103" s="175" t="s">
        <v>259</v>
      </c>
    </row>
    <row r="104" spans="2:65" s="14" customFormat="1">
      <c r="B104" s="187"/>
      <c r="D104" s="174" t="s">
        <v>268</v>
      </c>
      <c r="E104" s="188" t="s">
        <v>5</v>
      </c>
      <c r="F104" s="189" t="s">
        <v>1568</v>
      </c>
      <c r="H104" s="190">
        <v>1.127</v>
      </c>
      <c r="L104" s="187"/>
      <c r="M104" s="191"/>
      <c r="N104" s="192"/>
      <c r="O104" s="192"/>
      <c r="P104" s="192"/>
      <c r="Q104" s="192"/>
      <c r="R104" s="192"/>
      <c r="S104" s="192"/>
      <c r="T104" s="193"/>
      <c r="AT104" s="188" t="s">
        <v>268</v>
      </c>
      <c r="AU104" s="188" t="s">
        <v>86</v>
      </c>
      <c r="AV104" s="14" t="s">
        <v>86</v>
      </c>
      <c r="AW104" s="14" t="s">
        <v>41</v>
      </c>
      <c r="AX104" s="14" t="s">
        <v>77</v>
      </c>
      <c r="AY104" s="188" t="s">
        <v>259</v>
      </c>
    </row>
    <row r="105" spans="2:65" s="12" customFormat="1">
      <c r="B105" s="173"/>
      <c r="D105" s="174" t="s">
        <v>268</v>
      </c>
      <c r="E105" s="175" t="s">
        <v>5</v>
      </c>
      <c r="F105" s="176" t="s">
        <v>1569</v>
      </c>
      <c r="H105" s="175" t="s">
        <v>5</v>
      </c>
      <c r="L105" s="173"/>
      <c r="M105" s="177"/>
      <c r="N105" s="178"/>
      <c r="O105" s="178"/>
      <c r="P105" s="178"/>
      <c r="Q105" s="178"/>
      <c r="R105" s="178"/>
      <c r="S105" s="178"/>
      <c r="T105" s="179"/>
      <c r="AT105" s="175" t="s">
        <v>268</v>
      </c>
      <c r="AU105" s="175" t="s">
        <v>86</v>
      </c>
      <c r="AV105" s="12" t="s">
        <v>28</v>
      </c>
      <c r="AW105" s="12" t="s">
        <v>41</v>
      </c>
      <c r="AX105" s="12" t="s">
        <v>77</v>
      </c>
      <c r="AY105" s="175" t="s">
        <v>259</v>
      </c>
    </row>
    <row r="106" spans="2:65" s="14" customFormat="1">
      <c r="B106" s="187"/>
      <c r="D106" s="174" t="s">
        <v>268</v>
      </c>
      <c r="E106" s="188" t="s">
        <v>5</v>
      </c>
      <c r="F106" s="189" t="s">
        <v>1570</v>
      </c>
      <c r="H106" s="190">
        <v>0.39200000000000002</v>
      </c>
      <c r="L106" s="187"/>
      <c r="M106" s="191"/>
      <c r="N106" s="192"/>
      <c r="O106" s="192"/>
      <c r="P106" s="192"/>
      <c r="Q106" s="192"/>
      <c r="R106" s="192"/>
      <c r="S106" s="192"/>
      <c r="T106" s="193"/>
      <c r="AT106" s="188" t="s">
        <v>268</v>
      </c>
      <c r="AU106" s="188" t="s">
        <v>86</v>
      </c>
      <c r="AV106" s="14" t="s">
        <v>86</v>
      </c>
      <c r="AW106" s="14" t="s">
        <v>41</v>
      </c>
      <c r="AX106" s="14" t="s">
        <v>77</v>
      </c>
      <c r="AY106" s="188" t="s">
        <v>259</v>
      </c>
    </row>
    <row r="107" spans="2:65" s="15" customFormat="1">
      <c r="B107" s="194"/>
      <c r="D107" s="174" t="s">
        <v>268</v>
      </c>
      <c r="E107" s="195" t="s">
        <v>1552</v>
      </c>
      <c r="F107" s="196" t="s">
        <v>282</v>
      </c>
      <c r="H107" s="197">
        <v>1.5189999999999999</v>
      </c>
      <c r="L107" s="194"/>
      <c r="M107" s="198"/>
      <c r="N107" s="199"/>
      <c r="O107" s="199"/>
      <c r="P107" s="199"/>
      <c r="Q107" s="199"/>
      <c r="R107" s="199"/>
      <c r="S107" s="199"/>
      <c r="T107" s="200"/>
      <c r="AT107" s="195" t="s">
        <v>268</v>
      </c>
      <c r="AU107" s="195" t="s">
        <v>86</v>
      </c>
      <c r="AV107" s="15" t="s">
        <v>266</v>
      </c>
      <c r="AW107" s="15" t="s">
        <v>41</v>
      </c>
      <c r="AX107" s="15" t="s">
        <v>28</v>
      </c>
      <c r="AY107" s="195" t="s">
        <v>259</v>
      </c>
    </row>
    <row r="108" spans="2:65" s="1" customFormat="1" ht="16.5" customHeight="1">
      <c r="B108" s="161"/>
      <c r="C108" s="162" t="s">
        <v>152</v>
      </c>
      <c r="D108" s="162" t="s">
        <v>261</v>
      </c>
      <c r="E108" s="163" t="s">
        <v>1425</v>
      </c>
      <c r="F108" s="164" t="s">
        <v>1426</v>
      </c>
      <c r="G108" s="165" t="s">
        <v>297</v>
      </c>
      <c r="H108" s="166">
        <v>1.5189999999999999</v>
      </c>
      <c r="I108" s="167"/>
      <c r="J108" s="167">
        <f>ROUND(I108*H108,2)</f>
        <v>0</v>
      </c>
      <c r="K108" s="164" t="s">
        <v>265</v>
      </c>
      <c r="L108" s="39"/>
      <c r="M108" s="168" t="s">
        <v>5</v>
      </c>
      <c r="N108" s="169" t="s">
        <v>48</v>
      </c>
      <c r="O108" s="170">
        <v>0.65200000000000002</v>
      </c>
      <c r="P108" s="170">
        <f>O108*H108</f>
        <v>0.99038799999999994</v>
      </c>
      <c r="Q108" s="170">
        <v>0</v>
      </c>
      <c r="R108" s="170">
        <f>Q108*H108</f>
        <v>0</v>
      </c>
      <c r="S108" s="170">
        <v>0</v>
      </c>
      <c r="T108" s="171">
        <f>S108*H108</f>
        <v>0</v>
      </c>
      <c r="AR108" s="24" t="s">
        <v>266</v>
      </c>
      <c r="AT108" s="24" t="s">
        <v>261</v>
      </c>
      <c r="AU108" s="24" t="s">
        <v>86</v>
      </c>
      <c r="AY108" s="24" t="s">
        <v>259</v>
      </c>
      <c r="BE108" s="172">
        <f>IF(N108="základní",J108,0)</f>
        <v>0</v>
      </c>
      <c r="BF108" s="172">
        <f>IF(N108="snížená",J108,0)</f>
        <v>0</v>
      </c>
      <c r="BG108" s="172">
        <f>IF(N108="zákl. přenesená",J108,0)</f>
        <v>0</v>
      </c>
      <c r="BH108" s="172">
        <f>IF(N108="sníž. přenesená",J108,0)</f>
        <v>0</v>
      </c>
      <c r="BI108" s="172">
        <f>IF(N108="nulová",J108,0)</f>
        <v>0</v>
      </c>
      <c r="BJ108" s="24" t="s">
        <v>28</v>
      </c>
      <c r="BK108" s="172">
        <f>ROUND(I108*H108,2)</f>
        <v>0</v>
      </c>
      <c r="BL108" s="24" t="s">
        <v>266</v>
      </c>
      <c r="BM108" s="24" t="s">
        <v>1571</v>
      </c>
    </row>
    <row r="109" spans="2:65" s="12" customFormat="1">
      <c r="B109" s="173"/>
      <c r="D109" s="174" t="s">
        <v>268</v>
      </c>
      <c r="E109" s="175" t="s">
        <v>5</v>
      </c>
      <c r="F109" s="176" t="s">
        <v>1473</v>
      </c>
      <c r="H109" s="175" t="s">
        <v>5</v>
      </c>
      <c r="L109" s="173"/>
      <c r="M109" s="177"/>
      <c r="N109" s="178"/>
      <c r="O109" s="178"/>
      <c r="P109" s="178"/>
      <c r="Q109" s="178"/>
      <c r="R109" s="178"/>
      <c r="S109" s="178"/>
      <c r="T109" s="179"/>
      <c r="AT109" s="175" t="s">
        <v>268</v>
      </c>
      <c r="AU109" s="175" t="s">
        <v>86</v>
      </c>
      <c r="AV109" s="12" t="s">
        <v>28</v>
      </c>
      <c r="AW109" s="12" t="s">
        <v>41</v>
      </c>
      <c r="AX109" s="12" t="s">
        <v>77</v>
      </c>
      <c r="AY109" s="175" t="s">
        <v>259</v>
      </c>
    </row>
    <row r="110" spans="2:65" s="12" customFormat="1">
      <c r="B110" s="173"/>
      <c r="D110" s="174" t="s">
        <v>268</v>
      </c>
      <c r="E110" s="175" t="s">
        <v>5</v>
      </c>
      <c r="F110" s="176" t="s">
        <v>1567</v>
      </c>
      <c r="H110" s="175" t="s">
        <v>5</v>
      </c>
      <c r="L110" s="173"/>
      <c r="M110" s="177"/>
      <c r="N110" s="178"/>
      <c r="O110" s="178"/>
      <c r="P110" s="178"/>
      <c r="Q110" s="178"/>
      <c r="R110" s="178"/>
      <c r="S110" s="178"/>
      <c r="T110" s="179"/>
      <c r="AT110" s="175" t="s">
        <v>268</v>
      </c>
      <c r="AU110" s="175" t="s">
        <v>86</v>
      </c>
      <c r="AV110" s="12" t="s">
        <v>28</v>
      </c>
      <c r="AW110" s="12" t="s">
        <v>41</v>
      </c>
      <c r="AX110" s="12" t="s">
        <v>77</v>
      </c>
      <c r="AY110" s="175" t="s">
        <v>259</v>
      </c>
    </row>
    <row r="111" spans="2:65" s="14" customFormat="1">
      <c r="B111" s="187"/>
      <c r="D111" s="174" t="s">
        <v>268</v>
      </c>
      <c r="E111" s="188" t="s">
        <v>5</v>
      </c>
      <c r="F111" s="189" t="s">
        <v>1568</v>
      </c>
      <c r="H111" s="190">
        <v>1.127</v>
      </c>
      <c r="L111" s="187"/>
      <c r="M111" s="191"/>
      <c r="N111" s="192"/>
      <c r="O111" s="192"/>
      <c r="P111" s="192"/>
      <c r="Q111" s="192"/>
      <c r="R111" s="192"/>
      <c r="S111" s="192"/>
      <c r="T111" s="193"/>
      <c r="AT111" s="188" t="s">
        <v>268</v>
      </c>
      <c r="AU111" s="188" t="s">
        <v>86</v>
      </c>
      <c r="AV111" s="14" t="s">
        <v>86</v>
      </c>
      <c r="AW111" s="14" t="s">
        <v>41</v>
      </c>
      <c r="AX111" s="14" t="s">
        <v>77</v>
      </c>
      <c r="AY111" s="188" t="s">
        <v>259</v>
      </c>
    </row>
    <row r="112" spans="2:65" s="12" customFormat="1">
      <c r="B112" s="173"/>
      <c r="D112" s="174" t="s">
        <v>268</v>
      </c>
      <c r="E112" s="175" t="s">
        <v>5</v>
      </c>
      <c r="F112" s="176" t="s">
        <v>1569</v>
      </c>
      <c r="H112" s="175" t="s">
        <v>5</v>
      </c>
      <c r="L112" s="173"/>
      <c r="M112" s="177"/>
      <c r="N112" s="178"/>
      <c r="O112" s="178"/>
      <c r="P112" s="178"/>
      <c r="Q112" s="178"/>
      <c r="R112" s="178"/>
      <c r="S112" s="178"/>
      <c r="T112" s="179"/>
      <c r="AT112" s="175" t="s">
        <v>268</v>
      </c>
      <c r="AU112" s="175" t="s">
        <v>86</v>
      </c>
      <c r="AV112" s="12" t="s">
        <v>28</v>
      </c>
      <c r="AW112" s="12" t="s">
        <v>41</v>
      </c>
      <c r="AX112" s="12" t="s">
        <v>77</v>
      </c>
      <c r="AY112" s="175" t="s">
        <v>259</v>
      </c>
    </row>
    <row r="113" spans="2:65" s="14" customFormat="1">
      <c r="B113" s="187"/>
      <c r="D113" s="174" t="s">
        <v>268</v>
      </c>
      <c r="E113" s="188" t="s">
        <v>5</v>
      </c>
      <c r="F113" s="189" t="s">
        <v>1570</v>
      </c>
      <c r="H113" s="190">
        <v>0.39200000000000002</v>
      </c>
      <c r="L113" s="187"/>
      <c r="M113" s="191"/>
      <c r="N113" s="192"/>
      <c r="O113" s="192"/>
      <c r="P113" s="192"/>
      <c r="Q113" s="192"/>
      <c r="R113" s="192"/>
      <c r="S113" s="192"/>
      <c r="T113" s="193"/>
      <c r="AT113" s="188" t="s">
        <v>268</v>
      </c>
      <c r="AU113" s="188" t="s">
        <v>86</v>
      </c>
      <c r="AV113" s="14" t="s">
        <v>86</v>
      </c>
      <c r="AW113" s="14" t="s">
        <v>41</v>
      </c>
      <c r="AX113" s="14" t="s">
        <v>77</v>
      </c>
      <c r="AY113" s="188" t="s">
        <v>259</v>
      </c>
    </row>
    <row r="114" spans="2:65" s="15" customFormat="1">
      <c r="B114" s="194"/>
      <c r="D114" s="174" t="s">
        <v>268</v>
      </c>
      <c r="E114" s="195" t="s">
        <v>5</v>
      </c>
      <c r="F114" s="196" t="s">
        <v>282</v>
      </c>
      <c r="H114" s="197">
        <v>1.5189999999999999</v>
      </c>
      <c r="L114" s="194"/>
      <c r="M114" s="198"/>
      <c r="N114" s="199"/>
      <c r="O114" s="199"/>
      <c r="P114" s="199"/>
      <c r="Q114" s="199"/>
      <c r="R114" s="199"/>
      <c r="S114" s="199"/>
      <c r="T114" s="200"/>
      <c r="AT114" s="195" t="s">
        <v>268</v>
      </c>
      <c r="AU114" s="195" t="s">
        <v>86</v>
      </c>
      <c r="AV114" s="15" t="s">
        <v>266</v>
      </c>
      <c r="AW114" s="15" t="s">
        <v>41</v>
      </c>
      <c r="AX114" s="15" t="s">
        <v>28</v>
      </c>
      <c r="AY114" s="195" t="s">
        <v>259</v>
      </c>
    </row>
    <row r="115" spans="2:65" s="1" customFormat="1" ht="16.5" customHeight="1">
      <c r="B115" s="161"/>
      <c r="C115" s="162" t="s">
        <v>266</v>
      </c>
      <c r="D115" s="162" t="s">
        <v>261</v>
      </c>
      <c r="E115" s="163" t="s">
        <v>318</v>
      </c>
      <c r="F115" s="164" t="s">
        <v>319</v>
      </c>
      <c r="G115" s="165" t="s">
        <v>297</v>
      </c>
      <c r="H115" s="166">
        <v>1.5189999999999999</v>
      </c>
      <c r="I115" s="167"/>
      <c r="J115" s="167">
        <f>ROUND(I115*H115,2)</f>
        <v>0</v>
      </c>
      <c r="K115" s="164" t="s">
        <v>265</v>
      </c>
      <c r="L115" s="39"/>
      <c r="M115" s="168" t="s">
        <v>5</v>
      </c>
      <c r="N115" s="169" t="s">
        <v>48</v>
      </c>
      <c r="O115" s="170">
        <v>8.9999999999999993E-3</v>
      </c>
      <c r="P115" s="170">
        <f>O115*H115</f>
        <v>1.3670999999999997E-2</v>
      </c>
      <c r="Q115" s="170">
        <v>0</v>
      </c>
      <c r="R115" s="170">
        <f>Q115*H115</f>
        <v>0</v>
      </c>
      <c r="S115" s="170">
        <v>0</v>
      </c>
      <c r="T115" s="171">
        <f>S115*H115</f>
        <v>0</v>
      </c>
      <c r="AR115" s="24" t="s">
        <v>266</v>
      </c>
      <c r="AT115" s="24" t="s">
        <v>261</v>
      </c>
      <c r="AU115" s="24" t="s">
        <v>86</v>
      </c>
      <c r="AY115" s="24" t="s">
        <v>259</v>
      </c>
      <c r="BE115" s="172">
        <f>IF(N115="základní",J115,0)</f>
        <v>0</v>
      </c>
      <c r="BF115" s="172">
        <f>IF(N115="snížená",J115,0)</f>
        <v>0</v>
      </c>
      <c r="BG115" s="172">
        <f>IF(N115="zákl. přenesená",J115,0)</f>
        <v>0</v>
      </c>
      <c r="BH115" s="172">
        <f>IF(N115="sníž. přenesená",J115,0)</f>
        <v>0</v>
      </c>
      <c r="BI115" s="172">
        <f>IF(N115="nulová",J115,0)</f>
        <v>0</v>
      </c>
      <c r="BJ115" s="24" t="s">
        <v>28</v>
      </c>
      <c r="BK115" s="172">
        <f>ROUND(I115*H115,2)</f>
        <v>0</v>
      </c>
      <c r="BL115" s="24" t="s">
        <v>266</v>
      </c>
      <c r="BM115" s="24" t="s">
        <v>1572</v>
      </c>
    </row>
    <row r="116" spans="2:65" s="14" customFormat="1">
      <c r="B116" s="187"/>
      <c r="D116" s="174" t="s">
        <v>268</v>
      </c>
      <c r="E116" s="188" t="s">
        <v>5</v>
      </c>
      <c r="F116" s="189" t="s">
        <v>1552</v>
      </c>
      <c r="H116" s="190">
        <v>1.5189999999999999</v>
      </c>
      <c r="L116" s="187"/>
      <c r="M116" s="191"/>
      <c r="N116" s="192"/>
      <c r="O116" s="192"/>
      <c r="P116" s="192"/>
      <c r="Q116" s="192"/>
      <c r="R116" s="192"/>
      <c r="S116" s="192"/>
      <c r="T116" s="193"/>
      <c r="AT116" s="188" t="s">
        <v>268</v>
      </c>
      <c r="AU116" s="188" t="s">
        <v>86</v>
      </c>
      <c r="AV116" s="14" t="s">
        <v>86</v>
      </c>
      <c r="AW116" s="14" t="s">
        <v>41</v>
      </c>
      <c r="AX116" s="14" t="s">
        <v>28</v>
      </c>
      <c r="AY116" s="188" t="s">
        <v>259</v>
      </c>
    </row>
    <row r="117" spans="2:65" s="1" customFormat="1" ht="16.5" customHeight="1">
      <c r="B117" s="161"/>
      <c r="C117" s="162" t="s">
        <v>304</v>
      </c>
      <c r="D117" s="162" t="s">
        <v>261</v>
      </c>
      <c r="E117" s="163" t="s">
        <v>322</v>
      </c>
      <c r="F117" s="164" t="s">
        <v>323</v>
      </c>
      <c r="G117" s="165" t="s">
        <v>324</v>
      </c>
      <c r="H117" s="166">
        <v>2.734</v>
      </c>
      <c r="I117" s="167"/>
      <c r="J117" s="167">
        <f>ROUND(I117*H117,2)</f>
        <v>0</v>
      </c>
      <c r="K117" s="164" t="s">
        <v>265</v>
      </c>
      <c r="L117" s="39"/>
      <c r="M117" s="168" t="s">
        <v>5</v>
      </c>
      <c r="N117" s="169" t="s">
        <v>48</v>
      </c>
      <c r="O117" s="170">
        <v>0</v>
      </c>
      <c r="P117" s="170">
        <f>O117*H117</f>
        <v>0</v>
      </c>
      <c r="Q117" s="170">
        <v>0</v>
      </c>
      <c r="R117" s="170">
        <f>Q117*H117</f>
        <v>0</v>
      </c>
      <c r="S117" s="170">
        <v>0</v>
      </c>
      <c r="T117" s="171">
        <f>S117*H117</f>
        <v>0</v>
      </c>
      <c r="AR117" s="24" t="s">
        <v>266</v>
      </c>
      <c r="AT117" s="24" t="s">
        <v>261</v>
      </c>
      <c r="AU117" s="24" t="s">
        <v>86</v>
      </c>
      <c r="AY117" s="24" t="s">
        <v>259</v>
      </c>
      <c r="BE117" s="172">
        <f>IF(N117="základní",J117,0)</f>
        <v>0</v>
      </c>
      <c r="BF117" s="172">
        <f>IF(N117="snížená",J117,0)</f>
        <v>0</v>
      </c>
      <c r="BG117" s="172">
        <f>IF(N117="zákl. přenesená",J117,0)</f>
        <v>0</v>
      </c>
      <c r="BH117" s="172">
        <f>IF(N117="sníž. přenesená",J117,0)</f>
        <v>0</v>
      </c>
      <c r="BI117" s="172">
        <f>IF(N117="nulová",J117,0)</f>
        <v>0</v>
      </c>
      <c r="BJ117" s="24" t="s">
        <v>28</v>
      </c>
      <c r="BK117" s="172">
        <f>ROUND(I117*H117,2)</f>
        <v>0</v>
      </c>
      <c r="BL117" s="24" t="s">
        <v>266</v>
      </c>
      <c r="BM117" s="24" t="s">
        <v>1573</v>
      </c>
    </row>
    <row r="118" spans="2:65" s="14" customFormat="1">
      <c r="B118" s="187"/>
      <c r="D118" s="174" t="s">
        <v>268</v>
      </c>
      <c r="E118" s="188" t="s">
        <v>5</v>
      </c>
      <c r="F118" s="189" t="s">
        <v>1574</v>
      </c>
      <c r="H118" s="190">
        <v>2.734</v>
      </c>
      <c r="L118" s="187"/>
      <c r="M118" s="191"/>
      <c r="N118" s="192"/>
      <c r="O118" s="192"/>
      <c r="P118" s="192"/>
      <c r="Q118" s="192"/>
      <c r="R118" s="192"/>
      <c r="S118" s="192"/>
      <c r="T118" s="193"/>
      <c r="AT118" s="188" t="s">
        <v>268</v>
      </c>
      <c r="AU118" s="188" t="s">
        <v>86</v>
      </c>
      <c r="AV118" s="14" t="s">
        <v>86</v>
      </c>
      <c r="AW118" s="14" t="s">
        <v>41</v>
      </c>
      <c r="AX118" s="14" t="s">
        <v>28</v>
      </c>
      <c r="AY118" s="188" t="s">
        <v>259</v>
      </c>
    </row>
    <row r="119" spans="2:65" s="11" customFormat="1" ht="29.85" customHeight="1">
      <c r="B119" s="149"/>
      <c r="D119" s="150" t="s">
        <v>76</v>
      </c>
      <c r="E119" s="159" t="s">
        <v>86</v>
      </c>
      <c r="F119" s="159" t="s">
        <v>699</v>
      </c>
      <c r="J119" s="160">
        <f>BK119</f>
        <v>0</v>
      </c>
      <c r="L119" s="149"/>
      <c r="M119" s="153"/>
      <c r="N119" s="154"/>
      <c r="O119" s="154"/>
      <c r="P119" s="155">
        <f>SUM(P120:P122)</f>
        <v>0.58399999999999996</v>
      </c>
      <c r="Q119" s="154"/>
      <c r="R119" s="155">
        <f>SUM(R120:R122)</f>
        <v>0</v>
      </c>
      <c r="S119" s="154"/>
      <c r="T119" s="156">
        <f>SUM(T120:T122)</f>
        <v>0</v>
      </c>
      <c r="AR119" s="150" t="s">
        <v>28</v>
      </c>
      <c r="AT119" s="157" t="s">
        <v>76</v>
      </c>
      <c r="AU119" s="157" t="s">
        <v>28</v>
      </c>
      <c r="AY119" s="150" t="s">
        <v>259</v>
      </c>
      <c r="BK119" s="158">
        <f>SUM(BK120:BK122)</f>
        <v>0</v>
      </c>
    </row>
    <row r="120" spans="2:65" s="1" customFormat="1" ht="38.25" customHeight="1">
      <c r="B120" s="161"/>
      <c r="C120" s="162" t="s">
        <v>312</v>
      </c>
      <c r="D120" s="162" t="s">
        <v>261</v>
      </c>
      <c r="E120" s="163" t="s">
        <v>1478</v>
      </c>
      <c r="F120" s="164" t="s">
        <v>1479</v>
      </c>
      <c r="G120" s="165" t="s">
        <v>352</v>
      </c>
      <c r="H120" s="166">
        <v>1</v>
      </c>
      <c r="I120" s="167"/>
      <c r="J120" s="167">
        <f>ROUND(I120*H120,2)</f>
        <v>0</v>
      </c>
      <c r="K120" s="164" t="s">
        <v>5</v>
      </c>
      <c r="L120" s="39"/>
      <c r="M120" s="168" t="s">
        <v>5</v>
      </c>
      <c r="N120" s="169" t="s">
        <v>48</v>
      </c>
      <c r="O120" s="170">
        <v>0.58399999999999996</v>
      </c>
      <c r="P120" s="170">
        <f>O120*H120</f>
        <v>0.58399999999999996</v>
      </c>
      <c r="Q120" s="170">
        <v>0</v>
      </c>
      <c r="R120" s="170">
        <f>Q120*H120</f>
        <v>0</v>
      </c>
      <c r="S120" s="170">
        <v>0</v>
      </c>
      <c r="T120" s="171">
        <f>S120*H120</f>
        <v>0</v>
      </c>
      <c r="AR120" s="24" t="s">
        <v>266</v>
      </c>
      <c r="AT120" s="24" t="s">
        <v>261</v>
      </c>
      <c r="AU120" s="24" t="s">
        <v>86</v>
      </c>
      <c r="AY120" s="24" t="s">
        <v>259</v>
      </c>
      <c r="BE120" s="172">
        <f>IF(N120="základní",J120,0)</f>
        <v>0</v>
      </c>
      <c r="BF120" s="172">
        <f>IF(N120="snížená",J120,0)</f>
        <v>0</v>
      </c>
      <c r="BG120" s="172">
        <f>IF(N120="zákl. přenesená",J120,0)</f>
        <v>0</v>
      </c>
      <c r="BH120" s="172">
        <f>IF(N120="sníž. přenesená",J120,0)</f>
        <v>0</v>
      </c>
      <c r="BI120" s="172">
        <f>IF(N120="nulová",J120,0)</f>
        <v>0</v>
      </c>
      <c r="BJ120" s="24" t="s">
        <v>28</v>
      </c>
      <c r="BK120" s="172">
        <f>ROUND(I120*H120,2)</f>
        <v>0</v>
      </c>
      <c r="BL120" s="24" t="s">
        <v>266</v>
      </c>
      <c r="BM120" s="24" t="s">
        <v>1575</v>
      </c>
    </row>
    <row r="121" spans="2:65" s="12" customFormat="1">
      <c r="B121" s="173"/>
      <c r="D121" s="174" t="s">
        <v>268</v>
      </c>
      <c r="E121" s="175" t="s">
        <v>5</v>
      </c>
      <c r="F121" s="176" t="s">
        <v>1481</v>
      </c>
      <c r="H121" s="175" t="s">
        <v>5</v>
      </c>
      <c r="L121" s="173"/>
      <c r="M121" s="177"/>
      <c r="N121" s="178"/>
      <c r="O121" s="178"/>
      <c r="P121" s="178"/>
      <c r="Q121" s="178"/>
      <c r="R121" s="178"/>
      <c r="S121" s="178"/>
      <c r="T121" s="179"/>
      <c r="AT121" s="175" t="s">
        <v>268</v>
      </c>
      <c r="AU121" s="175" t="s">
        <v>86</v>
      </c>
      <c r="AV121" s="12" t="s">
        <v>28</v>
      </c>
      <c r="AW121" s="12" t="s">
        <v>41</v>
      </c>
      <c r="AX121" s="12" t="s">
        <v>77</v>
      </c>
      <c r="AY121" s="175" t="s">
        <v>259</v>
      </c>
    </row>
    <row r="122" spans="2:65" s="14" customFormat="1">
      <c r="B122" s="187"/>
      <c r="D122" s="174" t="s">
        <v>268</v>
      </c>
      <c r="E122" s="188" t="s">
        <v>5</v>
      </c>
      <c r="F122" s="189" t="s">
        <v>28</v>
      </c>
      <c r="H122" s="190">
        <v>1</v>
      </c>
      <c r="L122" s="187"/>
      <c r="M122" s="191"/>
      <c r="N122" s="192"/>
      <c r="O122" s="192"/>
      <c r="P122" s="192"/>
      <c r="Q122" s="192"/>
      <c r="R122" s="192"/>
      <c r="S122" s="192"/>
      <c r="T122" s="193"/>
      <c r="AT122" s="188" t="s">
        <v>268</v>
      </c>
      <c r="AU122" s="188" t="s">
        <v>86</v>
      </c>
      <c r="AV122" s="14" t="s">
        <v>86</v>
      </c>
      <c r="AW122" s="14" t="s">
        <v>41</v>
      </c>
      <c r="AX122" s="14" t="s">
        <v>28</v>
      </c>
      <c r="AY122" s="188" t="s">
        <v>259</v>
      </c>
    </row>
    <row r="123" spans="2:65" s="11" customFormat="1" ht="29.85" customHeight="1">
      <c r="B123" s="149"/>
      <c r="D123" s="150" t="s">
        <v>76</v>
      </c>
      <c r="E123" s="159" t="s">
        <v>152</v>
      </c>
      <c r="F123" s="159" t="s">
        <v>341</v>
      </c>
      <c r="J123" s="160">
        <f>BK123</f>
        <v>0</v>
      </c>
      <c r="L123" s="149"/>
      <c r="M123" s="153"/>
      <c r="N123" s="154"/>
      <c r="O123" s="154"/>
      <c r="P123" s="155">
        <f>SUM(P124:P177)</f>
        <v>38.198</v>
      </c>
      <c r="Q123" s="154"/>
      <c r="R123" s="155">
        <f>SUM(R124:R177)</f>
        <v>5.7559414600000016</v>
      </c>
      <c r="S123" s="154"/>
      <c r="T123" s="156">
        <f>SUM(T124:T177)</f>
        <v>0</v>
      </c>
      <c r="AR123" s="150" t="s">
        <v>28</v>
      </c>
      <c r="AT123" s="157" t="s">
        <v>76</v>
      </c>
      <c r="AU123" s="157" t="s">
        <v>28</v>
      </c>
      <c r="AY123" s="150" t="s">
        <v>259</v>
      </c>
      <c r="BK123" s="158">
        <f>SUM(BK124:BK177)</f>
        <v>0</v>
      </c>
    </row>
    <row r="124" spans="2:65" s="1" customFormat="1" ht="16.5" customHeight="1">
      <c r="B124" s="161"/>
      <c r="C124" s="162" t="s">
        <v>317</v>
      </c>
      <c r="D124" s="162" t="s">
        <v>261</v>
      </c>
      <c r="E124" s="163" t="s">
        <v>1432</v>
      </c>
      <c r="F124" s="164" t="s">
        <v>1433</v>
      </c>
      <c r="G124" s="165" t="s">
        <v>352</v>
      </c>
      <c r="H124" s="166">
        <v>31</v>
      </c>
      <c r="I124" s="167"/>
      <c r="J124" s="167">
        <f>ROUND(I124*H124,2)</f>
        <v>0</v>
      </c>
      <c r="K124" s="164" t="s">
        <v>265</v>
      </c>
      <c r="L124" s="39"/>
      <c r="M124" s="168" t="s">
        <v>5</v>
      </c>
      <c r="N124" s="169" t="s">
        <v>48</v>
      </c>
      <c r="O124" s="170">
        <v>0.34</v>
      </c>
      <c r="P124" s="170">
        <f>O124*H124</f>
        <v>10.540000000000001</v>
      </c>
      <c r="Q124" s="170">
        <v>0.17488999999999999</v>
      </c>
      <c r="R124" s="170">
        <f>Q124*H124</f>
        <v>5.4215900000000001</v>
      </c>
      <c r="S124" s="170">
        <v>0</v>
      </c>
      <c r="T124" s="171">
        <f>S124*H124</f>
        <v>0</v>
      </c>
      <c r="AR124" s="24" t="s">
        <v>266</v>
      </c>
      <c r="AT124" s="24" t="s">
        <v>261</v>
      </c>
      <c r="AU124" s="24" t="s">
        <v>86</v>
      </c>
      <c r="AY124" s="24" t="s">
        <v>259</v>
      </c>
      <c r="BE124" s="172">
        <f>IF(N124="základní",J124,0)</f>
        <v>0</v>
      </c>
      <c r="BF124" s="172">
        <f>IF(N124="snížená",J124,0)</f>
        <v>0</v>
      </c>
      <c r="BG124" s="172">
        <f>IF(N124="zákl. přenesená",J124,0)</f>
        <v>0</v>
      </c>
      <c r="BH124" s="172">
        <f>IF(N124="sníž. přenesená",J124,0)</f>
        <v>0</v>
      </c>
      <c r="BI124" s="172">
        <f>IF(N124="nulová",J124,0)</f>
        <v>0</v>
      </c>
      <c r="BJ124" s="24" t="s">
        <v>28</v>
      </c>
      <c r="BK124" s="172">
        <f>ROUND(I124*H124,2)</f>
        <v>0</v>
      </c>
      <c r="BL124" s="24" t="s">
        <v>266</v>
      </c>
      <c r="BM124" s="24" t="s">
        <v>1576</v>
      </c>
    </row>
    <row r="125" spans="2:65" s="12" customFormat="1">
      <c r="B125" s="173"/>
      <c r="D125" s="174" t="s">
        <v>268</v>
      </c>
      <c r="E125" s="175" t="s">
        <v>5</v>
      </c>
      <c r="F125" s="176" t="s">
        <v>1483</v>
      </c>
      <c r="H125" s="175" t="s">
        <v>5</v>
      </c>
      <c r="L125" s="173"/>
      <c r="M125" s="177"/>
      <c r="N125" s="178"/>
      <c r="O125" s="178"/>
      <c r="P125" s="178"/>
      <c r="Q125" s="178"/>
      <c r="R125" s="178"/>
      <c r="S125" s="178"/>
      <c r="T125" s="179"/>
      <c r="AT125" s="175" t="s">
        <v>268</v>
      </c>
      <c r="AU125" s="175" t="s">
        <v>86</v>
      </c>
      <c r="AV125" s="12" t="s">
        <v>28</v>
      </c>
      <c r="AW125" s="12" t="s">
        <v>41</v>
      </c>
      <c r="AX125" s="12" t="s">
        <v>77</v>
      </c>
      <c r="AY125" s="175" t="s">
        <v>259</v>
      </c>
    </row>
    <row r="126" spans="2:65" s="13" customFormat="1">
      <c r="B126" s="180"/>
      <c r="D126" s="174" t="s">
        <v>268</v>
      </c>
      <c r="E126" s="181" t="s">
        <v>5</v>
      </c>
      <c r="F126" s="182" t="s">
        <v>275</v>
      </c>
      <c r="H126" s="183">
        <v>0</v>
      </c>
      <c r="L126" s="180"/>
      <c r="M126" s="184"/>
      <c r="N126" s="185"/>
      <c r="O126" s="185"/>
      <c r="P126" s="185"/>
      <c r="Q126" s="185"/>
      <c r="R126" s="185"/>
      <c r="S126" s="185"/>
      <c r="T126" s="186"/>
      <c r="AT126" s="181" t="s">
        <v>268</v>
      </c>
      <c r="AU126" s="181" t="s">
        <v>86</v>
      </c>
      <c r="AV126" s="13" t="s">
        <v>152</v>
      </c>
      <c r="AW126" s="13" t="s">
        <v>41</v>
      </c>
      <c r="AX126" s="13" t="s">
        <v>77</v>
      </c>
      <c r="AY126" s="181" t="s">
        <v>259</v>
      </c>
    </row>
    <row r="127" spans="2:65" s="12" customFormat="1">
      <c r="B127" s="173"/>
      <c r="D127" s="174" t="s">
        <v>268</v>
      </c>
      <c r="E127" s="175" t="s">
        <v>5</v>
      </c>
      <c r="F127" s="176" t="s">
        <v>1577</v>
      </c>
      <c r="H127" s="175" t="s">
        <v>5</v>
      </c>
      <c r="L127" s="173"/>
      <c r="M127" s="177"/>
      <c r="N127" s="178"/>
      <c r="O127" s="178"/>
      <c r="P127" s="178"/>
      <c r="Q127" s="178"/>
      <c r="R127" s="178"/>
      <c r="S127" s="178"/>
      <c r="T127" s="179"/>
      <c r="AT127" s="175" t="s">
        <v>268</v>
      </c>
      <c r="AU127" s="175" t="s">
        <v>86</v>
      </c>
      <c r="AV127" s="12" t="s">
        <v>28</v>
      </c>
      <c r="AW127" s="12" t="s">
        <v>41</v>
      </c>
      <c r="AX127" s="12" t="s">
        <v>77</v>
      </c>
      <c r="AY127" s="175" t="s">
        <v>259</v>
      </c>
    </row>
    <row r="128" spans="2:65" s="14" customFormat="1">
      <c r="B128" s="187"/>
      <c r="D128" s="174" t="s">
        <v>268</v>
      </c>
      <c r="E128" s="188" t="s">
        <v>5</v>
      </c>
      <c r="F128" s="189" t="s">
        <v>1578</v>
      </c>
      <c r="H128" s="190">
        <v>23</v>
      </c>
      <c r="L128" s="187"/>
      <c r="M128" s="191"/>
      <c r="N128" s="192"/>
      <c r="O128" s="192"/>
      <c r="P128" s="192"/>
      <c r="Q128" s="192"/>
      <c r="R128" s="192"/>
      <c r="S128" s="192"/>
      <c r="T128" s="193"/>
      <c r="AT128" s="188" t="s">
        <v>268</v>
      </c>
      <c r="AU128" s="188" t="s">
        <v>86</v>
      </c>
      <c r="AV128" s="14" t="s">
        <v>86</v>
      </c>
      <c r="AW128" s="14" t="s">
        <v>41</v>
      </c>
      <c r="AX128" s="14" t="s">
        <v>77</v>
      </c>
      <c r="AY128" s="188" t="s">
        <v>259</v>
      </c>
    </row>
    <row r="129" spans="2:65" s="13" customFormat="1">
      <c r="B129" s="180"/>
      <c r="D129" s="174" t="s">
        <v>268</v>
      </c>
      <c r="E129" s="181" t="s">
        <v>1556</v>
      </c>
      <c r="F129" s="182" t="s">
        <v>1486</v>
      </c>
      <c r="H129" s="183">
        <v>23</v>
      </c>
      <c r="L129" s="180"/>
      <c r="M129" s="184"/>
      <c r="N129" s="185"/>
      <c r="O129" s="185"/>
      <c r="P129" s="185"/>
      <c r="Q129" s="185"/>
      <c r="R129" s="185"/>
      <c r="S129" s="185"/>
      <c r="T129" s="186"/>
      <c r="AT129" s="181" t="s">
        <v>268</v>
      </c>
      <c r="AU129" s="181" t="s">
        <v>86</v>
      </c>
      <c r="AV129" s="13" t="s">
        <v>152</v>
      </c>
      <c r="AW129" s="13" t="s">
        <v>41</v>
      </c>
      <c r="AX129" s="13" t="s">
        <v>77</v>
      </c>
      <c r="AY129" s="181" t="s">
        <v>259</v>
      </c>
    </row>
    <row r="130" spans="2:65" s="14" customFormat="1">
      <c r="B130" s="187"/>
      <c r="D130" s="174" t="s">
        <v>268</v>
      </c>
      <c r="E130" s="188" t="s">
        <v>5</v>
      </c>
      <c r="F130" s="189" t="s">
        <v>1579</v>
      </c>
      <c r="H130" s="190">
        <v>8</v>
      </c>
      <c r="L130" s="187"/>
      <c r="M130" s="191"/>
      <c r="N130" s="192"/>
      <c r="O130" s="192"/>
      <c r="P130" s="192"/>
      <c r="Q130" s="192"/>
      <c r="R130" s="192"/>
      <c r="S130" s="192"/>
      <c r="T130" s="193"/>
      <c r="AT130" s="188" t="s">
        <v>268</v>
      </c>
      <c r="AU130" s="188" t="s">
        <v>86</v>
      </c>
      <c r="AV130" s="14" t="s">
        <v>86</v>
      </c>
      <c r="AW130" s="14" t="s">
        <v>41</v>
      </c>
      <c r="AX130" s="14" t="s">
        <v>77</v>
      </c>
      <c r="AY130" s="188" t="s">
        <v>259</v>
      </c>
    </row>
    <row r="131" spans="2:65" s="13" customFormat="1">
      <c r="B131" s="180"/>
      <c r="D131" s="174" t="s">
        <v>268</v>
      </c>
      <c r="E131" s="181" t="s">
        <v>1557</v>
      </c>
      <c r="F131" s="182" t="s">
        <v>1488</v>
      </c>
      <c r="H131" s="183">
        <v>8</v>
      </c>
      <c r="L131" s="180"/>
      <c r="M131" s="184"/>
      <c r="N131" s="185"/>
      <c r="O131" s="185"/>
      <c r="P131" s="185"/>
      <c r="Q131" s="185"/>
      <c r="R131" s="185"/>
      <c r="S131" s="185"/>
      <c r="T131" s="186"/>
      <c r="AT131" s="181" t="s">
        <v>268</v>
      </c>
      <c r="AU131" s="181" t="s">
        <v>86</v>
      </c>
      <c r="AV131" s="13" t="s">
        <v>152</v>
      </c>
      <c r="AW131" s="13" t="s">
        <v>41</v>
      </c>
      <c r="AX131" s="13" t="s">
        <v>77</v>
      </c>
      <c r="AY131" s="181" t="s">
        <v>259</v>
      </c>
    </row>
    <row r="132" spans="2:65" s="15" customFormat="1">
      <c r="B132" s="194"/>
      <c r="D132" s="174" t="s">
        <v>268</v>
      </c>
      <c r="E132" s="195" t="s">
        <v>5</v>
      </c>
      <c r="F132" s="196" t="s">
        <v>282</v>
      </c>
      <c r="H132" s="197">
        <v>31</v>
      </c>
      <c r="L132" s="194"/>
      <c r="M132" s="198"/>
      <c r="N132" s="199"/>
      <c r="O132" s="199"/>
      <c r="P132" s="199"/>
      <c r="Q132" s="199"/>
      <c r="R132" s="199"/>
      <c r="S132" s="199"/>
      <c r="T132" s="200"/>
      <c r="AT132" s="195" t="s">
        <v>268</v>
      </c>
      <c r="AU132" s="195" t="s">
        <v>86</v>
      </c>
      <c r="AV132" s="15" t="s">
        <v>266</v>
      </c>
      <c r="AW132" s="15" t="s">
        <v>41</v>
      </c>
      <c r="AX132" s="15" t="s">
        <v>28</v>
      </c>
      <c r="AY132" s="195" t="s">
        <v>259</v>
      </c>
    </row>
    <row r="133" spans="2:65" s="1" customFormat="1" ht="16.5" customHeight="1">
      <c r="B133" s="161"/>
      <c r="C133" s="201" t="s">
        <v>321</v>
      </c>
      <c r="D133" s="201" t="s">
        <v>336</v>
      </c>
      <c r="E133" s="202" t="s">
        <v>1489</v>
      </c>
      <c r="F133" s="203" t="s">
        <v>1490</v>
      </c>
      <c r="G133" s="204" t="s">
        <v>352</v>
      </c>
      <c r="H133" s="205">
        <v>17</v>
      </c>
      <c r="I133" s="206"/>
      <c r="J133" s="206">
        <f>ROUND(I133*H133,2)</f>
        <v>0</v>
      </c>
      <c r="K133" s="203" t="s">
        <v>265</v>
      </c>
      <c r="L133" s="207"/>
      <c r="M133" s="208" t="s">
        <v>5</v>
      </c>
      <c r="N133" s="209" t="s">
        <v>48</v>
      </c>
      <c r="O133" s="170">
        <v>0</v>
      </c>
      <c r="P133" s="170">
        <f>O133*H133</f>
        <v>0</v>
      </c>
      <c r="Q133" s="170">
        <v>2.8E-3</v>
      </c>
      <c r="R133" s="170">
        <f>Q133*H133</f>
        <v>4.7599999999999996E-2</v>
      </c>
      <c r="S133" s="170">
        <v>0</v>
      </c>
      <c r="T133" s="171">
        <f>S133*H133</f>
        <v>0</v>
      </c>
      <c r="AR133" s="24" t="s">
        <v>321</v>
      </c>
      <c r="AT133" s="24" t="s">
        <v>336</v>
      </c>
      <c r="AU133" s="24" t="s">
        <v>86</v>
      </c>
      <c r="AY133" s="24" t="s">
        <v>259</v>
      </c>
      <c r="BE133" s="172">
        <f>IF(N133="základní",J133,0)</f>
        <v>0</v>
      </c>
      <c r="BF133" s="172">
        <f>IF(N133="snížená",J133,0)</f>
        <v>0</v>
      </c>
      <c r="BG133" s="172">
        <f>IF(N133="zákl. přenesená",J133,0)</f>
        <v>0</v>
      </c>
      <c r="BH133" s="172">
        <f>IF(N133="sníž. přenesená",J133,0)</f>
        <v>0</v>
      </c>
      <c r="BI133" s="172">
        <f>IF(N133="nulová",J133,0)</f>
        <v>0</v>
      </c>
      <c r="BJ133" s="24" t="s">
        <v>28</v>
      </c>
      <c r="BK133" s="172">
        <f>ROUND(I133*H133,2)</f>
        <v>0</v>
      </c>
      <c r="BL133" s="24" t="s">
        <v>266</v>
      </c>
      <c r="BM133" s="24" t="s">
        <v>1580</v>
      </c>
    </row>
    <row r="134" spans="2:65" s="12" customFormat="1">
      <c r="B134" s="173"/>
      <c r="D134" s="174" t="s">
        <v>268</v>
      </c>
      <c r="E134" s="175" t="s">
        <v>5</v>
      </c>
      <c r="F134" s="176" t="s">
        <v>1492</v>
      </c>
      <c r="H134" s="175" t="s">
        <v>5</v>
      </c>
      <c r="L134" s="173"/>
      <c r="M134" s="177"/>
      <c r="N134" s="178"/>
      <c r="O134" s="178"/>
      <c r="P134" s="178"/>
      <c r="Q134" s="178"/>
      <c r="R134" s="178"/>
      <c r="S134" s="178"/>
      <c r="T134" s="179"/>
      <c r="AT134" s="175" t="s">
        <v>268</v>
      </c>
      <c r="AU134" s="175" t="s">
        <v>86</v>
      </c>
      <c r="AV134" s="12" t="s">
        <v>28</v>
      </c>
      <c r="AW134" s="12" t="s">
        <v>41</v>
      </c>
      <c r="AX134" s="12" t="s">
        <v>77</v>
      </c>
      <c r="AY134" s="175" t="s">
        <v>259</v>
      </c>
    </row>
    <row r="135" spans="2:65" s="14" customFormat="1">
      <c r="B135" s="187"/>
      <c r="D135" s="174" t="s">
        <v>268</v>
      </c>
      <c r="E135" s="188" t="s">
        <v>5</v>
      </c>
      <c r="F135" s="189" t="s">
        <v>1556</v>
      </c>
      <c r="H135" s="190">
        <v>23</v>
      </c>
      <c r="L135" s="187"/>
      <c r="M135" s="191"/>
      <c r="N135" s="192"/>
      <c r="O135" s="192"/>
      <c r="P135" s="192"/>
      <c r="Q135" s="192"/>
      <c r="R135" s="192"/>
      <c r="S135" s="192"/>
      <c r="T135" s="193"/>
      <c r="AT135" s="188" t="s">
        <v>268</v>
      </c>
      <c r="AU135" s="188" t="s">
        <v>86</v>
      </c>
      <c r="AV135" s="14" t="s">
        <v>86</v>
      </c>
      <c r="AW135" s="14" t="s">
        <v>41</v>
      </c>
      <c r="AX135" s="14" t="s">
        <v>77</v>
      </c>
      <c r="AY135" s="188" t="s">
        <v>259</v>
      </c>
    </row>
    <row r="136" spans="2:65" s="14" customFormat="1">
      <c r="B136" s="187"/>
      <c r="D136" s="174" t="s">
        <v>268</v>
      </c>
      <c r="E136" s="188" t="s">
        <v>5</v>
      </c>
      <c r="F136" s="189" t="s">
        <v>1581</v>
      </c>
      <c r="H136" s="190">
        <v>-6</v>
      </c>
      <c r="L136" s="187"/>
      <c r="M136" s="191"/>
      <c r="N136" s="192"/>
      <c r="O136" s="192"/>
      <c r="P136" s="192"/>
      <c r="Q136" s="192"/>
      <c r="R136" s="192"/>
      <c r="S136" s="192"/>
      <c r="T136" s="193"/>
      <c r="AT136" s="188" t="s">
        <v>268</v>
      </c>
      <c r="AU136" s="188" t="s">
        <v>86</v>
      </c>
      <c r="AV136" s="14" t="s">
        <v>86</v>
      </c>
      <c r="AW136" s="14" t="s">
        <v>41</v>
      </c>
      <c r="AX136" s="14" t="s">
        <v>77</v>
      </c>
      <c r="AY136" s="188" t="s">
        <v>259</v>
      </c>
    </row>
    <row r="137" spans="2:65" s="15" customFormat="1">
      <c r="B137" s="194"/>
      <c r="D137" s="174" t="s">
        <v>268</v>
      </c>
      <c r="E137" s="195" t="s">
        <v>5</v>
      </c>
      <c r="F137" s="196" t="s">
        <v>282</v>
      </c>
      <c r="H137" s="197">
        <v>17</v>
      </c>
      <c r="L137" s="194"/>
      <c r="M137" s="198"/>
      <c r="N137" s="199"/>
      <c r="O137" s="199"/>
      <c r="P137" s="199"/>
      <c r="Q137" s="199"/>
      <c r="R137" s="199"/>
      <c r="S137" s="199"/>
      <c r="T137" s="200"/>
      <c r="AT137" s="195" t="s">
        <v>268</v>
      </c>
      <c r="AU137" s="195" t="s">
        <v>86</v>
      </c>
      <c r="AV137" s="15" t="s">
        <v>266</v>
      </c>
      <c r="AW137" s="15" t="s">
        <v>41</v>
      </c>
      <c r="AX137" s="15" t="s">
        <v>28</v>
      </c>
      <c r="AY137" s="195" t="s">
        <v>259</v>
      </c>
    </row>
    <row r="138" spans="2:65" s="1" customFormat="1" ht="16.5" customHeight="1">
      <c r="B138" s="161"/>
      <c r="C138" s="201" t="s">
        <v>327</v>
      </c>
      <c r="D138" s="201" t="s">
        <v>336</v>
      </c>
      <c r="E138" s="202" t="s">
        <v>1494</v>
      </c>
      <c r="F138" s="203" t="s">
        <v>1495</v>
      </c>
      <c r="G138" s="204" t="s">
        <v>352</v>
      </c>
      <c r="H138" s="205">
        <v>6</v>
      </c>
      <c r="I138" s="206"/>
      <c r="J138" s="206">
        <f>ROUND(I138*H138,2)</f>
        <v>0</v>
      </c>
      <c r="K138" s="203" t="s">
        <v>265</v>
      </c>
      <c r="L138" s="207"/>
      <c r="M138" s="208" t="s">
        <v>5</v>
      </c>
      <c r="N138" s="209" t="s">
        <v>48</v>
      </c>
      <c r="O138" s="170">
        <v>0</v>
      </c>
      <c r="P138" s="170">
        <f>O138*H138</f>
        <v>0</v>
      </c>
      <c r="Q138" s="170">
        <v>3.3999999999999998E-3</v>
      </c>
      <c r="R138" s="170">
        <f>Q138*H138</f>
        <v>2.0399999999999998E-2</v>
      </c>
      <c r="S138" s="170">
        <v>0</v>
      </c>
      <c r="T138" s="171">
        <f>S138*H138</f>
        <v>0</v>
      </c>
      <c r="AR138" s="24" t="s">
        <v>321</v>
      </c>
      <c r="AT138" s="24" t="s">
        <v>336</v>
      </c>
      <c r="AU138" s="24" t="s">
        <v>86</v>
      </c>
      <c r="AY138" s="24" t="s">
        <v>259</v>
      </c>
      <c r="BE138" s="172">
        <f>IF(N138="základní",J138,0)</f>
        <v>0</v>
      </c>
      <c r="BF138" s="172">
        <f>IF(N138="snížená",J138,0)</f>
        <v>0</v>
      </c>
      <c r="BG138" s="172">
        <f>IF(N138="zákl. přenesená",J138,0)</f>
        <v>0</v>
      </c>
      <c r="BH138" s="172">
        <f>IF(N138="sníž. přenesená",J138,0)</f>
        <v>0</v>
      </c>
      <c r="BI138" s="172">
        <f>IF(N138="nulová",J138,0)</f>
        <v>0</v>
      </c>
      <c r="BJ138" s="24" t="s">
        <v>28</v>
      </c>
      <c r="BK138" s="172">
        <f>ROUND(I138*H138,2)</f>
        <v>0</v>
      </c>
      <c r="BL138" s="24" t="s">
        <v>266</v>
      </c>
      <c r="BM138" s="24" t="s">
        <v>1582</v>
      </c>
    </row>
    <row r="139" spans="2:65" s="12" customFormat="1">
      <c r="B139" s="173"/>
      <c r="D139" s="174" t="s">
        <v>268</v>
      </c>
      <c r="E139" s="175" t="s">
        <v>5</v>
      </c>
      <c r="F139" s="176" t="s">
        <v>1583</v>
      </c>
      <c r="H139" s="175" t="s">
        <v>5</v>
      </c>
      <c r="L139" s="173"/>
      <c r="M139" s="177"/>
      <c r="N139" s="178"/>
      <c r="O139" s="178"/>
      <c r="P139" s="178"/>
      <c r="Q139" s="178"/>
      <c r="R139" s="178"/>
      <c r="S139" s="178"/>
      <c r="T139" s="179"/>
      <c r="AT139" s="175" t="s">
        <v>268</v>
      </c>
      <c r="AU139" s="175" t="s">
        <v>86</v>
      </c>
      <c r="AV139" s="12" t="s">
        <v>28</v>
      </c>
      <c r="AW139" s="12" t="s">
        <v>41</v>
      </c>
      <c r="AX139" s="12" t="s">
        <v>77</v>
      </c>
      <c r="AY139" s="175" t="s">
        <v>259</v>
      </c>
    </row>
    <row r="140" spans="2:65" s="14" customFormat="1">
      <c r="B140" s="187"/>
      <c r="D140" s="174" t="s">
        <v>268</v>
      </c>
      <c r="E140" s="188" t="s">
        <v>5</v>
      </c>
      <c r="F140" s="189" t="s">
        <v>1584</v>
      </c>
      <c r="H140" s="190">
        <v>6</v>
      </c>
      <c r="L140" s="187"/>
      <c r="M140" s="191"/>
      <c r="N140" s="192"/>
      <c r="O140" s="192"/>
      <c r="P140" s="192"/>
      <c r="Q140" s="192"/>
      <c r="R140" s="192"/>
      <c r="S140" s="192"/>
      <c r="T140" s="193"/>
      <c r="AT140" s="188" t="s">
        <v>268</v>
      </c>
      <c r="AU140" s="188" t="s">
        <v>86</v>
      </c>
      <c r="AV140" s="14" t="s">
        <v>86</v>
      </c>
      <c r="AW140" s="14" t="s">
        <v>41</v>
      </c>
      <c r="AX140" s="14" t="s">
        <v>28</v>
      </c>
      <c r="AY140" s="188" t="s">
        <v>259</v>
      </c>
    </row>
    <row r="141" spans="2:65" s="1" customFormat="1" ht="16.5" customHeight="1">
      <c r="B141" s="161"/>
      <c r="C141" s="201" t="s">
        <v>335</v>
      </c>
      <c r="D141" s="201" t="s">
        <v>336</v>
      </c>
      <c r="E141" s="202" t="s">
        <v>1499</v>
      </c>
      <c r="F141" s="203" t="s">
        <v>1500</v>
      </c>
      <c r="G141" s="204" t="s">
        <v>352</v>
      </c>
      <c r="H141" s="205">
        <v>8</v>
      </c>
      <c r="I141" s="206"/>
      <c r="J141" s="206">
        <f>ROUND(I141*H141,2)</f>
        <v>0</v>
      </c>
      <c r="K141" s="203" t="s">
        <v>265</v>
      </c>
      <c r="L141" s="207"/>
      <c r="M141" s="208" t="s">
        <v>5</v>
      </c>
      <c r="N141" s="209" t="s">
        <v>48</v>
      </c>
      <c r="O141" s="170">
        <v>0</v>
      </c>
      <c r="P141" s="170">
        <f>O141*H141</f>
        <v>0</v>
      </c>
      <c r="Q141" s="170">
        <v>2.7000000000000001E-3</v>
      </c>
      <c r="R141" s="170">
        <f>Q141*H141</f>
        <v>2.1600000000000001E-2</v>
      </c>
      <c r="S141" s="170">
        <v>0</v>
      </c>
      <c r="T141" s="171">
        <f>S141*H141</f>
        <v>0</v>
      </c>
      <c r="AR141" s="24" t="s">
        <v>321</v>
      </c>
      <c r="AT141" s="24" t="s">
        <v>336</v>
      </c>
      <c r="AU141" s="24" t="s">
        <v>86</v>
      </c>
      <c r="AY141" s="24" t="s">
        <v>259</v>
      </c>
      <c r="BE141" s="172">
        <f>IF(N141="základní",J141,0)</f>
        <v>0</v>
      </c>
      <c r="BF141" s="172">
        <f>IF(N141="snížená",J141,0)</f>
        <v>0</v>
      </c>
      <c r="BG141" s="172">
        <f>IF(N141="zákl. přenesená",J141,0)</f>
        <v>0</v>
      </c>
      <c r="BH141" s="172">
        <f>IF(N141="sníž. přenesená",J141,0)</f>
        <v>0</v>
      </c>
      <c r="BI141" s="172">
        <f>IF(N141="nulová",J141,0)</f>
        <v>0</v>
      </c>
      <c r="BJ141" s="24" t="s">
        <v>28</v>
      </c>
      <c r="BK141" s="172">
        <f>ROUND(I141*H141,2)</f>
        <v>0</v>
      </c>
      <c r="BL141" s="24" t="s">
        <v>266</v>
      </c>
      <c r="BM141" s="24" t="s">
        <v>1585</v>
      </c>
    </row>
    <row r="142" spans="2:65" s="12" customFormat="1">
      <c r="B142" s="173"/>
      <c r="D142" s="174" t="s">
        <v>268</v>
      </c>
      <c r="E142" s="175" t="s">
        <v>5</v>
      </c>
      <c r="F142" s="176" t="s">
        <v>1502</v>
      </c>
      <c r="H142" s="175" t="s">
        <v>5</v>
      </c>
      <c r="L142" s="173"/>
      <c r="M142" s="177"/>
      <c r="N142" s="178"/>
      <c r="O142" s="178"/>
      <c r="P142" s="178"/>
      <c r="Q142" s="178"/>
      <c r="R142" s="178"/>
      <c r="S142" s="178"/>
      <c r="T142" s="179"/>
      <c r="AT142" s="175" t="s">
        <v>268</v>
      </c>
      <c r="AU142" s="175" t="s">
        <v>86</v>
      </c>
      <c r="AV142" s="12" t="s">
        <v>28</v>
      </c>
      <c r="AW142" s="12" t="s">
        <v>41</v>
      </c>
      <c r="AX142" s="12" t="s">
        <v>77</v>
      </c>
      <c r="AY142" s="175" t="s">
        <v>259</v>
      </c>
    </row>
    <row r="143" spans="2:65" s="14" customFormat="1">
      <c r="B143" s="187"/>
      <c r="D143" s="174" t="s">
        <v>268</v>
      </c>
      <c r="E143" s="188" t="s">
        <v>5</v>
      </c>
      <c r="F143" s="189" t="s">
        <v>1557</v>
      </c>
      <c r="H143" s="190">
        <v>8</v>
      </c>
      <c r="L143" s="187"/>
      <c r="M143" s="191"/>
      <c r="N143" s="192"/>
      <c r="O143" s="192"/>
      <c r="P143" s="192"/>
      <c r="Q143" s="192"/>
      <c r="R143" s="192"/>
      <c r="S143" s="192"/>
      <c r="T143" s="193"/>
      <c r="AT143" s="188" t="s">
        <v>268</v>
      </c>
      <c r="AU143" s="188" t="s">
        <v>86</v>
      </c>
      <c r="AV143" s="14" t="s">
        <v>86</v>
      </c>
      <c r="AW143" s="14" t="s">
        <v>41</v>
      </c>
      <c r="AX143" s="14" t="s">
        <v>28</v>
      </c>
      <c r="AY143" s="188" t="s">
        <v>259</v>
      </c>
    </row>
    <row r="144" spans="2:65" s="1" customFormat="1" ht="25.5" customHeight="1">
      <c r="B144" s="161"/>
      <c r="C144" s="162" t="s">
        <v>342</v>
      </c>
      <c r="D144" s="162" t="s">
        <v>261</v>
      </c>
      <c r="E144" s="163" t="s">
        <v>1503</v>
      </c>
      <c r="F144" s="164" t="s">
        <v>1504</v>
      </c>
      <c r="G144" s="165" t="s">
        <v>352</v>
      </c>
      <c r="H144" s="166">
        <v>1</v>
      </c>
      <c r="I144" s="167"/>
      <c r="J144" s="167">
        <f>ROUND(I144*H144,2)</f>
        <v>0</v>
      </c>
      <c r="K144" s="164" t="s">
        <v>265</v>
      </c>
      <c r="L144" s="39"/>
      <c r="M144" s="168" t="s">
        <v>5</v>
      </c>
      <c r="N144" s="169" t="s">
        <v>48</v>
      </c>
      <c r="O144" s="170">
        <v>6</v>
      </c>
      <c r="P144" s="170">
        <f>O144*H144</f>
        <v>6</v>
      </c>
      <c r="Q144" s="170">
        <v>0</v>
      </c>
      <c r="R144" s="170">
        <f>Q144*H144</f>
        <v>0</v>
      </c>
      <c r="S144" s="170">
        <v>0</v>
      </c>
      <c r="T144" s="171">
        <f>S144*H144</f>
        <v>0</v>
      </c>
      <c r="AR144" s="24" t="s">
        <v>266</v>
      </c>
      <c r="AT144" s="24" t="s">
        <v>261</v>
      </c>
      <c r="AU144" s="24" t="s">
        <v>86</v>
      </c>
      <c r="AY144" s="24" t="s">
        <v>259</v>
      </c>
      <c r="BE144" s="172">
        <f>IF(N144="základní",J144,0)</f>
        <v>0</v>
      </c>
      <c r="BF144" s="172">
        <f>IF(N144="snížená",J144,0)</f>
        <v>0</v>
      </c>
      <c r="BG144" s="172">
        <f>IF(N144="zákl. přenesená",J144,0)</f>
        <v>0</v>
      </c>
      <c r="BH144" s="172">
        <f>IF(N144="sníž. přenesená",J144,0)</f>
        <v>0</v>
      </c>
      <c r="BI144" s="172">
        <f>IF(N144="nulová",J144,0)</f>
        <v>0</v>
      </c>
      <c r="BJ144" s="24" t="s">
        <v>28</v>
      </c>
      <c r="BK144" s="172">
        <f>ROUND(I144*H144,2)</f>
        <v>0</v>
      </c>
      <c r="BL144" s="24" t="s">
        <v>266</v>
      </c>
      <c r="BM144" s="24" t="s">
        <v>1586</v>
      </c>
    </row>
    <row r="145" spans="2:65" s="12" customFormat="1">
      <c r="B145" s="173"/>
      <c r="D145" s="174" t="s">
        <v>268</v>
      </c>
      <c r="E145" s="175" t="s">
        <v>5</v>
      </c>
      <c r="F145" s="176" t="s">
        <v>1506</v>
      </c>
      <c r="H145" s="175" t="s">
        <v>5</v>
      </c>
      <c r="L145" s="173"/>
      <c r="M145" s="177"/>
      <c r="N145" s="178"/>
      <c r="O145" s="178"/>
      <c r="P145" s="178"/>
      <c r="Q145" s="178"/>
      <c r="R145" s="178"/>
      <c r="S145" s="178"/>
      <c r="T145" s="179"/>
      <c r="AT145" s="175" t="s">
        <v>268</v>
      </c>
      <c r="AU145" s="175" t="s">
        <v>86</v>
      </c>
      <c r="AV145" s="12" t="s">
        <v>28</v>
      </c>
      <c r="AW145" s="12" t="s">
        <v>41</v>
      </c>
      <c r="AX145" s="12" t="s">
        <v>77</v>
      </c>
      <c r="AY145" s="175" t="s">
        <v>259</v>
      </c>
    </row>
    <row r="146" spans="2:65" s="14" customFormat="1">
      <c r="B146" s="187"/>
      <c r="D146" s="174" t="s">
        <v>268</v>
      </c>
      <c r="E146" s="188" t="s">
        <v>5</v>
      </c>
      <c r="F146" s="189" t="s">
        <v>28</v>
      </c>
      <c r="H146" s="190">
        <v>1</v>
      </c>
      <c r="L146" s="187"/>
      <c r="M146" s="191"/>
      <c r="N146" s="192"/>
      <c r="O146" s="192"/>
      <c r="P146" s="192"/>
      <c r="Q146" s="192"/>
      <c r="R146" s="192"/>
      <c r="S146" s="192"/>
      <c r="T146" s="193"/>
      <c r="AT146" s="188" t="s">
        <v>268</v>
      </c>
      <c r="AU146" s="188" t="s">
        <v>86</v>
      </c>
      <c r="AV146" s="14" t="s">
        <v>86</v>
      </c>
      <c r="AW146" s="14" t="s">
        <v>41</v>
      </c>
      <c r="AX146" s="14" t="s">
        <v>28</v>
      </c>
      <c r="AY146" s="188" t="s">
        <v>259</v>
      </c>
    </row>
    <row r="147" spans="2:65" s="1" customFormat="1" ht="38.25" customHeight="1">
      <c r="B147" s="161"/>
      <c r="C147" s="201" t="s">
        <v>349</v>
      </c>
      <c r="D147" s="201" t="s">
        <v>336</v>
      </c>
      <c r="E147" s="202" t="s">
        <v>1507</v>
      </c>
      <c r="F147" s="203" t="s">
        <v>1508</v>
      </c>
      <c r="G147" s="204" t="s">
        <v>352</v>
      </c>
      <c r="H147" s="205">
        <v>1</v>
      </c>
      <c r="I147" s="206"/>
      <c r="J147" s="206">
        <f>ROUND(I147*H147,2)</f>
        <v>0</v>
      </c>
      <c r="K147" s="203" t="s">
        <v>5</v>
      </c>
      <c r="L147" s="207"/>
      <c r="M147" s="208" t="s">
        <v>5</v>
      </c>
      <c r="N147" s="209" t="s">
        <v>48</v>
      </c>
      <c r="O147" s="170">
        <v>0</v>
      </c>
      <c r="P147" s="170">
        <f>O147*H147</f>
        <v>0</v>
      </c>
      <c r="Q147" s="170">
        <v>0.09</v>
      </c>
      <c r="R147" s="170">
        <f>Q147*H147</f>
        <v>0.09</v>
      </c>
      <c r="S147" s="170">
        <v>0</v>
      </c>
      <c r="T147" s="171">
        <f>S147*H147</f>
        <v>0</v>
      </c>
      <c r="AR147" s="24" t="s">
        <v>321</v>
      </c>
      <c r="AT147" s="24" t="s">
        <v>336</v>
      </c>
      <c r="AU147" s="24" t="s">
        <v>86</v>
      </c>
      <c r="AY147" s="24" t="s">
        <v>259</v>
      </c>
      <c r="BE147" s="172">
        <f>IF(N147="základní",J147,0)</f>
        <v>0</v>
      </c>
      <c r="BF147" s="172">
        <f>IF(N147="snížená",J147,0)</f>
        <v>0</v>
      </c>
      <c r="BG147" s="172">
        <f>IF(N147="zákl. přenesená",J147,0)</f>
        <v>0</v>
      </c>
      <c r="BH147" s="172">
        <f>IF(N147="sníž. přenesená",J147,0)</f>
        <v>0</v>
      </c>
      <c r="BI147" s="172">
        <f>IF(N147="nulová",J147,0)</f>
        <v>0</v>
      </c>
      <c r="BJ147" s="24" t="s">
        <v>28</v>
      </c>
      <c r="BK147" s="172">
        <f>ROUND(I147*H147,2)</f>
        <v>0</v>
      </c>
      <c r="BL147" s="24" t="s">
        <v>266</v>
      </c>
      <c r="BM147" s="24" t="s">
        <v>1587</v>
      </c>
    </row>
    <row r="148" spans="2:65" s="1" customFormat="1" ht="25.5" customHeight="1">
      <c r="B148" s="161"/>
      <c r="C148" s="162" t="s">
        <v>356</v>
      </c>
      <c r="D148" s="162" t="s">
        <v>261</v>
      </c>
      <c r="E148" s="163" t="s">
        <v>1510</v>
      </c>
      <c r="F148" s="164" t="s">
        <v>1511</v>
      </c>
      <c r="G148" s="165" t="s">
        <v>285</v>
      </c>
      <c r="H148" s="166">
        <v>63.7</v>
      </c>
      <c r="I148" s="167"/>
      <c r="J148" s="167">
        <f>ROUND(I148*H148,2)</f>
        <v>0</v>
      </c>
      <c r="K148" s="164" t="s">
        <v>265</v>
      </c>
      <c r="L148" s="39"/>
      <c r="M148" s="168" t="s">
        <v>5</v>
      </c>
      <c r="N148" s="169" t="s">
        <v>48</v>
      </c>
      <c r="O148" s="170">
        <v>0.19600000000000001</v>
      </c>
      <c r="P148" s="170">
        <f>O148*H148</f>
        <v>12.485200000000001</v>
      </c>
      <c r="Q148" s="170">
        <v>0</v>
      </c>
      <c r="R148" s="170">
        <f>Q148*H148</f>
        <v>0</v>
      </c>
      <c r="S148" s="170">
        <v>0</v>
      </c>
      <c r="T148" s="171">
        <f>S148*H148</f>
        <v>0</v>
      </c>
      <c r="AR148" s="24" t="s">
        <v>266</v>
      </c>
      <c r="AT148" s="24" t="s">
        <v>261</v>
      </c>
      <c r="AU148" s="24" t="s">
        <v>86</v>
      </c>
      <c r="AY148" s="24" t="s">
        <v>259</v>
      </c>
      <c r="BE148" s="172">
        <f>IF(N148="základní",J148,0)</f>
        <v>0</v>
      </c>
      <c r="BF148" s="172">
        <f>IF(N148="snížená",J148,0)</f>
        <v>0</v>
      </c>
      <c r="BG148" s="172">
        <f>IF(N148="zákl. přenesená",J148,0)</f>
        <v>0</v>
      </c>
      <c r="BH148" s="172">
        <f>IF(N148="sníž. přenesená",J148,0)</f>
        <v>0</v>
      </c>
      <c r="BI148" s="172">
        <f>IF(N148="nulová",J148,0)</f>
        <v>0</v>
      </c>
      <c r="BJ148" s="24" t="s">
        <v>28</v>
      </c>
      <c r="BK148" s="172">
        <f>ROUND(I148*H148,2)</f>
        <v>0</v>
      </c>
      <c r="BL148" s="24" t="s">
        <v>266</v>
      </c>
      <c r="BM148" s="24" t="s">
        <v>1588</v>
      </c>
    </row>
    <row r="149" spans="2:65" s="12" customFormat="1">
      <c r="B149" s="173"/>
      <c r="D149" s="174" t="s">
        <v>268</v>
      </c>
      <c r="E149" s="175" t="s">
        <v>5</v>
      </c>
      <c r="F149" s="176" t="s">
        <v>1589</v>
      </c>
      <c r="H149" s="175" t="s">
        <v>5</v>
      </c>
      <c r="L149" s="173"/>
      <c r="M149" s="177"/>
      <c r="N149" s="178"/>
      <c r="O149" s="178"/>
      <c r="P149" s="178"/>
      <c r="Q149" s="178"/>
      <c r="R149" s="178"/>
      <c r="S149" s="178"/>
      <c r="T149" s="179"/>
      <c r="AT149" s="175" t="s">
        <v>268</v>
      </c>
      <c r="AU149" s="175" t="s">
        <v>86</v>
      </c>
      <c r="AV149" s="12" t="s">
        <v>28</v>
      </c>
      <c r="AW149" s="12" t="s">
        <v>41</v>
      </c>
      <c r="AX149" s="12" t="s">
        <v>77</v>
      </c>
      <c r="AY149" s="175" t="s">
        <v>259</v>
      </c>
    </row>
    <row r="150" spans="2:65" s="14" customFormat="1">
      <c r="B150" s="187"/>
      <c r="D150" s="174" t="s">
        <v>268</v>
      </c>
      <c r="E150" s="188" t="s">
        <v>5</v>
      </c>
      <c r="F150" s="189" t="s">
        <v>1555</v>
      </c>
      <c r="H150" s="190">
        <v>63.7</v>
      </c>
      <c r="L150" s="187"/>
      <c r="M150" s="191"/>
      <c r="N150" s="192"/>
      <c r="O150" s="192"/>
      <c r="P150" s="192"/>
      <c r="Q150" s="192"/>
      <c r="R150" s="192"/>
      <c r="S150" s="192"/>
      <c r="T150" s="193"/>
      <c r="AT150" s="188" t="s">
        <v>268</v>
      </c>
      <c r="AU150" s="188" t="s">
        <v>86</v>
      </c>
      <c r="AV150" s="14" t="s">
        <v>86</v>
      </c>
      <c r="AW150" s="14" t="s">
        <v>41</v>
      </c>
      <c r="AX150" s="14" t="s">
        <v>77</v>
      </c>
      <c r="AY150" s="188" t="s">
        <v>259</v>
      </c>
    </row>
    <row r="151" spans="2:65" s="13" customFormat="1">
      <c r="B151" s="180"/>
      <c r="D151" s="174" t="s">
        <v>268</v>
      </c>
      <c r="E151" s="181" t="s">
        <v>1554</v>
      </c>
      <c r="F151" s="182" t="s">
        <v>275</v>
      </c>
      <c r="H151" s="183">
        <v>63.7</v>
      </c>
      <c r="L151" s="180"/>
      <c r="M151" s="184"/>
      <c r="N151" s="185"/>
      <c r="O151" s="185"/>
      <c r="P151" s="185"/>
      <c r="Q151" s="185"/>
      <c r="R151" s="185"/>
      <c r="S151" s="185"/>
      <c r="T151" s="186"/>
      <c r="AT151" s="181" t="s">
        <v>268</v>
      </c>
      <c r="AU151" s="181" t="s">
        <v>86</v>
      </c>
      <c r="AV151" s="13" t="s">
        <v>152</v>
      </c>
      <c r="AW151" s="13" t="s">
        <v>41</v>
      </c>
      <c r="AX151" s="13" t="s">
        <v>28</v>
      </c>
      <c r="AY151" s="181" t="s">
        <v>259</v>
      </c>
    </row>
    <row r="152" spans="2:65" s="1" customFormat="1" ht="25.5" customHeight="1">
      <c r="B152" s="161"/>
      <c r="C152" s="201" t="s">
        <v>362</v>
      </c>
      <c r="D152" s="201" t="s">
        <v>336</v>
      </c>
      <c r="E152" s="202" t="s">
        <v>1514</v>
      </c>
      <c r="F152" s="203" t="s">
        <v>1515</v>
      </c>
      <c r="G152" s="204" t="s">
        <v>285</v>
      </c>
      <c r="H152" s="205">
        <v>73.254999999999995</v>
      </c>
      <c r="I152" s="206"/>
      <c r="J152" s="206">
        <f>ROUND(I152*H152,2)</f>
        <v>0</v>
      </c>
      <c r="K152" s="203" t="s">
        <v>5</v>
      </c>
      <c r="L152" s="207"/>
      <c r="M152" s="208" t="s">
        <v>5</v>
      </c>
      <c r="N152" s="209" t="s">
        <v>48</v>
      </c>
      <c r="O152" s="170">
        <v>0</v>
      </c>
      <c r="P152" s="170">
        <f>O152*H152</f>
        <v>0</v>
      </c>
      <c r="Q152" s="170">
        <v>1.8E-3</v>
      </c>
      <c r="R152" s="170">
        <f>Q152*H152</f>
        <v>0.13185899999999998</v>
      </c>
      <c r="S152" s="170">
        <v>0</v>
      </c>
      <c r="T152" s="171">
        <f>S152*H152</f>
        <v>0</v>
      </c>
      <c r="AR152" s="24" t="s">
        <v>321</v>
      </c>
      <c r="AT152" s="24" t="s">
        <v>336</v>
      </c>
      <c r="AU152" s="24" t="s">
        <v>86</v>
      </c>
      <c r="AY152" s="24" t="s">
        <v>259</v>
      </c>
      <c r="BE152" s="172">
        <f>IF(N152="základní",J152,0)</f>
        <v>0</v>
      </c>
      <c r="BF152" s="172">
        <f>IF(N152="snížená",J152,0)</f>
        <v>0</v>
      </c>
      <c r="BG152" s="172">
        <f>IF(N152="zákl. přenesená",J152,0)</f>
        <v>0</v>
      </c>
      <c r="BH152" s="172">
        <f>IF(N152="sníž. přenesená",J152,0)</f>
        <v>0</v>
      </c>
      <c r="BI152" s="172">
        <f>IF(N152="nulová",J152,0)</f>
        <v>0</v>
      </c>
      <c r="BJ152" s="24" t="s">
        <v>28</v>
      </c>
      <c r="BK152" s="172">
        <f>ROUND(I152*H152,2)</f>
        <v>0</v>
      </c>
      <c r="BL152" s="24" t="s">
        <v>266</v>
      </c>
      <c r="BM152" s="24" t="s">
        <v>1590</v>
      </c>
    </row>
    <row r="153" spans="2:65" s="14" customFormat="1">
      <c r="B153" s="187"/>
      <c r="D153" s="174" t="s">
        <v>268</v>
      </c>
      <c r="E153" s="188" t="s">
        <v>5</v>
      </c>
      <c r="F153" s="189" t="s">
        <v>1591</v>
      </c>
      <c r="H153" s="190">
        <v>73.254999999999995</v>
      </c>
      <c r="L153" s="187"/>
      <c r="M153" s="191"/>
      <c r="N153" s="192"/>
      <c r="O153" s="192"/>
      <c r="P153" s="192"/>
      <c r="Q153" s="192"/>
      <c r="R153" s="192"/>
      <c r="S153" s="192"/>
      <c r="T153" s="193"/>
      <c r="AT153" s="188" t="s">
        <v>268</v>
      </c>
      <c r="AU153" s="188" t="s">
        <v>86</v>
      </c>
      <c r="AV153" s="14" t="s">
        <v>86</v>
      </c>
      <c r="AW153" s="14" t="s">
        <v>41</v>
      </c>
      <c r="AX153" s="14" t="s">
        <v>28</v>
      </c>
      <c r="AY153" s="188" t="s">
        <v>259</v>
      </c>
    </row>
    <row r="154" spans="2:65" s="1" customFormat="1" ht="25.5" customHeight="1">
      <c r="B154" s="161"/>
      <c r="C154" s="162" t="s">
        <v>11</v>
      </c>
      <c r="D154" s="162" t="s">
        <v>261</v>
      </c>
      <c r="E154" s="163" t="s">
        <v>1518</v>
      </c>
      <c r="F154" s="164" t="s">
        <v>1519</v>
      </c>
      <c r="G154" s="165" t="s">
        <v>285</v>
      </c>
      <c r="H154" s="166">
        <v>191.1</v>
      </c>
      <c r="I154" s="167"/>
      <c r="J154" s="167">
        <f>ROUND(I154*H154,2)</f>
        <v>0</v>
      </c>
      <c r="K154" s="164" t="s">
        <v>265</v>
      </c>
      <c r="L154" s="39"/>
      <c r="M154" s="168" t="s">
        <v>5</v>
      </c>
      <c r="N154" s="169" t="s">
        <v>48</v>
      </c>
      <c r="O154" s="170">
        <v>2.1999999999999999E-2</v>
      </c>
      <c r="P154" s="170">
        <f>O154*H154</f>
        <v>4.2041999999999993</v>
      </c>
      <c r="Q154" s="170">
        <v>0</v>
      </c>
      <c r="R154" s="170">
        <f>Q154*H154</f>
        <v>0</v>
      </c>
      <c r="S154" s="170">
        <v>0</v>
      </c>
      <c r="T154" s="171">
        <f>S154*H154</f>
        <v>0</v>
      </c>
      <c r="AR154" s="24" t="s">
        <v>266</v>
      </c>
      <c r="AT154" s="24" t="s">
        <v>261</v>
      </c>
      <c r="AU154" s="24" t="s">
        <v>86</v>
      </c>
      <c r="AY154" s="24" t="s">
        <v>259</v>
      </c>
      <c r="BE154" s="172">
        <f>IF(N154="základní",J154,0)</f>
        <v>0</v>
      </c>
      <c r="BF154" s="172">
        <f>IF(N154="snížená",J154,0)</f>
        <v>0</v>
      </c>
      <c r="BG154" s="172">
        <f>IF(N154="zákl. přenesená",J154,0)</f>
        <v>0</v>
      </c>
      <c r="BH154" s="172">
        <f>IF(N154="sníž. přenesená",J154,0)</f>
        <v>0</v>
      </c>
      <c r="BI154" s="172">
        <f>IF(N154="nulová",J154,0)</f>
        <v>0</v>
      </c>
      <c r="BJ154" s="24" t="s">
        <v>28</v>
      </c>
      <c r="BK154" s="172">
        <f>ROUND(I154*H154,2)</f>
        <v>0</v>
      </c>
      <c r="BL154" s="24" t="s">
        <v>266</v>
      </c>
      <c r="BM154" s="24" t="s">
        <v>1592</v>
      </c>
    </row>
    <row r="155" spans="2:65" s="12" customFormat="1">
      <c r="B155" s="173"/>
      <c r="D155" s="174" t="s">
        <v>268</v>
      </c>
      <c r="E155" s="175" t="s">
        <v>5</v>
      </c>
      <c r="F155" s="176" t="s">
        <v>1521</v>
      </c>
      <c r="H155" s="175" t="s">
        <v>5</v>
      </c>
      <c r="L155" s="173"/>
      <c r="M155" s="177"/>
      <c r="N155" s="178"/>
      <c r="O155" s="178"/>
      <c r="P155" s="178"/>
      <c r="Q155" s="178"/>
      <c r="R155" s="178"/>
      <c r="S155" s="178"/>
      <c r="T155" s="179"/>
      <c r="AT155" s="175" t="s">
        <v>268</v>
      </c>
      <c r="AU155" s="175" t="s">
        <v>86</v>
      </c>
      <c r="AV155" s="12" t="s">
        <v>28</v>
      </c>
      <c r="AW155" s="12" t="s">
        <v>41</v>
      </c>
      <c r="AX155" s="12" t="s">
        <v>77</v>
      </c>
      <c r="AY155" s="175" t="s">
        <v>259</v>
      </c>
    </row>
    <row r="156" spans="2:65" s="14" customFormat="1">
      <c r="B156" s="187"/>
      <c r="D156" s="174" t="s">
        <v>268</v>
      </c>
      <c r="E156" s="188" t="s">
        <v>5</v>
      </c>
      <c r="F156" s="189" t="s">
        <v>1593</v>
      </c>
      <c r="H156" s="190">
        <v>191.1</v>
      </c>
      <c r="L156" s="187"/>
      <c r="M156" s="191"/>
      <c r="N156" s="192"/>
      <c r="O156" s="192"/>
      <c r="P156" s="192"/>
      <c r="Q156" s="192"/>
      <c r="R156" s="192"/>
      <c r="S156" s="192"/>
      <c r="T156" s="193"/>
      <c r="AT156" s="188" t="s">
        <v>268</v>
      </c>
      <c r="AU156" s="188" t="s">
        <v>86</v>
      </c>
      <c r="AV156" s="14" t="s">
        <v>86</v>
      </c>
      <c r="AW156" s="14" t="s">
        <v>41</v>
      </c>
      <c r="AX156" s="14" t="s">
        <v>28</v>
      </c>
      <c r="AY156" s="188" t="s">
        <v>259</v>
      </c>
    </row>
    <row r="157" spans="2:65" s="1" customFormat="1" ht="16.5" customHeight="1">
      <c r="B157" s="161"/>
      <c r="C157" s="201" t="s">
        <v>378</v>
      </c>
      <c r="D157" s="201" t="s">
        <v>336</v>
      </c>
      <c r="E157" s="202" t="s">
        <v>1524</v>
      </c>
      <c r="F157" s="203" t="s">
        <v>1525</v>
      </c>
      <c r="G157" s="204" t="s">
        <v>285</v>
      </c>
      <c r="H157" s="205">
        <v>225.76499999999999</v>
      </c>
      <c r="I157" s="206"/>
      <c r="J157" s="206">
        <f>ROUND(I157*H157,2)</f>
        <v>0</v>
      </c>
      <c r="K157" s="203" t="s">
        <v>265</v>
      </c>
      <c r="L157" s="207"/>
      <c r="M157" s="208" t="s">
        <v>5</v>
      </c>
      <c r="N157" s="209" t="s">
        <v>48</v>
      </c>
      <c r="O157" s="170">
        <v>0</v>
      </c>
      <c r="P157" s="170">
        <f>O157*H157</f>
        <v>0</v>
      </c>
      <c r="Q157" s="170">
        <v>4.0000000000000003E-5</v>
      </c>
      <c r="R157" s="170">
        <f>Q157*H157</f>
        <v>9.0305999999999997E-3</v>
      </c>
      <c r="S157" s="170">
        <v>0</v>
      </c>
      <c r="T157" s="171">
        <f>S157*H157</f>
        <v>0</v>
      </c>
      <c r="AR157" s="24" t="s">
        <v>321</v>
      </c>
      <c r="AT157" s="24" t="s">
        <v>336</v>
      </c>
      <c r="AU157" s="24" t="s">
        <v>86</v>
      </c>
      <c r="AY157" s="24" t="s">
        <v>259</v>
      </c>
      <c r="BE157" s="172">
        <f>IF(N157="základní",J157,0)</f>
        <v>0</v>
      </c>
      <c r="BF157" s="172">
        <f>IF(N157="snížená",J157,0)</f>
        <v>0</v>
      </c>
      <c r="BG157" s="172">
        <f>IF(N157="zákl. přenesená",J157,0)</f>
        <v>0</v>
      </c>
      <c r="BH157" s="172">
        <f>IF(N157="sníž. přenesená",J157,0)</f>
        <v>0</v>
      </c>
      <c r="BI157" s="172">
        <f>IF(N157="nulová",J157,0)</f>
        <v>0</v>
      </c>
      <c r="BJ157" s="24" t="s">
        <v>28</v>
      </c>
      <c r="BK157" s="172">
        <f>ROUND(I157*H157,2)</f>
        <v>0</v>
      </c>
      <c r="BL157" s="24" t="s">
        <v>266</v>
      </c>
      <c r="BM157" s="24" t="s">
        <v>1594</v>
      </c>
    </row>
    <row r="158" spans="2:65" s="12" customFormat="1">
      <c r="B158" s="173"/>
      <c r="D158" s="174" t="s">
        <v>268</v>
      </c>
      <c r="E158" s="175" t="s">
        <v>5</v>
      </c>
      <c r="F158" s="176" t="s">
        <v>1527</v>
      </c>
      <c r="H158" s="175" t="s">
        <v>5</v>
      </c>
      <c r="L158" s="173"/>
      <c r="M158" s="177"/>
      <c r="N158" s="178"/>
      <c r="O158" s="178"/>
      <c r="P158" s="178"/>
      <c r="Q158" s="178"/>
      <c r="R158" s="178"/>
      <c r="S158" s="178"/>
      <c r="T158" s="179"/>
      <c r="AT158" s="175" t="s">
        <v>268</v>
      </c>
      <c r="AU158" s="175" t="s">
        <v>86</v>
      </c>
      <c r="AV158" s="12" t="s">
        <v>28</v>
      </c>
      <c r="AW158" s="12" t="s">
        <v>41</v>
      </c>
      <c r="AX158" s="12" t="s">
        <v>77</v>
      </c>
      <c r="AY158" s="175" t="s">
        <v>259</v>
      </c>
    </row>
    <row r="159" spans="2:65" s="14" customFormat="1">
      <c r="B159" s="187"/>
      <c r="D159" s="174" t="s">
        <v>268</v>
      </c>
      <c r="E159" s="188" t="s">
        <v>5</v>
      </c>
      <c r="F159" s="189" t="s">
        <v>1595</v>
      </c>
      <c r="H159" s="190">
        <v>219.76499999999999</v>
      </c>
      <c r="L159" s="187"/>
      <c r="M159" s="191"/>
      <c r="N159" s="192"/>
      <c r="O159" s="192"/>
      <c r="P159" s="192"/>
      <c r="Q159" s="192"/>
      <c r="R159" s="192"/>
      <c r="S159" s="192"/>
      <c r="T159" s="193"/>
      <c r="AT159" s="188" t="s">
        <v>268</v>
      </c>
      <c r="AU159" s="188" t="s">
        <v>86</v>
      </c>
      <c r="AV159" s="14" t="s">
        <v>86</v>
      </c>
      <c r="AW159" s="14" t="s">
        <v>41</v>
      </c>
      <c r="AX159" s="14" t="s">
        <v>77</v>
      </c>
      <c r="AY159" s="188" t="s">
        <v>259</v>
      </c>
    </row>
    <row r="160" spans="2:65" s="14" customFormat="1">
      <c r="B160" s="187"/>
      <c r="D160" s="174" t="s">
        <v>268</v>
      </c>
      <c r="E160" s="188" t="s">
        <v>5</v>
      </c>
      <c r="F160" s="189" t="s">
        <v>1596</v>
      </c>
      <c r="H160" s="190">
        <v>6</v>
      </c>
      <c r="L160" s="187"/>
      <c r="M160" s="191"/>
      <c r="N160" s="192"/>
      <c r="O160" s="192"/>
      <c r="P160" s="192"/>
      <c r="Q160" s="192"/>
      <c r="R160" s="192"/>
      <c r="S160" s="192"/>
      <c r="T160" s="193"/>
      <c r="AT160" s="188" t="s">
        <v>268</v>
      </c>
      <c r="AU160" s="188" t="s">
        <v>86</v>
      </c>
      <c r="AV160" s="14" t="s">
        <v>86</v>
      </c>
      <c r="AW160" s="14" t="s">
        <v>41</v>
      </c>
      <c r="AX160" s="14" t="s">
        <v>77</v>
      </c>
      <c r="AY160" s="188" t="s">
        <v>259</v>
      </c>
    </row>
    <row r="161" spans="2:65" s="15" customFormat="1">
      <c r="B161" s="194"/>
      <c r="D161" s="174" t="s">
        <v>268</v>
      </c>
      <c r="E161" s="195" t="s">
        <v>5</v>
      </c>
      <c r="F161" s="196" t="s">
        <v>282</v>
      </c>
      <c r="H161" s="197">
        <v>225.76499999999999</v>
      </c>
      <c r="L161" s="194"/>
      <c r="M161" s="198"/>
      <c r="N161" s="199"/>
      <c r="O161" s="199"/>
      <c r="P161" s="199"/>
      <c r="Q161" s="199"/>
      <c r="R161" s="199"/>
      <c r="S161" s="199"/>
      <c r="T161" s="200"/>
      <c r="AT161" s="195" t="s">
        <v>268</v>
      </c>
      <c r="AU161" s="195" t="s">
        <v>86</v>
      </c>
      <c r="AV161" s="15" t="s">
        <v>266</v>
      </c>
      <c r="AW161" s="15" t="s">
        <v>41</v>
      </c>
      <c r="AX161" s="15" t="s">
        <v>28</v>
      </c>
      <c r="AY161" s="195" t="s">
        <v>259</v>
      </c>
    </row>
    <row r="162" spans="2:65" s="1" customFormat="1" ht="25.5" customHeight="1">
      <c r="B162" s="161"/>
      <c r="C162" s="201" t="s">
        <v>386</v>
      </c>
      <c r="D162" s="201" t="s">
        <v>336</v>
      </c>
      <c r="E162" s="202" t="s">
        <v>1529</v>
      </c>
      <c r="F162" s="203" t="s">
        <v>1530</v>
      </c>
      <c r="G162" s="204" t="s">
        <v>352</v>
      </c>
      <c r="H162" s="205">
        <v>12</v>
      </c>
      <c r="I162" s="206"/>
      <c r="J162" s="206">
        <f>ROUND(I162*H162,2)</f>
        <v>0</v>
      </c>
      <c r="K162" s="203" t="s">
        <v>5</v>
      </c>
      <c r="L162" s="207"/>
      <c r="M162" s="208" t="s">
        <v>5</v>
      </c>
      <c r="N162" s="209" t="s">
        <v>48</v>
      </c>
      <c r="O162" s="170">
        <v>0</v>
      </c>
      <c r="P162" s="170">
        <f>O162*H162</f>
        <v>0</v>
      </c>
      <c r="Q162" s="170">
        <v>5.0000000000000001E-4</v>
      </c>
      <c r="R162" s="170">
        <f>Q162*H162</f>
        <v>6.0000000000000001E-3</v>
      </c>
      <c r="S162" s="170">
        <v>0</v>
      </c>
      <c r="T162" s="171">
        <f>S162*H162</f>
        <v>0</v>
      </c>
      <c r="AR162" s="24" t="s">
        <v>321</v>
      </c>
      <c r="AT162" s="24" t="s">
        <v>336</v>
      </c>
      <c r="AU162" s="24" t="s">
        <v>86</v>
      </c>
      <c r="AY162" s="24" t="s">
        <v>259</v>
      </c>
      <c r="BE162" s="172">
        <f>IF(N162="základní",J162,0)</f>
        <v>0</v>
      </c>
      <c r="BF162" s="172">
        <f>IF(N162="snížená",J162,0)</f>
        <v>0</v>
      </c>
      <c r="BG162" s="172">
        <f>IF(N162="zákl. přenesená",J162,0)</f>
        <v>0</v>
      </c>
      <c r="BH162" s="172">
        <f>IF(N162="sníž. přenesená",J162,0)</f>
        <v>0</v>
      </c>
      <c r="BI162" s="172">
        <f>IF(N162="nulová",J162,0)</f>
        <v>0</v>
      </c>
      <c r="BJ162" s="24" t="s">
        <v>28</v>
      </c>
      <c r="BK162" s="172">
        <f>ROUND(I162*H162,2)</f>
        <v>0</v>
      </c>
      <c r="BL162" s="24" t="s">
        <v>266</v>
      </c>
      <c r="BM162" s="24" t="s">
        <v>1597</v>
      </c>
    </row>
    <row r="163" spans="2:65" s="12" customFormat="1">
      <c r="B163" s="173"/>
      <c r="D163" s="174" t="s">
        <v>268</v>
      </c>
      <c r="E163" s="175" t="s">
        <v>5</v>
      </c>
      <c r="F163" s="176" t="s">
        <v>1598</v>
      </c>
      <c r="H163" s="175" t="s">
        <v>5</v>
      </c>
      <c r="L163" s="173"/>
      <c r="M163" s="177"/>
      <c r="N163" s="178"/>
      <c r="O163" s="178"/>
      <c r="P163" s="178"/>
      <c r="Q163" s="178"/>
      <c r="R163" s="178"/>
      <c r="S163" s="178"/>
      <c r="T163" s="179"/>
      <c r="AT163" s="175" t="s">
        <v>268</v>
      </c>
      <c r="AU163" s="175" t="s">
        <v>86</v>
      </c>
      <c r="AV163" s="12" t="s">
        <v>28</v>
      </c>
      <c r="AW163" s="12" t="s">
        <v>41</v>
      </c>
      <c r="AX163" s="12" t="s">
        <v>77</v>
      </c>
      <c r="AY163" s="175" t="s">
        <v>259</v>
      </c>
    </row>
    <row r="164" spans="2:65" s="12" customFormat="1">
      <c r="B164" s="173"/>
      <c r="D164" s="174" t="s">
        <v>268</v>
      </c>
      <c r="E164" s="175" t="s">
        <v>5</v>
      </c>
      <c r="F164" s="176" t="s">
        <v>1599</v>
      </c>
      <c r="H164" s="175" t="s">
        <v>5</v>
      </c>
      <c r="L164" s="173"/>
      <c r="M164" s="177"/>
      <c r="N164" s="178"/>
      <c r="O164" s="178"/>
      <c r="P164" s="178"/>
      <c r="Q164" s="178"/>
      <c r="R164" s="178"/>
      <c r="S164" s="178"/>
      <c r="T164" s="179"/>
      <c r="AT164" s="175" t="s">
        <v>268</v>
      </c>
      <c r="AU164" s="175" t="s">
        <v>86</v>
      </c>
      <c r="AV164" s="12" t="s">
        <v>28</v>
      </c>
      <c r="AW164" s="12" t="s">
        <v>41</v>
      </c>
      <c r="AX164" s="12" t="s">
        <v>77</v>
      </c>
      <c r="AY164" s="175" t="s">
        <v>259</v>
      </c>
    </row>
    <row r="165" spans="2:65" s="14" customFormat="1">
      <c r="B165" s="187"/>
      <c r="D165" s="174" t="s">
        <v>268</v>
      </c>
      <c r="E165" s="188" t="s">
        <v>5</v>
      </c>
      <c r="F165" s="189" t="s">
        <v>1600</v>
      </c>
      <c r="H165" s="190">
        <v>6</v>
      </c>
      <c r="L165" s="187"/>
      <c r="M165" s="191"/>
      <c r="N165" s="192"/>
      <c r="O165" s="192"/>
      <c r="P165" s="192"/>
      <c r="Q165" s="192"/>
      <c r="R165" s="192"/>
      <c r="S165" s="192"/>
      <c r="T165" s="193"/>
      <c r="AT165" s="188" t="s">
        <v>268</v>
      </c>
      <c r="AU165" s="188" t="s">
        <v>86</v>
      </c>
      <c r="AV165" s="14" t="s">
        <v>86</v>
      </c>
      <c r="AW165" s="14" t="s">
        <v>41</v>
      </c>
      <c r="AX165" s="14" t="s">
        <v>77</v>
      </c>
      <c r="AY165" s="188" t="s">
        <v>259</v>
      </c>
    </row>
    <row r="166" spans="2:65" s="14" customFormat="1">
      <c r="B166" s="187"/>
      <c r="D166" s="174" t="s">
        <v>268</v>
      </c>
      <c r="E166" s="188" t="s">
        <v>5</v>
      </c>
      <c r="F166" s="189" t="s">
        <v>1601</v>
      </c>
      <c r="H166" s="190">
        <v>3</v>
      </c>
      <c r="L166" s="187"/>
      <c r="M166" s="191"/>
      <c r="N166" s="192"/>
      <c r="O166" s="192"/>
      <c r="P166" s="192"/>
      <c r="Q166" s="192"/>
      <c r="R166" s="192"/>
      <c r="S166" s="192"/>
      <c r="T166" s="193"/>
      <c r="AT166" s="188" t="s">
        <v>268</v>
      </c>
      <c r="AU166" s="188" t="s">
        <v>86</v>
      </c>
      <c r="AV166" s="14" t="s">
        <v>86</v>
      </c>
      <c r="AW166" s="14" t="s">
        <v>41</v>
      </c>
      <c r="AX166" s="14" t="s">
        <v>77</v>
      </c>
      <c r="AY166" s="188" t="s">
        <v>259</v>
      </c>
    </row>
    <row r="167" spans="2:65" s="14" customFormat="1">
      <c r="B167" s="187"/>
      <c r="D167" s="174" t="s">
        <v>268</v>
      </c>
      <c r="E167" s="188" t="s">
        <v>5</v>
      </c>
      <c r="F167" s="189" t="s">
        <v>1602</v>
      </c>
      <c r="H167" s="190">
        <v>3</v>
      </c>
      <c r="L167" s="187"/>
      <c r="M167" s="191"/>
      <c r="N167" s="192"/>
      <c r="O167" s="192"/>
      <c r="P167" s="192"/>
      <c r="Q167" s="192"/>
      <c r="R167" s="192"/>
      <c r="S167" s="192"/>
      <c r="T167" s="193"/>
      <c r="AT167" s="188" t="s">
        <v>268</v>
      </c>
      <c r="AU167" s="188" t="s">
        <v>86</v>
      </c>
      <c r="AV167" s="14" t="s">
        <v>86</v>
      </c>
      <c r="AW167" s="14" t="s">
        <v>41</v>
      </c>
      <c r="AX167" s="14" t="s">
        <v>77</v>
      </c>
      <c r="AY167" s="188" t="s">
        <v>259</v>
      </c>
    </row>
    <row r="168" spans="2:65" s="15" customFormat="1">
      <c r="B168" s="194"/>
      <c r="D168" s="174" t="s">
        <v>268</v>
      </c>
      <c r="E168" s="195" t="s">
        <v>1551</v>
      </c>
      <c r="F168" s="196" t="s">
        <v>282</v>
      </c>
      <c r="H168" s="197">
        <v>12</v>
      </c>
      <c r="L168" s="194"/>
      <c r="M168" s="198"/>
      <c r="N168" s="199"/>
      <c r="O168" s="199"/>
      <c r="P168" s="199"/>
      <c r="Q168" s="199"/>
      <c r="R168" s="199"/>
      <c r="S168" s="199"/>
      <c r="T168" s="200"/>
      <c r="AT168" s="195" t="s">
        <v>268</v>
      </c>
      <c r="AU168" s="195" t="s">
        <v>86</v>
      </c>
      <c r="AV168" s="15" t="s">
        <v>266</v>
      </c>
      <c r="AW168" s="15" t="s">
        <v>41</v>
      </c>
      <c r="AX168" s="15" t="s">
        <v>28</v>
      </c>
      <c r="AY168" s="195" t="s">
        <v>259</v>
      </c>
    </row>
    <row r="169" spans="2:65" s="1" customFormat="1" ht="25.5" customHeight="1">
      <c r="B169" s="161"/>
      <c r="C169" s="201" t="s">
        <v>393</v>
      </c>
      <c r="D169" s="201" t="s">
        <v>336</v>
      </c>
      <c r="E169" s="202" t="s">
        <v>1534</v>
      </c>
      <c r="F169" s="203" t="s">
        <v>1535</v>
      </c>
      <c r="G169" s="204" t="s">
        <v>352</v>
      </c>
      <c r="H169" s="205">
        <v>69</v>
      </c>
      <c r="I169" s="206"/>
      <c r="J169" s="206">
        <f>ROUND(I169*H169,2)</f>
        <v>0</v>
      </c>
      <c r="K169" s="203" t="s">
        <v>5</v>
      </c>
      <c r="L169" s="207"/>
      <c r="M169" s="208" t="s">
        <v>5</v>
      </c>
      <c r="N169" s="209" t="s">
        <v>48</v>
      </c>
      <c r="O169" s="170">
        <v>0</v>
      </c>
      <c r="P169" s="170">
        <f>O169*H169</f>
        <v>0</v>
      </c>
      <c r="Q169" s="170">
        <v>1E-4</v>
      </c>
      <c r="R169" s="170">
        <f>Q169*H169</f>
        <v>6.9000000000000008E-3</v>
      </c>
      <c r="S169" s="170">
        <v>0</v>
      </c>
      <c r="T169" s="171">
        <f>S169*H169</f>
        <v>0</v>
      </c>
      <c r="AR169" s="24" t="s">
        <v>321</v>
      </c>
      <c r="AT169" s="24" t="s">
        <v>336</v>
      </c>
      <c r="AU169" s="24" t="s">
        <v>86</v>
      </c>
      <c r="AY169" s="24" t="s">
        <v>259</v>
      </c>
      <c r="BE169" s="172">
        <f>IF(N169="základní",J169,0)</f>
        <v>0</v>
      </c>
      <c r="BF169" s="172">
        <f>IF(N169="snížená",J169,0)</f>
        <v>0</v>
      </c>
      <c r="BG169" s="172">
        <f>IF(N169="zákl. přenesená",J169,0)</f>
        <v>0</v>
      </c>
      <c r="BH169" s="172">
        <f>IF(N169="sníž. přenesená",J169,0)</f>
        <v>0</v>
      </c>
      <c r="BI169" s="172">
        <f>IF(N169="nulová",J169,0)</f>
        <v>0</v>
      </c>
      <c r="BJ169" s="24" t="s">
        <v>28</v>
      </c>
      <c r="BK169" s="172">
        <f>ROUND(I169*H169,2)</f>
        <v>0</v>
      </c>
      <c r="BL169" s="24" t="s">
        <v>266</v>
      </c>
      <c r="BM169" s="24" t="s">
        <v>1603</v>
      </c>
    </row>
    <row r="170" spans="2:65" s="12" customFormat="1">
      <c r="B170" s="173"/>
      <c r="D170" s="174" t="s">
        <v>268</v>
      </c>
      <c r="E170" s="175" t="s">
        <v>5</v>
      </c>
      <c r="F170" s="176" t="s">
        <v>1537</v>
      </c>
      <c r="H170" s="175" t="s">
        <v>5</v>
      </c>
      <c r="L170" s="173"/>
      <c r="M170" s="177"/>
      <c r="N170" s="178"/>
      <c r="O170" s="178"/>
      <c r="P170" s="178"/>
      <c r="Q170" s="178"/>
      <c r="R170" s="178"/>
      <c r="S170" s="178"/>
      <c r="T170" s="179"/>
      <c r="AT170" s="175" t="s">
        <v>268</v>
      </c>
      <c r="AU170" s="175" t="s">
        <v>86</v>
      </c>
      <c r="AV170" s="12" t="s">
        <v>28</v>
      </c>
      <c r="AW170" s="12" t="s">
        <v>41</v>
      </c>
      <c r="AX170" s="12" t="s">
        <v>77</v>
      </c>
      <c r="AY170" s="175" t="s">
        <v>259</v>
      </c>
    </row>
    <row r="171" spans="2:65" s="14" customFormat="1">
      <c r="B171" s="187"/>
      <c r="D171" s="174" t="s">
        <v>268</v>
      </c>
      <c r="E171" s="188" t="s">
        <v>5</v>
      </c>
      <c r="F171" s="189" t="s">
        <v>1604</v>
      </c>
      <c r="H171" s="190">
        <v>69</v>
      </c>
      <c r="L171" s="187"/>
      <c r="M171" s="191"/>
      <c r="N171" s="192"/>
      <c r="O171" s="192"/>
      <c r="P171" s="192"/>
      <c r="Q171" s="192"/>
      <c r="R171" s="192"/>
      <c r="S171" s="192"/>
      <c r="T171" s="193"/>
      <c r="AT171" s="188" t="s">
        <v>268</v>
      </c>
      <c r="AU171" s="188" t="s">
        <v>86</v>
      </c>
      <c r="AV171" s="14" t="s">
        <v>86</v>
      </c>
      <c r="AW171" s="14" t="s">
        <v>41</v>
      </c>
      <c r="AX171" s="14" t="s">
        <v>28</v>
      </c>
      <c r="AY171" s="188" t="s">
        <v>259</v>
      </c>
    </row>
    <row r="172" spans="2:65" s="1" customFormat="1" ht="25.5" customHeight="1">
      <c r="B172" s="161"/>
      <c r="C172" s="162" t="s">
        <v>401</v>
      </c>
      <c r="D172" s="162" t="s">
        <v>261</v>
      </c>
      <c r="E172" s="163" t="s">
        <v>1539</v>
      </c>
      <c r="F172" s="164" t="s">
        <v>1540</v>
      </c>
      <c r="G172" s="165" t="s">
        <v>285</v>
      </c>
      <c r="H172" s="166">
        <v>191.1</v>
      </c>
      <c r="I172" s="167"/>
      <c r="J172" s="167">
        <f>ROUND(I172*H172,2)</f>
        <v>0</v>
      </c>
      <c r="K172" s="164" t="s">
        <v>265</v>
      </c>
      <c r="L172" s="39"/>
      <c r="M172" s="168" t="s">
        <v>5</v>
      </c>
      <c r="N172" s="169" t="s">
        <v>48</v>
      </c>
      <c r="O172" s="170">
        <v>2.5999999999999999E-2</v>
      </c>
      <c r="P172" s="170">
        <f>O172*H172</f>
        <v>4.9685999999999995</v>
      </c>
      <c r="Q172" s="170">
        <v>0</v>
      </c>
      <c r="R172" s="170">
        <f>Q172*H172</f>
        <v>0</v>
      </c>
      <c r="S172" s="170">
        <v>0</v>
      </c>
      <c r="T172" s="171">
        <f>S172*H172</f>
        <v>0</v>
      </c>
      <c r="AR172" s="24" t="s">
        <v>266</v>
      </c>
      <c r="AT172" s="24" t="s">
        <v>261</v>
      </c>
      <c r="AU172" s="24" t="s">
        <v>86</v>
      </c>
      <c r="AY172" s="24" t="s">
        <v>259</v>
      </c>
      <c r="BE172" s="172">
        <f>IF(N172="základní",J172,0)</f>
        <v>0</v>
      </c>
      <c r="BF172" s="172">
        <f>IF(N172="snížená",J172,0)</f>
        <v>0</v>
      </c>
      <c r="BG172" s="172">
        <f>IF(N172="zákl. přenesená",J172,0)</f>
        <v>0</v>
      </c>
      <c r="BH172" s="172">
        <f>IF(N172="sníž. přenesená",J172,0)</f>
        <v>0</v>
      </c>
      <c r="BI172" s="172">
        <f>IF(N172="nulová",J172,0)</f>
        <v>0</v>
      </c>
      <c r="BJ172" s="24" t="s">
        <v>28</v>
      </c>
      <c r="BK172" s="172">
        <f>ROUND(I172*H172,2)</f>
        <v>0</v>
      </c>
      <c r="BL172" s="24" t="s">
        <v>266</v>
      </c>
      <c r="BM172" s="24" t="s">
        <v>1605</v>
      </c>
    </row>
    <row r="173" spans="2:65" s="12" customFormat="1">
      <c r="B173" s="173"/>
      <c r="D173" s="174" t="s">
        <v>268</v>
      </c>
      <c r="E173" s="175" t="s">
        <v>5</v>
      </c>
      <c r="F173" s="176" t="s">
        <v>1542</v>
      </c>
      <c r="H173" s="175" t="s">
        <v>5</v>
      </c>
      <c r="L173" s="173"/>
      <c r="M173" s="177"/>
      <c r="N173" s="178"/>
      <c r="O173" s="178"/>
      <c r="P173" s="178"/>
      <c r="Q173" s="178"/>
      <c r="R173" s="178"/>
      <c r="S173" s="178"/>
      <c r="T173" s="179"/>
      <c r="AT173" s="175" t="s">
        <v>268</v>
      </c>
      <c r="AU173" s="175" t="s">
        <v>86</v>
      </c>
      <c r="AV173" s="12" t="s">
        <v>28</v>
      </c>
      <c r="AW173" s="12" t="s">
        <v>41</v>
      </c>
      <c r="AX173" s="12" t="s">
        <v>77</v>
      </c>
      <c r="AY173" s="175" t="s">
        <v>259</v>
      </c>
    </row>
    <row r="174" spans="2:65" s="14" customFormat="1">
      <c r="B174" s="187"/>
      <c r="D174" s="174" t="s">
        <v>268</v>
      </c>
      <c r="E174" s="188" t="s">
        <v>5</v>
      </c>
      <c r="F174" s="189" t="s">
        <v>1593</v>
      </c>
      <c r="H174" s="190">
        <v>191.1</v>
      </c>
      <c r="L174" s="187"/>
      <c r="M174" s="191"/>
      <c r="N174" s="192"/>
      <c r="O174" s="192"/>
      <c r="P174" s="192"/>
      <c r="Q174" s="192"/>
      <c r="R174" s="192"/>
      <c r="S174" s="192"/>
      <c r="T174" s="193"/>
      <c r="AT174" s="188" t="s">
        <v>268</v>
      </c>
      <c r="AU174" s="188" t="s">
        <v>86</v>
      </c>
      <c r="AV174" s="14" t="s">
        <v>86</v>
      </c>
      <c r="AW174" s="14" t="s">
        <v>41</v>
      </c>
      <c r="AX174" s="14" t="s">
        <v>28</v>
      </c>
      <c r="AY174" s="188" t="s">
        <v>259</v>
      </c>
    </row>
    <row r="175" spans="2:65" s="1" customFormat="1" ht="16.5" customHeight="1">
      <c r="B175" s="161"/>
      <c r="C175" s="201" t="s">
        <v>406</v>
      </c>
      <c r="D175" s="201" t="s">
        <v>336</v>
      </c>
      <c r="E175" s="202" t="s">
        <v>1543</v>
      </c>
      <c r="F175" s="203" t="s">
        <v>1544</v>
      </c>
      <c r="G175" s="204" t="s">
        <v>285</v>
      </c>
      <c r="H175" s="205">
        <v>48.093000000000004</v>
      </c>
      <c r="I175" s="206"/>
      <c r="J175" s="206">
        <f>ROUND(I175*H175,2)</f>
        <v>0</v>
      </c>
      <c r="K175" s="203" t="s">
        <v>265</v>
      </c>
      <c r="L175" s="207"/>
      <c r="M175" s="208" t="s">
        <v>5</v>
      </c>
      <c r="N175" s="209" t="s">
        <v>48</v>
      </c>
      <c r="O175" s="170">
        <v>0</v>
      </c>
      <c r="P175" s="170">
        <f>O175*H175</f>
        <v>0</v>
      </c>
      <c r="Q175" s="170">
        <v>2.0000000000000002E-5</v>
      </c>
      <c r="R175" s="170">
        <f>Q175*H175</f>
        <v>9.6186000000000015E-4</v>
      </c>
      <c r="S175" s="170">
        <v>0</v>
      </c>
      <c r="T175" s="171">
        <f>S175*H175</f>
        <v>0</v>
      </c>
      <c r="AR175" s="24" t="s">
        <v>321</v>
      </c>
      <c r="AT175" s="24" t="s">
        <v>336</v>
      </c>
      <c r="AU175" s="24" t="s">
        <v>86</v>
      </c>
      <c r="AY175" s="24" t="s">
        <v>259</v>
      </c>
      <c r="BE175" s="172">
        <f>IF(N175="základní",J175,0)</f>
        <v>0</v>
      </c>
      <c r="BF175" s="172">
        <f>IF(N175="snížená",J175,0)</f>
        <v>0</v>
      </c>
      <c r="BG175" s="172">
        <f>IF(N175="zákl. přenesená",J175,0)</f>
        <v>0</v>
      </c>
      <c r="BH175" s="172">
        <f>IF(N175="sníž. přenesená",J175,0)</f>
        <v>0</v>
      </c>
      <c r="BI175" s="172">
        <f>IF(N175="nulová",J175,0)</f>
        <v>0</v>
      </c>
      <c r="BJ175" s="24" t="s">
        <v>28</v>
      </c>
      <c r="BK175" s="172">
        <f>ROUND(I175*H175,2)</f>
        <v>0</v>
      </c>
      <c r="BL175" s="24" t="s">
        <v>266</v>
      </c>
      <c r="BM175" s="24" t="s">
        <v>1606</v>
      </c>
    </row>
    <row r="176" spans="2:65" s="12" customFormat="1">
      <c r="B176" s="173"/>
      <c r="D176" s="174" t="s">
        <v>268</v>
      </c>
      <c r="E176" s="175" t="s">
        <v>5</v>
      </c>
      <c r="F176" s="176" t="s">
        <v>1546</v>
      </c>
      <c r="H176" s="175" t="s">
        <v>5</v>
      </c>
      <c r="L176" s="173"/>
      <c r="M176" s="177"/>
      <c r="N176" s="178"/>
      <c r="O176" s="178"/>
      <c r="P176" s="178"/>
      <c r="Q176" s="178"/>
      <c r="R176" s="178"/>
      <c r="S176" s="178"/>
      <c r="T176" s="179"/>
      <c r="AT176" s="175" t="s">
        <v>268</v>
      </c>
      <c r="AU176" s="175" t="s">
        <v>86</v>
      </c>
      <c r="AV176" s="12" t="s">
        <v>28</v>
      </c>
      <c r="AW176" s="12" t="s">
        <v>41</v>
      </c>
      <c r="AX176" s="12" t="s">
        <v>77</v>
      </c>
      <c r="AY176" s="175" t="s">
        <v>259</v>
      </c>
    </row>
    <row r="177" spans="2:65" s="14" customFormat="1">
      <c r="B177" s="187"/>
      <c r="D177" s="174" t="s">
        <v>268</v>
      </c>
      <c r="E177" s="188" t="s">
        <v>5</v>
      </c>
      <c r="F177" s="189" t="s">
        <v>1607</v>
      </c>
      <c r="H177" s="190">
        <v>48.093000000000004</v>
      </c>
      <c r="L177" s="187"/>
      <c r="M177" s="191"/>
      <c r="N177" s="192"/>
      <c r="O177" s="192"/>
      <c r="P177" s="192"/>
      <c r="Q177" s="192"/>
      <c r="R177" s="192"/>
      <c r="S177" s="192"/>
      <c r="T177" s="193"/>
      <c r="AT177" s="188" t="s">
        <v>268</v>
      </c>
      <c r="AU177" s="188" t="s">
        <v>86</v>
      </c>
      <c r="AV177" s="14" t="s">
        <v>86</v>
      </c>
      <c r="AW177" s="14" t="s">
        <v>41</v>
      </c>
      <c r="AX177" s="14" t="s">
        <v>28</v>
      </c>
      <c r="AY177" s="188" t="s">
        <v>259</v>
      </c>
    </row>
    <row r="178" spans="2:65" s="11" customFormat="1" ht="29.85" customHeight="1">
      <c r="B178" s="149"/>
      <c r="D178" s="150" t="s">
        <v>76</v>
      </c>
      <c r="E178" s="159" t="s">
        <v>627</v>
      </c>
      <c r="F178" s="159" t="s">
        <v>628</v>
      </c>
      <c r="J178" s="160">
        <f>BK178</f>
        <v>0</v>
      </c>
      <c r="L178" s="149"/>
      <c r="M178" s="153"/>
      <c r="N178" s="154"/>
      <c r="O178" s="154"/>
      <c r="P178" s="155">
        <f>P179</f>
        <v>3.7414000000000001</v>
      </c>
      <c r="Q178" s="154"/>
      <c r="R178" s="155">
        <f>R179</f>
        <v>0</v>
      </c>
      <c r="S178" s="154"/>
      <c r="T178" s="156">
        <f>T179</f>
        <v>0</v>
      </c>
      <c r="AR178" s="150" t="s">
        <v>28</v>
      </c>
      <c r="AT178" s="157" t="s">
        <v>76</v>
      </c>
      <c r="AU178" s="157" t="s">
        <v>28</v>
      </c>
      <c r="AY178" s="150" t="s">
        <v>259</v>
      </c>
      <c r="BK178" s="158">
        <f>BK179</f>
        <v>0</v>
      </c>
    </row>
    <row r="179" spans="2:65" s="1" customFormat="1" ht="16.5" customHeight="1">
      <c r="B179" s="161"/>
      <c r="C179" s="162" t="s">
        <v>10</v>
      </c>
      <c r="D179" s="162" t="s">
        <v>261</v>
      </c>
      <c r="E179" s="163" t="s">
        <v>1548</v>
      </c>
      <c r="F179" s="164" t="s">
        <v>1549</v>
      </c>
      <c r="G179" s="165" t="s">
        <v>324</v>
      </c>
      <c r="H179" s="166">
        <v>5.7560000000000002</v>
      </c>
      <c r="I179" s="167"/>
      <c r="J179" s="167">
        <f>ROUND(I179*H179,2)</f>
        <v>0</v>
      </c>
      <c r="K179" s="164" t="s">
        <v>265</v>
      </c>
      <c r="L179" s="39"/>
      <c r="M179" s="168" t="s">
        <v>5</v>
      </c>
      <c r="N179" s="213" t="s">
        <v>48</v>
      </c>
      <c r="O179" s="214">
        <v>0.65</v>
      </c>
      <c r="P179" s="214">
        <f>O179*H179</f>
        <v>3.7414000000000001</v>
      </c>
      <c r="Q179" s="214">
        <v>0</v>
      </c>
      <c r="R179" s="214">
        <f>Q179*H179</f>
        <v>0</v>
      </c>
      <c r="S179" s="214">
        <v>0</v>
      </c>
      <c r="T179" s="215">
        <f>S179*H179</f>
        <v>0</v>
      </c>
      <c r="AR179" s="24" t="s">
        <v>266</v>
      </c>
      <c r="AT179" s="24" t="s">
        <v>261</v>
      </c>
      <c r="AU179" s="24" t="s">
        <v>86</v>
      </c>
      <c r="AY179" s="24" t="s">
        <v>259</v>
      </c>
      <c r="BE179" s="172">
        <f>IF(N179="základní",J179,0)</f>
        <v>0</v>
      </c>
      <c r="BF179" s="172">
        <f>IF(N179="snížená",J179,0)</f>
        <v>0</v>
      </c>
      <c r="BG179" s="172">
        <f>IF(N179="zákl. přenesená",J179,0)</f>
        <v>0</v>
      </c>
      <c r="BH179" s="172">
        <f>IF(N179="sníž. přenesená",J179,0)</f>
        <v>0</v>
      </c>
      <c r="BI179" s="172">
        <f>IF(N179="nulová",J179,0)</f>
        <v>0</v>
      </c>
      <c r="BJ179" s="24" t="s">
        <v>28</v>
      </c>
      <c r="BK179" s="172">
        <f>ROUND(I179*H179,2)</f>
        <v>0</v>
      </c>
      <c r="BL179" s="24" t="s">
        <v>266</v>
      </c>
      <c r="BM179" s="24" t="s">
        <v>1608</v>
      </c>
    </row>
    <row r="180" spans="2:65" s="1" customFormat="1" ht="6.95" customHeight="1">
      <c r="B180" s="54"/>
      <c r="C180" s="55"/>
      <c r="D180" s="55"/>
      <c r="E180" s="55"/>
      <c r="F180" s="55"/>
      <c r="G180" s="55"/>
      <c r="H180" s="55"/>
      <c r="I180" s="55"/>
      <c r="J180" s="55"/>
      <c r="K180" s="55"/>
      <c r="L180" s="39"/>
    </row>
  </sheetData>
  <autoFilter ref="C86:K179" xr:uid="{00000000-0009-0000-0000-00000F000000}"/>
  <mergeCells count="13">
    <mergeCell ref="E79:H79"/>
    <mergeCell ref="G1:H1"/>
    <mergeCell ref="L2:V2"/>
    <mergeCell ref="E49:H49"/>
    <mergeCell ref="E51:H51"/>
    <mergeCell ref="J55:J56"/>
    <mergeCell ref="E75:H75"/>
    <mergeCell ref="E77:H77"/>
    <mergeCell ref="E7:H7"/>
    <mergeCell ref="E9:H9"/>
    <mergeCell ref="E11:H11"/>
    <mergeCell ref="E26:H26"/>
    <mergeCell ref="E47:H47"/>
  </mergeCells>
  <hyperlinks>
    <hyperlink ref="F1:G1" location="C2" display="1) Krycí list soupisu" xr:uid="{00000000-0004-0000-0F00-000000000000}"/>
    <hyperlink ref="G1:H1" location="C58" display="2) Rekapitulace" xr:uid="{00000000-0004-0000-0F00-000001000000}"/>
    <hyperlink ref="J1" location="C86" display="3) Soupis prací" xr:uid="{00000000-0004-0000-0F00-000002000000}"/>
    <hyperlink ref="L1:V1" location="'Rekapitulace stavby'!C2" display="Rekapitulace stavby" xr:uid="{00000000-0004-0000-0F00-000003000000}"/>
  </hyperlinks>
  <pageMargins left="0.59055118110236227" right="0.59055118110236227" top="0.59055118110236227" bottom="0.59055118110236227" header="0" footer="0"/>
  <pageSetup paperSize="9" fitToHeight="100" orientation="landscape" r:id="rId1"/>
  <headerFooter>
    <oddFooter>&amp;CStrana &amp;P z 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BR109"/>
  <sheetViews>
    <sheetView showGridLines="0" workbookViewId="0">
      <pane ySplit="1" topLeftCell="A88" activePane="bottomLeft" state="frozen"/>
      <selection activeCell="A2" sqref="A2"/>
      <selection pane="bottomLeft" activeCell="I89" sqref="I89:I119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9" max="19" width="8.1640625" customWidth="1"/>
    <col min="20" max="20" width="29.6640625" customWidth="1"/>
    <col min="21" max="21" width="16.33203125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04"/>
      <c r="B1" s="17"/>
      <c r="C1" s="17"/>
      <c r="D1" s="18" t="s">
        <v>1</v>
      </c>
      <c r="E1" s="17"/>
      <c r="F1" s="105" t="s">
        <v>189</v>
      </c>
      <c r="G1" s="262" t="s">
        <v>190</v>
      </c>
      <c r="H1" s="262"/>
      <c r="I1" s="17"/>
      <c r="J1" s="105" t="s">
        <v>191</v>
      </c>
      <c r="K1" s="18" t="s">
        <v>192</v>
      </c>
      <c r="L1" s="105" t="s">
        <v>193</v>
      </c>
      <c r="M1" s="105"/>
      <c r="N1" s="105"/>
      <c r="O1" s="105"/>
      <c r="P1" s="105"/>
      <c r="Q1" s="105"/>
      <c r="R1" s="105"/>
      <c r="S1" s="105"/>
      <c r="T1" s="105"/>
      <c r="U1" s="106"/>
      <c r="V1" s="106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24" t="s">
        <v>144</v>
      </c>
    </row>
    <row r="3" spans="1:70" ht="6.95" customHeight="1">
      <c r="B3" s="25"/>
      <c r="C3" s="26"/>
      <c r="D3" s="26"/>
      <c r="E3" s="26"/>
      <c r="F3" s="26"/>
      <c r="G3" s="26"/>
      <c r="H3" s="26"/>
      <c r="I3" s="26"/>
      <c r="J3" s="26"/>
      <c r="K3" s="27"/>
      <c r="AT3" s="24" t="s">
        <v>86</v>
      </c>
    </row>
    <row r="4" spans="1:70" ht="36.950000000000003" customHeight="1">
      <c r="B4" s="28"/>
      <c r="C4" s="29"/>
      <c r="D4" s="30" t="s">
        <v>198</v>
      </c>
      <c r="E4" s="29"/>
      <c r="F4" s="29"/>
      <c r="G4" s="29"/>
      <c r="H4" s="29"/>
      <c r="I4" s="29"/>
      <c r="J4" s="29"/>
      <c r="K4" s="31"/>
      <c r="M4" s="32" t="s">
        <v>13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29"/>
      <c r="J5" s="29"/>
      <c r="K5" s="31"/>
    </row>
    <row r="6" spans="1:70" ht="15">
      <c r="B6" s="28"/>
      <c r="C6" s="29"/>
      <c r="D6" s="36" t="s">
        <v>17</v>
      </c>
      <c r="E6" s="29"/>
      <c r="F6" s="29"/>
      <c r="G6" s="29"/>
      <c r="H6" s="29"/>
      <c r="I6" s="29"/>
      <c r="J6" s="29"/>
      <c r="K6" s="31"/>
    </row>
    <row r="7" spans="1:70" ht="16.5" customHeight="1">
      <c r="B7" s="28"/>
      <c r="C7" s="29"/>
      <c r="D7" s="29"/>
      <c r="E7" s="263" t="str">
        <f>'Rekapitulace stavby'!K6</f>
        <v>ÚPRAVA VEŘEJNÉHO PROSTORU MEZI UL. VÝSTAVNÍ-VELETRŽNÍ PŘI MENDLOVĚ NÁM.ČÁST 2 - VNITROBLOK</v>
      </c>
      <c r="F7" s="269"/>
      <c r="G7" s="269"/>
      <c r="H7" s="269"/>
      <c r="I7" s="29"/>
      <c r="J7" s="29"/>
      <c r="K7" s="31"/>
    </row>
    <row r="8" spans="1:70" ht="15">
      <c r="B8" s="28"/>
      <c r="C8" s="29"/>
      <c r="D8" s="36" t="s">
        <v>206</v>
      </c>
      <c r="E8" s="29"/>
      <c r="F8" s="29"/>
      <c r="G8" s="29"/>
      <c r="H8" s="29"/>
      <c r="I8" s="29"/>
      <c r="J8" s="29"/>
      <c r="K8" s="31"/>
    </row>
    <row r="9" spans="1:70" s="1" customFormat="1" ht="16.5" customHeight="1">
      <c r="B9" s="39"/>
      <c r="C9" s="40"/>
      <c r="D9" s="40"/>
      <c r="E9" s="263" t="s">
        <v>1349</v>
      </c>
      <c r="F9" s="264"/>
      <c r="G9" s="264"/>
      <c r="H9" s="264"/>
      <c r="I9" s="40"/>
      <c r="J9" s="40"/>
      <c r="K9" s="43"/>
    </row>
    <row r="10" spans="1:70" s="1" customFormat="1" ht="15">
      <c r="B10" s="39"/>
      <c r="C10" s="40"/>
      <c r="D10" s="36" t="s">
        <v>212</v>
      </c>
      <c r="E10" s="40"/>
      <c r="F10" s="40"/>
      <c r="G10" s="40"/>
      <c r="H10" s="40"/>
      <c r="I10" s="40"/>
      <c r="J10" s="40"/>
      <c r="K10" s="43"/>
    </row>
    <row r="11" spans="1:70" s="1" customFormat="1" ht="36.950000000000003" customHeight="1">
      <c r="B11" s="39"/>
      <c r="C11" s="40"/>
      <c r="D11" s="40"/>
      <c r="E11" s="265" t="s">
        <v>1609</v>
      </c>
      <c r="F11" s="264"/>
      <c r="G11" s="264"/>
      <c r="H11" s="264"/>
      <c r="I11" s="40"/>
      <c r="J11" s="40"/>
      <c r="K11" s="43"/>
    </row>
    <row r="12" spans="1:70" s="1" customFormat="1">
      <c r="B12" s="39"/>
      <c r="C12" s="40"/>
      <c r="D12" s="40"/>
      <c r="E12" s="40"/>
      <c r="F12" s="40"/>
      <c r="G12" s="40"/>
      <c r="H12" s="40"/>
      <c r="I12" s="40"/>
      <c r="J12" s="40"/>
      <c r="K12" s="43"/>
    </row>
    <row r="13" spans="1:70" s="1" customFormat="1" ht="14.45" customHeight="1">
      <c r="B13" s="39"/>
      <c r="C13" s="40"/>
      <c r="D13" s="36" t="s">
        <v>20</v>
      </c>
      <c r="E13" s="40"/>
      <c r="F13" s="34" t="s">
        <v>21</v>
      </c>
      <c r="G13" s="40"/>
      <c r="H13" s="40"/>
      <c r="I13" s="36" t="s">
        <v>22</v>
      </c>
      <c r="J13" s="34" t="s">
        <v>23</v>
      </c>
      <c r="K13" s="43"/>
    </row>
    <row r="14" spans="1:70" s="1" customFormat="1" ht="14.45" customHeight="1">
      <c r="B14" s="39"/>
      <c r="C14" s="40"/>
      <c r="D14" s="36" t="s">
        <v>24</v>
      </c>
      <c r="E14" s="40"/>
      <c r="F14" s="34" t="s">
        <v>25</v>
      </c>
      <c r="G14" s="40"/>
      <c r="H14" s="40"/>
      <c r="I14" s="36" t="s">
        <v>26</v>
      </c>
      <c r="J14" s="108" t="str">
        <f>'Rekapitulace stavby'!AN8</f>
        <v>18.09.2017</v>
      </c>
      <c r="K14" s="43"/>
    </row>
    <row r="15" spans="1:70" s="1" customFormat="1" ht="10.9" customHeight="1">
      <c r="B15" s="39"/>
      <c r="C15" s="40"/>
      <c r="D15" s="40"/>
      <c r="E15" s="40"/>
      <c r="F15" s="40"/>
      <c r="G15" s="40"/>
      <c r="H15" s="40"/>
      <c r="I15" s="40"/>
      <c r="J15" s="40"/>
      <c r="K15" s="43"/>
    </row>
    <row r="16" spans="1:70" s="1" customFormat="1" ht="14.45" customHeight="1">
      <c r="B16" s="39"/>
      <c r="C16" s="40"/>
      <c r="D16" s="36" t="s">
        <v>33</v>
      </c>
      <c r="E16" s="40"/>
      <c r="F16" s="40"/>
      <c r="G16" s="40"/>
      <c r="H16" s="40"/>
      <c r="I16" s="36" t="s">
        <v>34</v>
      </c>
      <c r="J16" s="34" t="s">
        <v>5</v>
      </c>
      <c r="K16" s="43"/>
    </row>
    <row r="17" spans="2:11" s="1" customFormat="1" ht="18" customHeight="1">
      <c r="B17" s="39"/>
      <c r="C17" s="40"/>
      <c r="D17" s="40"/>
      <c r="E17" s="34" t="s">
        <v>35</v>
      </c>
      <c r="F17" s="40"/>
      <c r="G17" s="40"/>
      <c r="H17" s="40"/>
      <c r="I17" s="36" t="s">
        <v>36</v>
      </c>
      <c r="J17" s="34" t="s">
        <v>5</v>
      </c>
      <c r="K17" s="43"/>
    </row>
    <row r="18" spans="2:11" s="1" customFormat="1" ht="6.95" customHeight="1">
      <c r="B18" s="39"/>
      <c r="C18" s="40"/>
      <c r="D18" s="40"/>
      <c r="E18" s="40"/>
      <c r="F18" s="40"/>
      <c r="G18" s="40"/>
      <c r="H18" s="40"/>
      <c r="I18" s="40"/>
      <c r="J18" s="40"/>
      <c r="K18" s="43"/>
    </row>
    <row r="19" spans="2:11" s="1" customFormat="1" ht="14.45" customHeight="1">
      <c r="B19" s="39"/>
      <c r="C19" s="40"/>
      <c r="D19" s="36" t="s">
        <v>37</v>
      </c>
      <c r="E19" s="40"/>
      <c r="F19" s="40"/>
      <c r="G19" s="40"/>
      <c r="H19" s="40"/>
      <c r="I19" s="36" t="s">
        <v>34</v>
      </c>
      <c r="J19" s="34" t="str">
        <f>IF('Rekapitulace stavby'!AN13="Vyplň údaj","",IF('Rekapitulace stavby'!AN13="","",'Rekapitulace stavby'!AN13))</f>
        <v/>
      </c>
      <c r="K19" s="43"/>
    </row>
    <row r="20" spans="2:11" s="1" customFormat="1" ht="18" customHeight="1">
      <c r="B20" s="39"/>
      <c r="C20" s="40"/>
      <c r="D20" s="40"/>
      <c r="E20" s="34" t="str">
        <f>IF('Rekapitulace stavby'!E14="Vyplň údaj","",IF('Rekapitulace stavby'!E14="","",'Rekapitulace stavby'!E14))</f>
        <v xml:space="preserve"> </v>
      </c>
      <c r="F20" s="40"/>
      <c r="G20" s="40"/>
      <c r="H20" s="40"/>
      <c r="I20" s="36" t="s">
        <v>36</v>
      </c>
      <c r="J20" s="34" t="str">
        <f>IF('Rekapitulace stavby'!AN14="Vyplň údaj","",IF('Rekapitulace stavby'!AN14="","",'Rekapitulace stavby'!AN14))</f>
        <v/>
      </c>
      <c r="K20" s="43"/>
    </row>
    <row r="21" spans="2:11" s="1" customFormat="1" ht="6.95" customHeight="1">
      <c r="B21" s="39"/>
      <c r="C21" s="40"/>
      <c r="D21" s="40"/>
      <c r="E21" s="40"/>
      <c r="F21" s="40"/>
      <c r="G21" s="40"/>
      <c r="H21" s="40"/>
      <c r="I21" s="40"/>
      <c r="J21" s="40"/>
      <c r="K21" s="43"/>
    </row>
    <row r="22" spans="2:11" s="1" customFormat="1" ht="14.45" customHeight="1">
      <c r="B22" s="39"/>
      <c r="C22" s="40"/>
      <c r="D22" s="36" t="s">
        <v>39</v>
      </c>
      <c r="E22" s="40"/>
      <c r="F22" s="40"/>
      <c r="G22" s="40"/>
      <c r="H22" s="40"/>
      <c r="I22" s="36" t="s">
        <v>34</v>
      </c>
      <c r="J22" s="34" t="s">
        <v>5</v>
      </c>
      <c r="K22" s="43"/>
    </row>
    <row r="23" spans="2:11" s="1" customFormat="1" ht="18" customHeight="1">
      <c r="B23" s="39"/>
      <c r="C23" s="40"/>
      <c r="D23" s="40"/>
      <c r="E23" s="34" t="s">
        <v>40</v>
      </c>
      <c r="F23" s="40"/>
      <c r="G23" s="40"/>
      <c r="H23" s="40"/>
      <c r="I23" s="36" t="s">
        <v>36</v>
      </c>
      <c r="J23" s="34" t="s">
        <v>5</v>
      </c>
      <c r="K23" s="43"/>
    </row>
    <row r="24" spans="2:11" s="1" customFormat="1" ht="6.95" customHeight="1">
      <c r="B24" s="39"/>
      <c r="C24" s="40"/>
      <c r="D24" s="40"/>
      <c r="E24" s="40"/>
      <c r="F24" s="40"/>
      <c r="G24" s="40"/>
      <c r="H24" s="40"/>
      <c r="I24" s="40"/>
      <c r="J24" s="40"/>
      <c r="K24" s="43"/>
    </row>
    <row r="25" spans="2:11" s="1" customFormat="1" ht="14.45" customHeight="1">
      <c r="B25" s="39"/>
      <c r="C25" s="40"/>
      <c r="D25" s="36" t="s">
        <v>42</v>
      </c>
      <c r="E25" s="40"/>
      <c r="F25" s="40"/>
      <c r="G25" s="40"/>
      <c r="H25" s="40"/>
      <c r="I25" s="40"/>
      <c r="J25" s="40"/>
      <c r="K25" s="43"/>
    </row>
    <row r="26" spans="2:11" s="7" customFormat="1" ht="16.5" customHeight="1">
      <c r="B26" s="109"/>
      <c r="C26" s="110"/>
      <c r="D26" s="110"/>
      <c r="E26" s="257" t="s">
        <v>5</v>
      </c>
      <c r="F26" s="257"/>
      <c r="G26" s="257"/>
      <c r="H26" s="257"/>
      <c r="I26" s="110"/>
      <c r="J26" s="110"/>
      <c r="K26" s="111"/>
    </row>
    <row r="27" spans="2:11" s="1" customFormat="1" ht="6.95" customHeight="1">
      <c r="B27" s="39"/>
      <c r="C27" s="40"/>
      <c r="D27" s="40"/>
      <c r="E27" s="40"/>
      <c r="F27" s="40"/>
      <c r="G27" s="40"/>
      <c r="H27" s="40"/>
      <c r="I27" s="40"/>
      <c r="J27" s="40"/>
      <c r="K27" s="43"/>
    </row>
    <row r="28" spans="2:11" s="1" customFormat="1" ht="6.95" customHeight="1">
      <c r="B28" s="39"/>
      <c r="C28" s="40"/>
      <c r="D28" s="66"/>
      <c r="E28" s="66"/>
      <c r="F28" s="66"/>
      <c r="G28" s="66"/>
      <c r="H28" s="66"/>
      <c r="I28" s="66"/>
      <c r="J28" s="66"/>
      <c r="K28" s="112"/>
    </row>
    <row r="29" spans="2:11" s="1" customFormat="1" ht="25.35" customHeight="1">
      <c r="B29" s="39"/>
      <c r="C29" s="40"/>
      <c r="D29" s="113" t="s">
        <v>43</v>
      </c>
      <c r="E29" s="40"/>
      <c r="F29" s="40"/>
      <c r="G29" s="40"/>
      <c r="H29" s="40"/>
      <c r="I29" s="40"/>
      <c r="J29" s="114">
        <f>ROUND(J86,0)</f>
        <v>0</v>
      </c>
      <c r="K29" s="43"/>
    </row>
    <row r="30" spans="2:11" s="1" customFormat="1" ht="6.95" customHeight="1">
      <c r="B30" s="39"/>
      <c r="C30" s="40"/>
      <c r="D30" s="66"/>
      <c r="E30" s="66"/>
      <c r="F30" s="66"/>
      <c r="G30" s="66"/>
      <c r="H30" s="66"/>
      <c r="I30" s="66"/>
      <c r="J30" s="66"/>
      <c r="K30" s="112"/>
    </row>
    <row r="31" spans="2:11" s="1" customFormat="1" ht="14.45" customHeight="1">
      <c r="B31" s="39"/>
      <c r="C31" s="40"/>
      <c r="D31" s="40"/>
      <c r="E31" s="40"/>
      <c r="F31" s="44" t="s">
        <v>45</v>
      </c>
      <c r="G31" s="40"/>
      <c r="H31" s="40"/>
      <c r="I31" s="44" t="s">
        <v>44</v>
      </c>
      <c r="J31" s="44" t="s">
        <v>46</v>
      </c>
      <c r="K31" s="43"/>
    </row>
    <row r="32" spans="2:11" s="1" customFormat="1" ht="14.45" customHeight="1">
      <c r="B32" s="39"/>
      <c r="C32" s="40"/>
      <c r="D32" s="47" t="s">
        <v>47</v>
      </c>
      <c r="E32" s="47" t="s">
        <v>48</v>
      </c>
      <c r="F32" s="115">
        <f>ROUND(SUM(BE86:BE108), 0)</f>
        <v>0</v>
      </c>
      <c r="G32" s="40"/>
      <c r="H32" s="40"/>
      <c r="I32" s="116">
        <v>0.21</v>
      </c>
      <c r="J32" s="115">
        <f>ROUND(ROUND((SUM(BE86:BE108)), 0)*I32, 0)</f>
        <v>0</v>
      </c>
      <c r="K32" s="43"/>
    </row>
    <row r="33" spans="2:11" s="1" customFormat="1" ht="14.45" customHeight="1">
      <c r="B33" s="39"/>
      <c r="C33" s="40"/>
      <c r="D33" s="40"/>
      <c r="E33" s="47" t="s">
        <v>49</v>
      </c>
      <c r="F33" s="115">
        <f>ROUND(SUM(BF86:BF108), 0)</f>
        <v>0</v>
      </c>
      <c r="G33" s="40"/>
      <c r="H33" s="40"/>
      <c r="I33" s="116">
        <v>0.15</v>
      </c>
      <c r="J33" s="115">
        <f>ROUND(ROUND((SUM(BF86:BF108)), 0)*I33, 0)</f>
        <v>0</v>
      </c>
      <c r="K33" s="43"/>
    </row>
    <row r="34" spans="2:11" s="1" customFormat="1" ht="14.45" hidden="1" customHeight="1">
      <c r="B34" s="39"/>
      <c r="C34" s="40"/>
      <c r="D34" s="40"/>
      <c r="E34" s="47" t="s">
        <v>50</v>
      </c>
      <c r="F34" s="115">
        <f>ROUND(SUM(BG86:BG108), 0)</f>
        <v>0</v>
      </c>
      <c r="G34" s="40"/>
      <c r="H34" s="40"/>
      <c r="I34" s="116">
        <v>0.21</v>
      </c>
      <c r="J34" s="115">
        <v>0</v>
      </c>
      <c r="K34" s="43"/>
    </row>
    <row r="35" spans="2:11" s="1" customFormat="1" ht="14.45" hidden="1" customHeight="1">
      <c r="B35" s="39"/>
      <c r="C35" s="40"/>
      <c r="D35" s="40"/>
      <c r="E35" s="47" t="s">
        <v>51</v>
      </c>
      <c r="F35" s="115">
        <f>ROUND(SUM(BH86:BH108), 0)</f>
        <v>0</v>
      </c>
      <c r="G35" s="40"/>
      <c r="H35" s="40"/>
      <c r="I35" s="116">
        <v>0.15</v>
      </c>
      <c r="J35" s="115">
        <v>0</v>
      </c>
      <c r="K35" s="43"/>
    </row>
    <row r="36" spans="2:11" s="1" customFormat="1" ht="14.45" hidden="1" customHeight="1">
      <c r="B36" s="39"/>
      <c r="C36" s="40"/>
      <c r="D36" s="40"/>
      <c r="E36" s="47" t="s">
        <v>52</v>
      </c>
      <c r="F36" s="115">
        <f>ROUND(SUM(BI86:BI108), 0)</f>
        <v>0</v>
      </c>
      <c r="G36" s="40"/>
      <c r="H36" s="40"/>
      <c r="I36" s="116">
        <v>0</v>
      </c>
      <c r="J36" s="115">
        <v>0</v>
      </c>
      <c r="K36" s="43"/>
    </row>
    <row r="37" spans="2:11" s="1" customFormat="1" ht="6.95" customHeight="1">
      <c r="B37" s="39"/>
      <c r="C37" s="40"/>
      <c r="D37" s="40"/>
      <c r="E37" s="40"/>
      <c r="F37" s="40"/>
      <c r="G37" s="40"/>
      <c r="H37" s="40"/>
      <c r="I37" s="40"/>
      <c r="J37" s="40"/>
      <c r="K37" s="43"/>
    </row>
    <row r="38" spans="2:11" s="1" customFormat="1" ht="25.35" customHeight="1">
      <c r="B38" s="39"/>
      <c r="C38" s="117"/>
      <c r="D38" s="118" t="s">
        <v>53</v>
      </c>
      <c r="E38" s="69"/>
      <c r="F38" s="69"/>
      <c r="G38" s="119" t="s">
        <v>54</v>
      </c>
      <c r="H38" s="120" t="s">
        <v>55</v>
      </c>
      <c r="I38" s="69"/>
      <c r="J38" s="121">
        <f>SUM(J29:J36)</f>
        <v>0</v>
      </c>
      <c r="K38" s="122"/>
    </row>
    <row r="39" spans="2:11" s="1" customFormat="1" ht="14.45" customHeight="1">
      <c r="B39" s="54"/>
      <c r="C39" s="55"/>
      <c r="D39" s="55"/>
      <c r="E39" s="55"/>
      <c r="F39" s="55"/>
      <c r="G39" s="55"/>
      <c r="H39" s="55"/>
      <c r="I39" s="55"/>
      <c r="J39" s="55"/>
      <c r="K39" s="56"/>
    </row>
    <row r="43" spans="2:11" s="1" customFormat="1" ht="6.95" customHeight="1">
      <c r="B43" s="57"/>
      <c r="C43" s="58"/>
      <c r="D43" s="58"/>
      <c r="E43" s="58"/>
      <c r="F43" s="58"/>
      <c r="G43" s="58"/>
      <c r="H43" s="58"/>
      <c r="I43" s="58"/>
      <c r="J43" s="58"/>
      <c r="K43" s="123"/>
    </row>
    <row r="44" spans="2:11" s="1" customFormat="1" ht="36.950000000000003" customHeight="1">
      <c r="B44" s="39"/>
      <c r="C44" s="30" t="s">
        <v>228</v>
      </c>
      <c r="D44" s="40"/>
      <c r="E44" s="40"/>
      <c r="F44" s="40"/>
      <c r="G44" s="40"/>
      <c r="H44" s="40"/>
      <c r="I44" s="40"/>
      <c r="J44" s="40"/>
      <c r="K44" s="43"/>
    </row>
    <row r="45" spans="2:11" s="1" customFormat="1" ht="6.95" customHeight="1">
      <c r="B45" s="39"/>
      <c r="C45" s="40"/>
      <c r="D45" s="40"/>
      <c r="E45" s="40"/>
      <c r="F45" s="40"/>
      <c r="G45" s="40"/>
      <c r="H45" s="40"/>
      <c r="I45" s="40"/>
      <c r="J45" s="40"/>
      <c r="K45" s="43"/>
    </row>
    <row r="46" spans="2:11" s="1" customFormat="1" ht="14.45" customHeight="1">
      <c r="B46" s="39"/>
      <c r="C46" s="36" t="s">
        <v>17</v>
      </c>
      <c r="D46" s="40"/>
      <c r="E46" s="40"/>
      <c r="F46" s="40"/>
      <c r="G46" s="40"/>
      <c r="H46" s="40"/>
      <c r="I46" s="40"/>
      <c r="J46" s="40"/>
      <c r="K46" s="43"/>
    </row>
    <row r="47" spans="2:11" s="1" customFormat="1" ht="16.5" customHeight="1">
      <c r="B47" s="39"/>
      <c r="C47" s="40"/>
      <c r="D47" s="40"/>
      <c r="E47" s="263" t="str">
        <f>E7</f>
        <v>ÚPRAVA VEŘEJNÉHO PROSTORU MEZI UL. VÝSTAVNÍ-VELETRŽNÍ PŘI MENDLOVĚ NÁM.ČÁST 2 - VNITROBLOK</v>
      </c>
      <c r="F47" s="269"/>
      <c r="G47" s="269"/>
      <c r="H47" s="269"/>
      <c r="I47" s="40"/>
      <c r="J47" s="40"/>
      <c r="K47" s="43"/>
    </row>
    <row r="48" spans="2:11" ht="15">
      <c r="B48" s="28"/>
      <c r="C48" s="36" t="s">
        <v>206</v>
      </c>
      <c r="D48" s="29"/>
      <c r="E48" s="29"/>
      <c r="F48" s="29"/>
      <c r="G48" s="29"/>
      <c r="H48" s="29"/>
      <c r="I48" s="29"/>
      <c r="J48" s="29"/>
      <c r="K48" s="31"/>
    </row>
    <row r="49" spans="2:47" s="1" customFormat="1" ht="16.5" customHeight="1">
      <c r="B49" s="39"/>
      <c r="C49" s="40"/>
      <c r="D49" s="40"/>
      <c r="E49" s="263" t="s">
        <v>1349</v>
      </c>
      <c r="F49" s="264"/>
      <c r="G49" s="264"/>
      <c r="H49" s="264"/>
      <c r="I49" s="40"/>
      <c r="J49" s="40"/>
      <c r="K49" s="43"/>
    </row>
    <row r="50" spans="2:47" s="1" customFormat="1" ht="14.45" customHeight="1">
      <c r="B50" s="39"/>
      <c r="C50" s="36" t="s">
        <v>212</v>
      </c>
      <c r="D50" s="40"/>
      <c r="E50" s="40"/>
      <c r="F50" s="40"/>
      <c r="G50" s="40"/>
      <c r="H50" s="40"/>
      <c r="I50" s="40"/>
      <c r="J50" s="40"/>
      <c r="K50" s="43"/>
    </row>
    <row r="51" spans="2:47" s="1" customFormat="1" ht="17.25" customHeight="1">
      <c r="B51" s="39"/>
      <c r="C51" s="40"/>
      <c r="D51" s="40"/>
      <c r="E51" s="265" t="str">
        <f>E11</f>
        <v>SO 18.6 - Oplocení areál - oprava zdi</v>
      </c>
      <c r="F51" s="264"/>
      <c r="G51" s="264"/>
      <c r="H51" s="264"/>
      <c r="I51" s="40"/>
      <c r="J51" s="40"/>
      <c r="K51" s="43"/>
    </row>
    <row r="52" spans="2:47" s="1" customFormat="1" ht="6.95" customHeight="1">
      <c r="B52" s="39"/>
      <c r="C52" s="40"/>
      <c r="D52" s="40"/>
      <c r="E52" s="40"/>
      <c r="F52" s="40"/>
      <c r="G52" s="40"/>
      <c r="H52" s="40"/>
      <c r="I52" s="40"/>
      <c r="J52" s="40"/>
      <c r="K52" s="43"/>
    </row>
    <row r="53" spans="2:47" s="1" customFormat="1" ht="18" customHeight="1">
      <c r="B53" s="39"/>
      <c r="C53" s="36" t="s">
        <v>24</v>
      </c>
      <c r="D53" s="40"/>
      <c r="E53" s="40"/>
      <c r="F53" s="34" t="str">
        <f>F14</f>
        <v>BRNO</v>
      </c>
      <c r="G53" s="40"/>
      <c r="H53" s="40"/>
      <c r="I53" s="36" t="s">
        <v>26</v>
      </c>
      <c r="J53" s="108" t="str">
        <f>IF(J14="","",J14)</f>
        <v>18.09.2017</v>
      </c>
      <c r="K53" s="43"/>
    </row>
    <row r="54" spans="2:47" s="1" customFormat="1" ht="6.95" customHeight="1">
      <c r="B54" s="39"/>
      <c r="C54" s="40"/>
      <c r="D54" s="40"/>
      <c r="E54" s="40"/>
      <c r="F54" s="40"/>
      <c r="G54" s="40"/>
      <c r="H54" s="40"/>
      <c r="I54" s="40"/>
      <c r="J54" s="40"/>
      <c r="K54" s="43"/>
    </row>
    <row r="55" spans="2:47" s="1" customFormat="1" ht="15">
      <c r="B55" s="39"/>
      <c r="C55" s="36" t="s">
        <v>33</v>
      </c>
      <c r="D55" s="40"/>
      <c r="E55" s="40"/>
      <c r="F55" s="34" t="str">
        <f>E17</f>
        <v>Statutární město Brno</v>
      </c>
      <c r="G55" s="40"/>
      <c r="H55" s="40"/>
      <c r="I55" s="36" t="s">
        <v>39</v>
      </c>
      <c r="J55" s="257" t="str">
        <f>E23</f>
        <v>ATELIÉR ZAHRADNÍ A KRAJIN. ARCHITEKTURY  Z.SENDLER</v>
      </c>
      <c r="K55" s="43"/>
    </row>
    <row r="56" spans="2:47" s="1" customFormat="1" ht="14.45" customHeight="1">
      <c r="B56" s="39"/>
      <c r="C56" s="36" t="s">
        <v>37</v>
      </c>
      <c r="D56" s="40"/>
      <c r="E56" s="40"/>
      <c r="F56" s="34" t="str">
        <f>IF(E20="","",E20)</f>
        <v xml:space="preserve"> </v>
      </c>
      <c r="G56" s="40"/>
      <c r="H56" s="40"/>
      <c r="I56" s="40"/>
      <c r="J56" s="266"/>
      <c r="K56" s="43"/>
    </row>
    <row r="57" spans="2:47" s="1" customFormat="1" ht="10.35" customHeight="1">
      <c r="B57" s="39"/>
      <c r="C57" s="40"/>
      <c r="D57" s="40"/>
      <c r="E57" s="40"/>
      <c r="F57" s="40"/>
      <c r="G57" s="40"/>
      <c r="H57" s="40"/>
      <c r="I57" s="40"/>
      <c r="J57" s="40"/>
      <c r="K57" s="43"/>
    </row>
    <row r="58" spans="2:47" s="1" customFormat="1" ht="29.25" customHeight="1">
      <c r="B58" s="39"/>
      <c r="C58" s="124" t="s">
        <v>229</v>
      </c>
      <c r="D58" s="117"/>
      <c r="E58" s="117"/>
      <c r="F58" s="117"/>
      <c r="G58" s="117"/>
      <c r="H58" s="117"/>
      <c r="I58" s="117"/>
      <c r="J58" s="125" t="s">
        <v>230</v>
      </c>
      <c r="K58" s="126"/>
    </row>
    <row r="59" spans="2:47" s="1" customFormat="1" ht="10.35" customHeight="1">
      <c r="B59" s="39"/>
      <c r="C59" s="40"/>
      <c r="D59" s="40"/>
      <c r="E59" s="40"/>
      <c r="F59" s="40"/>
      <c r="G59" s="40"/>
      <c r="H59" s="40"/>
      <c r="I59" s="40"/>
      <c r="J59" s="40"/>
      <c r="K59" s="43"/>
    </row>
    <row r="60" spans="2:47" s="1" customFormat="1" ht="29.25" customHeight="1">
      <c r="B60" s="39"/>
      <c r="C60" s="127" t="s">
        <v>231</v>
      </c>
      <c r="D60" s="40"/>
      <c r="E60" s="40"/>
      <c r="F60" s="40"/>
      <c r="G60" s="40"/>
      <c r="H60" s="40"/>
      <c r="I60" s="40"/>
      <c r="J60" s="114">
        <f>J86</f>
        <v>0</v>
      </c>
      <c r="K60" s="43"/>
      <c r="AU60" s="24" t="s">
        <v>232</v>
      </c>
    </row>
    <row r="61" spans="2:47" s="8" customFormat="1" ht="24.95" customHeight="1">
      <c r="B61" s="128"/>
      <c r="C61" s="129"/>
      <c r="D61" s="130" t="s">
        <v>233</v>
      </c>
      <c r="E61" s="131"/>
      <c r="F61" s="131"/>
      <c r="G61" s="131"/>
      <c r="H61" s="131"/>
      <c r="I61" s="131"/>
      <c r="J61" s="132">
        <f>J87</f>
        <v>0</v>
      </c>
      <c r="K61" s="133"/>
    </row>
    <row r="62" spans="2:47" s="9" customFormat="1" ht="19.899999999999999" customHeight="1">
      <c r="B62" s="134"/>
      <c r="C62" s="135"/>
      <c r="D62" s="136" t="s">
        <v>235</v>
      </c>
      <c r="E62" s="137"/>
      <c r="F62" s="137"/>
      <c r="G62" s="137"/>
      <c r="H62" s="137"/>
      <c r="I62" s="137"/>
      <c r="J62" s="138">
        <f>J88</f>
        <v>0</v>
      </c>
      <c r="K62" s="139"/>
    </row>
    <row r="63" spans="2:47" s="9" customFormat="1" ht="19.899999999999999" customHeight="1">
      <c r="B63" s="134"/>
      <c r="C63" s="135"/>
      <c r="D63" s="136" t="s">
        <v>237</v>
      </c>
      <c r="E63" s="137"/>
      <c r="F63" s="137"/>
      <c r="G63" s="137"/>
      <c r="H63" s="137"/>
      <c r="I63" s="137"/>
      <c r="J63" s="138">
        <f>J103</f>
        <v>0</v>
      </c>
      <c r="K63" s="139"/>
    </row>
    <row r="64" spans="2:47" s="9" customFormat="1" ht="19.899999999999999" customHeight="1">
      <c r="B64" s="134"/>
      <c r="C64" s="135"/>
      <c r="D64" s="136" t="s">
        <v>239</v>
      </c>
      <c r="E64" s="137"/>
      <c r="F64" s="137"/>
      <c r="G64" s="137"/>
      <c r="H64" s="137"/>
      <c r="I64" s="137"/>
      <c r="J64" s="138">
        <f>J107</f>
        <v>0</v>
      </c>
      <c r="K64" s="139"/>
    </row>
    <row r="65" spans="2:12" s="1" customFormat="1" ht="21.75" customHeight="1">
      <c r="B65" s="39"/>
      <c r="C65" s="40"/>
      <c r="D65" s="40"/>
      <c r="E65" s="40"/>
      <c r="F65" s="40"/>
      <c r="G65" s="40"/>
      <c r="H65" s="40"/>
      <c r="I65" s="40"/>
      <c r="J65" s="40"/>
      <c r="K65" s="43"/>
    </row>
    <row r="66" spans="2:12" s="1" customFormat="1" ht="6.95" customHeight="1">
      <c r="B66" s="54"/>
      <c r="C66" s="55"/>
      <c r="D66" s="55"/>
      <c r="E66" s="55"/>
      <c r="F66" s="55"/>
      <c r="G66" s="55"/>
      <c r="H66" s="55"/>
      <c r="I66" s="55"/>
      <c r="J66" s="55"/>
      <c r="K66" s="56"/>
    </row>
    <row r="70" spans="2:12" s="1" customFormat="1" ht="6.95" customHeight="1">
      <c r="B70" s="57"/>
      <c r="C70" s="58"/>
      <c r="D70" s="58"/>
      <c r="E70" s="58"/>
      <c r="F70" s="58"/>
      <c r="G70" s="58"/>
      <c r="H70" s="58"/>
      <c r="I70" s="58"/>
      <c r="J70" s="58"/>
      <c r="K70" s="58"/>
      <c r="L70" s="39"/>
    </row>
    <row r="71" spans="2:12" s="1" customFormat="1" ht="36.950000000000003" customHeight="1">
      <c r="B71" s="39"/>
      <c r="C71" s="59" t="s">
        <v>243</v>
      </c>
      <c r="L71" s="39"/>
    </row>
    <row r="72" spans="2:12" s="1" customFormat="1" ht="6.95" customHeight="1">
      <c r="B72" s="39"/>
      <c r="L72" s="39"/>
    </row>
    <row r="73" spans="2:12" s="1" customFormat="1" ht="14.45" customHeight="1">
      <c r="B73" s="39"/>
      <c r="C73" s="61" t="s">
        <v>17</v>
      </c>
      <c r="L73" s="39"/>
    </row>
    <row r="74" spans="2:12" s="1" customFormat="1" ht="16.5" customHeight="1">
      <c r="B74" s="39"/>
      <c r="E74" s="267" t="str">
        <f>E7</f>
        <v>ÚPRAVA VEŘEJNÉHO PROSTORU MEZI UL. VÝSTAVNÍ-VELETRŽNÍ PŘI MENDLOVĚ NÁM.ČÁST 2 - VNITROBLOK</v>
      </c>
      <c r="F74" s="268"/>
      <c r="G74" s="268"/>
      <c r="H74" s="268"/>
      <c r="L74" s="39"/>
    </row>
    <row r="75" spans="2:12" ht="15">
      <c r="B75" s="28"/>
      <c r="C75" s="61" t="s">
        <v>206</v>
      </c>
      <c r="L75" s="28"/>
    </row>
    <row r="76" spans="2:12" s="1" customFormat="1" ht="16.5" customHeight="1">
      <c r="B76" s="39"/>
      <c r="E76" s="267" t="s">
        <v>1349</v>
      </c>
      <c r="F76" s="261"/>
      <c r="G76" s="261"/>
      <c r="H76" s="261"/>
      <c r="L76" s="39"/>
    </row>
    <row r="77" spans="2:12" s="1" customFormat="1" ht="14.45" customHeight="1">
      <c r="B77" s="39"/>
      <c r="C77" s="61" t="s">
        <v>212</v>
      </c>
      <c r="L77" s="39"/>
    </row>
    <row r="78" spans="2:12" s="1" customFormat="1" ht="17.25" customHeight="1">
      <c r="B78" s="39"/>
      <c r="E78" s="245" t="str">
        <f>E11</f>
        <v>SO 18.6 - Oplocení areál - oprava zdi</v>
      </c>
      <c r="F78" s="261"/>
      <c r="G78" s="261"/>
      <c r="H78" s="261"/>
      <c r="L78" s="39"/>
    </row>
    <row r="79" spans="2:12" s="1" customFormat="1" ht="6.95" customHeight="1">
      <c r="B79" s="39"/>
      <c r="L79" s="39"/>
    </row>
    <row r="80" spans="2:12" s="1" customFormat="1" ht="18" customHeight="1">
      <c r="B80" s="39"/>
      <c r="C80" s="61" t="s">
        <v>24</v>
      </c>
      <c r="F80" s="140" t="str">
        <f>F14</f>
        <v>BRNO</v>
      </c>
      <c r="I80" s="61" t="s">
        <v>26</v>
      </c>
      <c r="J80" s="65" t="str">
        <f>IF(J14="","",J14)</f>
        <v>18.09.2017</v>
      </c>
      <c r="L80" s="39"/>
    </row>
    <row r="81" spans="2:65" s="1" customFormat="1" ht="6.95" customHeight="1">
      <c r="B81" s="39"/>
      <c r="L81" s="39"/>
    </row>
    <row r="82" spans="2:65" s="1" customFormat="1" ht="15">
      <c r="B82" s="39"/>
      <c r="C82" s="61" t="s">
        <v>33</v>
      </c>
      <c r="F82" s="140" t="str">
        <f>E17</f>
        <v>Statutární město Brno</v>
      </c>
      <c r="I82" s="61" t="s">
        <v>39</v>
      </c>
      <c r="J82" s="140" t="str">
        <f>E23</f>
        <v>ATELIÉR ZAHRADNÍ A KRAJIN. ARCHITEKTURY  Z.SENDLER</v>
      </c>
      <c r="L82" s="39"/>
    </row>
    <row r="83" spans="2:65" s="1" customFormat="1" ht="14.45" customHeight="1">
      <c r="B83" s="39"/>
      <c r="C83" s="61" t="s">
        <v>37</v>
      </c>
      <c r="F83" s="140" t="str">
        <f>IF(E20="","",E20)</f>
        <v xml:space="preserve"> </v>
      </c>
      <c r="L83" s="39"/>
    </row>
    <row r="84" spans="2:65" s="1" customFormat="1" ht="10.35" customHeight="1">
      <c r="B84" s="39"/>
      <c r="L84" s="39"/>
    </row>
    <row r="85" spans="2:65" s="10" customFormat="1" ht="29.25" customHeight="1">
      <c r="B85" s="141"/>
      <c r="C85" s="142" t="s">
        <v>244</v>
      </c>
      <c r="D85" s="143" t="s">
        <v>62</v>
      </c>
      <c r="E85" s="143" t="s">
        <v>58</v>
      </c>
      <c r="F85" s="143" t="s">
        <v>245</v>
      </c>
      <c r="G85" s="143" t="s">
        <v>246</v>
      </c>
      <c r="H85" s="143" t="s">
        <v>247</v>
      </c>
      <c r="I85" s="143" t="s">
        <v>248</v>
      </c>
      <c r="J85" s="143" t="s">
        <v>230</v>
      </c>
      <c r="K85" s="144" t="s">
        <v>249</v>
      </c>
      <c r="L85" s="141"/>
      <c r="M85" s="71" t="s">
        <v>250</v>
      </c>
      <c r="N85" s="72" t="s">
        <v>47</v>
      </c>
      <c r="O85" s="72" t="s">
        <v>251</v>
      </c>
      <c r="P85" s="72" t="s">
        <v>252</v>
      </c>
      <c r="Q85" s="72" t="s">
        <v>253</v>
      </c>
      <c r="R85" s="72" t="s">
        <v>254</v>
      </c>
      <c r="S85" s="72" t="s">
        <v>255</v>
      </c>
      <c r="T85" s="73" t="s">
        <v>256</v>
      </c>
    </row>
    <row r="86" spans="2:65" s="1" customFormat="1" ht="29.25" customHeight="1">
      <c r="B86" s="39"/>
      <c r="C86" s="75" t="s">
        <v>231</v>
      </c>
      <c r="J86" s="145">
        <f>BK86</f>
        <v>0</v>
      </c>
      <c r="L86" s="39"/>
      <c r="M86" s="74"/>
      <c r="N86" s="66"/>
      <c r="O86" s="66"/>
      <c r="P86" s="146">
        <f>P87</f>
        <v>4.0510539999999997</v>
      </c>
      <c r="Q86" s="66"/>
      <c r="R86" s="146">
        <f>R87</f>
        <v>1.0146781999999999</v>
      </c>
      <c r="S86" s="66"/>
      <c r="T86" s="147">
        <f>T87</f>
        <v>0</v>
      </c>
      <c r="AT86" s="24" t="s">
        <v>76</v>
      </c>
      <c r="AU86" s="24" t="s">
        <v>232</v>
      </c>
      <c r="BK86" s="148">
        <f>BK87</f>
        <v>0</v>
      </c>
    </row>
    <row r="87" spans="2:65" s="11" customFormat="1" ht="37.35" customHeight="1">
      <c r="B87" s="149"/>
      <c r="D87" s="150" t="s">
        <v>76</v>
      </c>
      <c r="E87" s="151" t="s">
        <v>257</v>
      </c>
      <c r="F87" s="151" t="s">
        <v>258</v>
      </c>
      <c r="J87" s="152">
        <f>BK87</f>
        <v>0</v>
      </c>
      <c r="L87" s="149"/>
      <c r="M87" s="153"/>
      <c r="N87" s="154"/>
      <c r="O87" s="154"/>
      <c r="P87" s="155">
        <f>P88+P103+P107</f>
        <v>4.0510539999999997</v>
      </c>
      <c r="Q87" s="154"/>
      <c r="R87" s="155">
        <f>R88+R103+R107</f>
        <v>1.0146781999999999</v>
      </c>
      <c r="S87" s="154"/>
      <c r="T87" s="156">
        <f>T88+T103+T107</f>
        <v>0</v>
      </c>
      <c r="AR87" s="150" t="s">
        <v>28</v>
      </c>
      <c r="AT87" s="157" t="s">
        <v>76</v>
      </c>
      <c r="AU87" s="157" t="s">
        <v>77</v>
      </c>
      <c r="AY87" s="150" t="s">
        <v>259</v>
      </c>
      <c r="BK87" s="158">
        <f>BK88+BK103+BK107</f>
        <v>0</v>
      </c>
    </row>
    <row r="88" spans="2:65" s="11" customFormat="1" ht="19.899999999999999" customHeight="1">
      <c r="B88" s="149"/>
      <c r="D88" s="150" t="s">
        <v>76</v>
      </c>
      <c r="E88" s="159" t="s">
        <v>152</v>
      </c>
      <c r="F88" s="159" t="s">
        <v>341</v>
      </c>
      <c r="J88" s="160">
        <f>BK88</f>
        <v>0</v>
      </c>
      <c r="L88" s="149"/>
      <c r="M88" s="153"/>
      <c r="N88" s="154"/>
      <c r="O88" s="154"/>
      <c r="P88" s="155">
        <f>SUM(P89:P102)</f>
        <v>2.8873039999999999</v>
      </c>
      <c r="Q88" s="154"/>
      <c r="R88" s="155">
        <f>SUM(R89:R102)</f>
        <v>1.0140541999999999</v>
      </c>
      <c r="S88" s="154"/>
      <c r="T88" s="156">
        <f>SUM(T89:T102)</f>
        <v>0</v>
      </c>
      <c r="AR88" s="150" t="s">
        <v>28</v>
      </c>
      <c r="AT88" s="157" t="s">
        <v>76</v>
      </c>
      <c r="AU88" s="157" t="s">
        <v>28</v>
      </c>
      <c r="AY88" s="150" t="s">
        <v>259</v>
      </c>
      <c r="BK88" s="158">
        <f>SUM(BK89:BK102)</f>
        <v>0</v>
      </c>
    </row>
    <row r="89" spans="2:65" s="1" customFormat="1" ht="25.5" customHeight="1">
      <c r="B89" s="161"/>
      <c r="C89" s="162" t="s">
        <v>28</v>
      </c>
      <c r="D89" s="162" t="s">
        <v>261</v>
      </c>
      <c r="E89" s="163" t="s">
        <v>1610</v>
      </c>
      <c r="F89" s="164" t="s">
        <v>1611</v>
      </c>
      <c r="G89" s="165" t="s">
        <v>297</v>
      </c>
      <c r="H89" s="166">
        <v>0.432</v>
      </c>
      <c r="I89" s="167"/>
      <c r="J89" s="167">
        <f>ROUND(I89*H89,2)</f>
        <v>0</v>
      </c>
      <c r="K89" s="164" t="s">
        <v>265</v>
      </c>
      <c r="L89" s="39"/>
      <c r="M89" s="168" t="s">
        <v>5</v>
      </c>
      <c r="N89" s="169" t="s">
        <v>48</v>
      </c>
      <c r="O89" s="170">
        <v>4.7939999999999996</v>
      </c>
      <c r="P89" s="170">
        <f>O89*H89</f>
        <v>2.071008</v>
      </c>
      <c r="Q89" s="170">
        <v>1.8774999999999999</v>
      </c>
      <c r="R89" s="170">
        <f>Q89*H89</f>
        <v>0.81108000000000002</v>
      </c>
      <c r="S89" s="170">
        <v>0</v>
      </c>
      <c r="T89" s="171">
        <f>S89*H89</f>
        <v>0</v>
      </c>
      <c r="AR89" s="24" t="s">
        <v>266</v>
      </c>
      <c r="AT89" s="24" t="s">
        <v>261</v>
      </c>
      <c r="AU89" s="24" t="s">
        <v>86</v>
      </c>
      <c r="AY89" s="24" t="s">
        <v>259</v>
      </c>
      <c r="BE89" s="172">
        <f>IF(N89="základní",J89,0)</f>
        <v>0</v>
      </c>
      <c r="BF89" s="172">
        <f>IF(N89="snížená",J89,0)</f>
        <v>0</v>
      </c>
      <c r="BG89" s="172">
        <f>IF(N89="zákl. přenesená",J89,0)</f>
        <v>0</v>
      </c>
      <c r="BH89" s="172">
        <f>IF(N89="sníž. přenesená",J89,0)</f>
        <v>0</v>
      </c>
      <c r="BI89" s="172">
        <f>IF(N89="nulová",J89,0)</f>
        <v>0</v>
      </c>
      <c r="BJ89" s="24" t="s">
        <v>28</v>
      </c>
      <c r="BK89" s="172">
        <f>ROUND(I89*H89,2)</f>
        <v>0</v>
      </c>
      <c r="BL89" s="24" t="s">
        <v>266</v>
      </c>
      <c r="BM89" s="24" t="s">
        <v>1612</v>
      </c>
    </row>
    <row r="90" spans="2:65" s="12" customFormat="1">
      <c r="B90" s="173"/>
      <c r="D90" s="174" t="s">
        <v>268</v>
      </c>
      <c r="E90" s="175" t="s">
        <v>5</v>
      </c>
      <c r="F90" s="176" t="s">
        <v>269</v>
      </c>
      <c r="H90" s="175" t="s">
        <v>5</v>
      </c>
      <c r="L90" s="173"/>
      <c r="M90" s="177"/>
      <c r="N90" s="178"/>
      <c r="O90" s="178"/>
      <c r="P90" s="178"/>
      <c r="Q90" s="178"/>
      <c r="R90" s="178"/>
      <c r="S90" s="178"/>
      <c r="T90" s="179"/>
      <c r="AT90" s="175" t="s">
        <v>268</v>
      </c>
      <c r="AU90" s="175" t="s">
        <v>86</v>
      </c>
      <c r="AV90" s="12" t="s">
        <v>28</v>
      </c>
      <c r="AW90" s="12" t="s">
        <v>41</v>
      </c>
      <c r="AX90" s="12" t="s">
        <v>77</v>
      </c>
      <c r="AY90" s="175" t="s">
        <v>259</v>
      </c>
    </row>
    <row r="91" spans="2:65" s="12" customFormat="1">
      <c r="B91" s="173"/>
      <c r="D91" s="174" t="s">
        <v>268</v>
      </c>
      <c r="E91" s="175" t="s">
        <v>5</v>
      </c>
      <c r="F91" s="176" t="s">
        <v>1613</v>
      </c>
      <c r="H91" s="175" t="s">
        <v>5</v>
      </c>
      <c r="L91" s="173"/>
      <c r="M91" s="177"/>
      <c r="N91" s="178"/>
      <c r="O91" s="178"/>
      <c r="P91" s="178"/>
      <c r="Q91" s="178"/>
      <c r="R91" s="178"/>
      <c r="S91" s="178"/>
      <c r="T91" s="179"/>
      <c r="AT91" s="175" t="s">
        <v>268</v>
      </c>
      <c r="AU91" s="175" t="s">
        <v>86</v>
      </c>
      <c r="AV91" s="12" t="s">
        <v>28</v>
      </c>
      <c r="AW91" s="12" t="s">
        <v>41</v>
      </c>
      <c r="AX91" s="12" t="s">
        <v>77</v>
      </c>
      <c r="AY91" s="175" t="s">
        <v>259</v>
      </c>
    </row>
    <row r="92" spans="2:65" s="12" customFormat="1">
      <c r="B92" s="173"/>
      <c r="D92" s="174" t="s">
        <v>268</v>
      </c>
      <c r="E92" s="175" t="s">
        <v>5</v>
      </c>
      <c r="F92" s="176" t="s">
        <v>274</v>
      </c>
      <c r="H92" s="175" t="s">
        <v>5</v>
      </c>
      <c r="L92" s="173"/>
      <c r="M92" s="177"/>
      <c r="N92" s="178"/>
      <c r="O92" s="178"/>
      <c r="P92" s="178"/>
      <c r="Q92" s="178"/>
      <c r="R92" s="178"/>
      <c r="S92" s="178"/>
      <c r="T92" s="179"/>
      <c r="AT92" s="175" t="s">
        <v>268</v>
      </c>
      <c r="AU92" s="175" t="s">
        <v>86</v>
      </c>
      <c r="AV92" s="12" t="s">
        <v>28</v>
      </c>
      <c r="AW92" s="12" t="s">
        <v>41</v>
      </c>
      <c r="AX92" s="12" t="s">
        <v>77</v>
      </c>
      <c r="AY92" s="175" t="s">
        <v>259</v>
      </c>
    </row>
    <row r="93" spans="2:65" s="13" customFormat="1">
      <c r="B93" s="180"/>
      <c r="D93" s="174" t="s">
        <v>268</v>
      </c>
      <c r="E93" s="181" t="s">
        <v>5</v>
      </c>
      <c r="F93" s="182" t="s">
        <v>275</v>
      </c>
      <c r="H93" s="183">
        <v>0</v>
      </c>
      <c r="L93" s="180"/>
      <c r="M93" s="184"/>
      <c r="N93" s="185"/>
      <c r="O93" s="185"/>
      <c r="P93" s="185"/>
      <c r="Q93" s="185"/>
      <c r="R93" s="185"/>
      <c r="S93" s="185"/>
      <c r="T93" s="186"/>
      <c r="AT93" s="181" t="s">
        <v>268</v>
      </c>
      <c r="AU93" s="181" t="s">
        <v>86</v>
      </c>
      <c r="AV93" s="13" t="s">
        <v>152</v>
      </c>
      <c r="AW93" s="13" t="s">
        <v>41</v>
      </c>
      <c r="AX93" s="13" t="s">
        <v>77</v>
      </c>
      <c r="AY93" s="181" t="s">
        <v>259</v>
      </c>
    </row>
    <row r="94" spans="2:65" s="12" customFormat="1">
      <c r="B94" s="173"/>
      <c r="D94" s="174" t="s">
        <v>268</v>
      </c>
      <c r="E94" s="175" t="s">
        <v>5</v>
      </c>
      <c r="F94" s="176" t="s">
        <v>1614</v>
      </c>
      <c r="H94" s="175" t="s">
        <v>5</v>
      </c>
      <c r="L94" s="173"/>
      <c r="M94" s="177"/>
      <c r="N94" s="178"/>
      <c r="O94" s="178"/>
      <c r="P94" s="178"/>
      <c r="Q94" s="178"/>
      <c r="R94" s="178"/>
      <c r="S94" s="178"/>
      <c r="T94" s="179"/>
      <c r="AT94" s="175" t="s">
        <v>268</v>
      </c>
      <c r="AU94" s="175" t="s">
        <v>86</v>
      </c>
      <c r="AV94" s="12" t="s">
        <v>28</v>
      </c>
      <c r="AW94" s="12" t="s">
        <v>41</v>
      </c>
      <c r="AX94" s="12" t="s">
        <v>77</v>
      </c>
      <c r="AY94" s="175" t="s">
        <v>259</v>
      </c>
    </row>
    <row r="95" spans="2:65" s="12" customFormat="1">
      <c r="B95" s="173"/>
      <c r="D95" s="174" t="s">
        <v>268</v>
      </c>
      <c r="E95" s="175" t="s">
        <v>5</v>
      </c>
      <c r="F95" s="176" t="s">
        <v>1615</v>
      </c>
      <c r="H95" s="175" t="s">
        <v>5</v>
      </c>
      <c r="L95" s="173"/>
      <c r="M95" s="177"/>
      <c r="N95" s="178"/>
      <c r="O95" s="178"/>
      <c r="P95" s="178"/>
      <c r="Q95" s="178"/>
      <c r="R95" s="178"/>
      <c r="S95" s="178"/>
      <c r="T95" s="179"/>
      <c r="AT95" s="175" t="s">
        <v>268</v>
      </c>
      <c r="AU95" s="175" t="s">
        <v>86</v>
      </c>
      <c r="AV95" s="12" t="s">
        <v>28</v>
      </c>
      <c r="AW95" s="12" t="s">
        <v>41</v>
      </c>
      <c r="AX95" s="12" t="s">
        <v>77</v>
      </c>
      <c r="AY95" s="175" t="s">
        <v>259</v>
      </c>
    </row>
    <row r="96" spans="2:65" s="14" customFormat="1">
      <c r="B96" s="187"/>
      <c r="D96" s="174" t="s">
        <v>268</v>
      </c>
      <c r="E96" s="188" t="s">
        <v>5</v>
      </c>
      <c r="F96" s="189" t="s">
        <v>1616</v>
      </c>
      <c r="H96" s="190">
        <v>0.432</v>
      </c>
      <c r="L96" s="187"/>
      <c r="M96" s="191"/>
      <c r="N96" s="192"/>
      <c r="O96" s="192"/>
      <c r="P96" s="192"/>
      <c r="Q96" s="192"/>
      <c r="R96" s="192"/>
      <c r="S96" s="192"/>
      <c r="T96" s="193"/>
      <c r="AT96" s="188" t="s">
        <v>268</v>
      </c>
      <c r="AU96" s="188" t="s">
        <v>86</v>
      </c>
      <c r="AV96" s="14" t="s">
        <v>86</v>
      </c>
      <c r="AW96" s="14" t="s">
        <v>41</v>
      </c>
      <c r="AX96" s="14" t="s">
        <v>77</v>
      </c>
      <c r="AY96" s="188" t="s">
        <v>259</v>
      </c>
    </row>
    <row r="97" spans="2:65" s="15" customFormat="1">
      <c r="B97" s="194"/>
      <c r="D97" s="174" t="s">
        <v>268</v>
      </c>
      <c r="E97" s="195" t="s">
        <v>5</v>
      </c>
      <c r="F97" s="196" t="s">
        <v>282</v>
      </c>
      <c r="H97" s="197">
        <v>0.432</v>
      </c>
      <c r="L97" s="194"/>
      <c r="M97" s="198"/>
      <c r="N97" s="199"/>
      <c r="O97" s="199"/>
      <c r="P97" s="199"/>
      <c r="Q97" s="199"/>
      <c r="R97" s="199"/>
      <c r="S97" s="199"/>
      <c r="T97" s="200"/>
      <c r="AT97" s="195" t="s">
        <v>268</v>
      </c>
      <c r="AU97" s="195" t="s">
        <v>86</v>
      </c>
      <c r="AV97" s="15" t="s">
        <v>266</v>
      </c>
      <c r="AW97" s="15" t="s">
        <v>41</v>
      </c>
      <c r="AX97" s="15" t="s">
        <v>28</v>
      </c>
      <c r="AY97" s="195" t="s">
        <v>259</v>
      </c>
    </row>
    <row r="98" spans="2:65" s="1" customFormat="1" ht="25.5" customHeight="1">
      <c r="B98" s="161"/>
      <c r="C98" s="162" t="s">
        <v>86</v>
      </c>
      <c r="D98" s="162" t="s">
        <v>261</v>
      </c>
      <c r="E98" s="163" t="s">
        <v>1617</v>
      </c>
      <c r="F98" s="164" t="s">
        <v>1618</v>
      </c>
      <c r="G98" s="165" t="s">
        <v>297</v>
      </c>
      <c r="H98" s="166">
        <v>0.188</v>
      </c>
      <c r="I98" s="167"/>
      <c r="J98" s="167">
        <f>ROUND(I98*H98,2)</f>
        <v>0</v>
      </c>
      <c r="K98" s="164" t="s">
        <v>5</v>
      </c>
      <c r="L98" s="39"/>
      <c r="M98" s="168" t="s">
        <v>5</v>
      </c>
      <c r="N98" s="169" t="s">
        <v>48</v>
      </c>
      <c r="O98" s="170">
        <v>4.3419999999999996</v>
      </c>
      <c r="P98" s="170">
        <f>O98*H98</f>
        <v>0.81629599999999991</v>
      </c>
      <c r="Q98" s="170">
        <v>1.07965</v>
      </c>
      <c r="R98" s="170">
        <f>Q98*H98</f>
        <v>0.20297419999999999</v>
      </c>
      <c r="S98" s="170">
        <v>0</v>
      </c>
      <c r="T98" s="171">
        <f>S98*H98</f>
        <v>0</v>
      </c>
      <c r="AR98" s="24" t="s">
        <v>266</v>
      </c>
      <c r="AT98" s="24" t="s">
        <v>261</v>
      </c>
      <c r="AU98" s="24" t="s">
        <v>86</v>
      </c>
      <c r="AY98" s="24" t="s">
        <v>259</v>
      </c>
      <c r="BE98" s="172">
        <f>IF(N98="základní",J98,0)</f>
        <v>0</v>
      </c>
      <c r="BF98" s="172">
        <f>IF(N98="snížená",J98,0)</f>
        <v>0</v>
      </c>
      <c r="BG98" s="172">
        <f>IF(N98="zákl. přenesená",J98,0)</f>
        <v>0</v>
      </c>
      <c r="BH98" s="172">
        <f>IF(N98="sníž. přenesená",J98,0)</f>
        <v>0</v>
      </c>
      <c r="BI98" s="172">
        <f>IF(N98="nulová",J98,0)</f>
        <v>0</v>
      </c>
      <c r="BJ98" s="24" t="s">
        <v>28</v>
      </c>
      <c r="BK98" s="172">
        <f>ROUND(I98*H98,2)</f>
        <v>0</v>
      </c>
      <c r="BL98" s="24" t="s">
        <v>266</v>
      </c>
      <c r="BM98" s="24" t="s">
        <v>1619</v>
      </c>
    </row>
    <row r="99" spans="2:65" s="12" customFormat="1">
      <c r="B99" s="173"/>
      <c r="D99" s="174" t="s">
        <v>268</v>
      </c>
      <c r="E99" s="175" t="s">
        <v>5</v>
      </c>
      <c r="F99" s="176" t="s">
        <v>1620</v>
      </c>
      <c r="H99" s="175" t="s">
        <v>5</v>
      </c>
      <c r="L99" s="173"/>
      <c r="M99" s="177"/>
      <c r="N99" s="178"/>
      <c r="O99" s="178"/>
      <c r="P99" s="178"/>
      <c r="Q99" s="178"/>
      <c r="R99" s="178"/>
      <c r="S99" s="178"/>
      <c r="T99" s="179"/>
      <c r="AT99" s="175" t="s">
        <v>268</v>
      </c>
      <c r="AU99" s="175" t="s">
        <v>86</v>
      </c>
      <c r="AV99" s="12" t="s">
        <v>28</v>
      </c>
      <c r="AW99" s="12" t="s">
        <v>41</v>
      </c>
      <c r="AX99" s="12" t="s">
        <v>77</v>
      </c>
      <c r="AY99" s="175" t="s">
        <v>259</v>
      </c>
    </row>
    <row r="100" spans="2:65" s="12" customFormat="1">
      <c r="B100" s="173"/>
      <c r="D100" s="174" t="s">
        <v>268</v>
      </c>
      <c r="E100" s="175" t="s">
        <v>5</v>
      </c>
      <c r="F100" s="176" t="s">
        <v>1621</v>
      </c>
      <c r="H100" s="175" t="s">
        <v>5</v>
      </c>
      <c r="L100" s="173"/>
      <c r="M100" s="177"/>
      <c r="N100" s="178"/>
      <c r="O100" s="178"/>
      <c r="P100" s="178"/>
      <c r="Q100" s="178"/>
      <c r="R100" s="178"/>
      <c r="S100" s="178"/>
      <c r="T100" s="179"/>
      <c r="AT100" s="175" t="s">
        <v>268</v>
      </c>
      <c r="AU100" s="175" t="s">
        <v>86</v>
      </c>
      <c r="AV100" s="12" t="s">
        <v>28</v>
      </c>
      <c r="AW100" s="12" t="s">
        <v>41</v>
      </c>
      <c r="AX100" s="12" t="s">
        <v>77</v>
      </c>
      <c r="AY100" s="175" t="s">
        <v>259</v>
      </c>
    </row>
    <row r="101" spans="2:65" s="12" customFormat="1">
      <c r="B101" s="173"/>
      <c r="D101" s="174" t="s">
        <v>268</v>
      </c>
      <c r="E101" s="175" t="s">
        <v>5</v>
      </c>
      <c r="F101" s="176" t="s">
        <v>1622</v>
      </c>
      <c r="H101" s="175" t="s">
        <v>5</v>
      </c>
      <c r="L101" s="173"/>
      <c r="M101" s="177"/>
      <c r="N101" s="178"/>
      <c r="O101" s="178"/>
      <c r="P101" s="178"/>
      <c r="Q101" s="178"/>
      <c r="R101" s="178"/>
      <c r="S101" s="178"/>
      <c r="T101" s="179"/>
      <c r="AT101" s="175" t="s">
        <v>268</v>
      </c>
      <c r="AU101" s="175" t="s">
        <v>86</v>
      </c>
      <c r="AV101" s="12" t="s">
        <v>28</v>
      </c>
      <c r="AW101" s="12" t="s">
        <v>41</v>
      </c>
      <c r="AX101" s="12" t="s">
        <v>77</v>
      </c>
      <c r="AY101" s="175" t="s">
        <v>259</v>
      </c>
    </row>
    <row r="102" spans="2:65" s="14" customFormat="1">
      <c r="B102" s="187"/>
      <c r="D102" s="174" t="s">
        <v>268</v>
      </c>
      <c r="E102" s="188" t="s">
        <v>5</v>
      </c>
      <c r="F102" s="189" t="s">
        <v>1623</v>
      </c>
      <c r="H102" s="190">
        <v>0.188</v>
      </c>
      <c r="L102" s="187"/>
      <c r="M102" s="191"/>
      <c r="N102" s="192"/>
      <c r="O102" s="192"/>
      <c r="P102" s="192"/>
      <c r="Q102" s="192"/>
      <c r="R102" s="192"/>
      <c r="S102" s="192"/>
      <c r="T102" s="193"/>
      <c r="AT102" s="188" t="s">
        <v>268</v>
      </c>
      <c r="AU102" s="188" t="s">
        <v>86</v>
      </c>
      <c r="AV102" s="14" t="s">
        <v>86</v>
      </c>
      <c r="AW102" s="14" t="s">
        <v>41</v>
      </c>
      <c r="AX102" s="14" t="s">
        <v>28</v>
      </c>
      <c r="AY102" s="188" t="s">
        <v>259</v>
      </c>
    </row>
    <row r="103" spans="2:65" s="11" customFormat="1" ht="29.85" customHeight="1">
      <c r="B103" s="149"/>
      <c r="D103" s="150" t="s">
        <v>76</v>
      </c>
      <c r="E103" s="159" t="s">
        <v>327</v>
      </c>
      <c r="F103" s="159" t="s">
        <v>355</v>
      </c>
      <c r="J103" s="160">
        <f>BK103</f>
        <v>0</v>
      </c>
      <c r="L103" s="149"/>
      <c r="M103" s="153"/>
      <c r="N103" s="154"/>
      <c r="O103" s="154"/>
      <c r="P103" s="155">
        <f>SUM(P104:P106)</f>
        <v>0.504</v>
      </c>
      <c r="Q103" s="154"/>
      <c r="R103" s="155">
        <f>SUM(R104:R106)</f>
        <v>6.2399999999999988E-4</v>
      </c>
      <c r="S103" s="154"/>
      <c r="T103" s="156">
        <f>SUM(T104:T106)</f>
        <v>0</v>
      </c>
      <c r="AR103" s="150" t="s">
        <v>28</v>
      </c>
      <c r="AT103" s="157" t="s">
        <v>76</v>
      </c>
      <c r="AU103" s="157" t="s">
        <v>28</v>
      </c>
      <c r="AY103" s="150" t="s">
        <v>259</v>
      </c>
      <c r="BK103" s="158">
        <f>SUM(BK104:BK106)</f>
        <v>0</v>
      </c>
    </row>
    <row r="104" spans="2:65" s="1" customFormat="1" ht="25.5" customHeight="1">
      <c r="B104" s="161"/>
      <c r="C104" s="162" t="s">
        <v>152</v>
      </c>
      <c r="D104" s="162" t="s">
        <v>261</v>
      </c>
      <c r="E104" s="163" t="s">
        <v>1624</v>
      </c>
      <c r="F104" s="164" t="s">
        <v>1625</v>
      </c>
      <c r="G104" s="165" t="s">
        <v>264</v>
      </c>
      <c r="H104" s="166">
        <v>4.8</v>
      </c>
      <c r="I104" s="167"/>
      <c r="J104" s="167">
        <f>ROUND(I104*H104,2)</f>
        <v>0</v>
      </c>
      <c r="K104" s="164" t="s">
        <v>265</v>
      </c>
      <c r="L104" s="39"/>
      <c r="M104" s="168" t="s">
        <v>5</v>
      </c>
      <c r="N104" s="169" t="s">
        <v>48</v>
      </c>
      <c r="O104" s="170">
        <v>0.105</v>
      </c>
      <c r="P104" s="170">
        <f>O104*H104</f>
        <v>0.504</v>
      </c>
      <c r="Q104" s="170">
        <v>1.2999999999999999E-4</v>
      </c>
      <c r="R104" s="170">
        <f>Q104*H104</f>
        <v>6.2399999999999988E-4</v>
      </c>
      <c r="S104" s="170">
        <v>0</v>
      </c>
      <c r="T104" s="171">
        <f>S104*H104</f>
        <v>0</v>
      </c>
      <c r="AR104" s="24" t="s">
        <v>266</v>
      </c>
      <c r="AT104" s="24" t="s">
        <v>261</v>
      </c>
      <c r="AU104" s="24" t="s">
        <v>86</v>
      </c>
      <c r="AY104" s="24" t="s">
        <v>259</v>
      </c>
      <c r="BE104" s="172">
        <f>IF(N104="základní",J104,0)</f>
        <v>0</v>
      </c>
      <c r="BF104" s="172">
        <f>IF(N104="snížená",J104,0)</f>
        <v>0</v>
      </c>
      <c r="BG104" s="172">
        <f>IF(N104="zákl. přenesená",J104,0)</f>
        <v>0</v>
      </c>
      <c r="BH104" s="172">
        <f>IF(N104="sníž. přenesená",J104,0)</f>
        <v>0</v>
      </c>
      <c r="BI104" s="172">
        <f>IF(N104="nulová",J104,0)</f>
        <v>0</v>
      </c>
      <c r="BJ104" s="24" t="s">
        <v>28</v>
      </c>
      <c r="BK104" s="172">
        <f>ROUND(I104*H104,2)</f>
        <v>0</v>
      </c>
      <c r="BL104" s="24" t="s">
        <v>266</v>
      </c>
      <c r="BM104" s="24" t="s">
        <v>1626</v>
      </c>
    </row>
    <row r="105" spans="2:65" s="12" customFormat="1">
      <c r="B105" s="173"/>
      <c r="D105" s="174" t="s">
        <v>268</v>
      </c>
      <c r="E105" s="175" t="s">
        <v>5</v>
      </c>
      <c r="F105" s="176" t="s">
        <v>1627</v>
      </c>
      <c r="H105" s="175" t="s">
        <v>5</v>
      </c>
      <c r="L105" s="173"/>
      <c r="M105" s="177"/>
      <c r="N105" s="178"/>
      <c r="O105" s="178"/>
      <c r="P105" s="178"/>
      <c r="Q105" s="178"/>
      <c r="R105" s="178"/>
      <c r="S105" s="178"/>
      <c r="T105" s="179"/>
      <c r="AT105" s="175" t="s">
        <v>268</v>
      </c>
      <c r="AU105" s="175" t="s">
        <v>86</v>
      </c>
      <c r="AV105" s="12" t="s">
        <v>28</v>
      </c>
      <c r="AW105" s="12" t="s">
        <v>41</v>
      </c>
      <c r="AX105" s="12" t="s">
        <v>77</v>
      </c>
      <c r="AY105" s="175" t="s">
        <v>259</v>
      </c>
    </row>
    <row r="106" spans="2:65" s="14" customFormat="1">
      <c r="B106" s="187"/>
      <c r="D106" s="174" t="s">
        <v>268</v>
      </c>
      <c r="E106" s="188" t="s">
        <v>5</v>
      </c>
      <c r="F106" s="189" t="s">
        <v>1628</v>
      </c>
      <c r="H106" s="190">
        <v>4.8</v>
      </c>
      <c r="L106" s="187"/>
      <c r="M106" s="191"/>
      <c r="N106" s="192"/>
      <c r="O106" s="192"/>
      <c r="P106" s="192"/>
      <c r="Q106" s="192"/>
      <c r="R106" s="192"/>
      <c r="S106" s="192"/>
      <c r="T106" s="193"/>
      <c r="AT106" s="188" t="s">
        <v>268</v>
      </c>
      <c r="AU106" s="188" t="s">
        <v>86</v>
      </c>
      <c r="AV106" s="14" t="s">
        <v>86</v>
      </c>
      <c r="AW106" s="14" t="s">
        <v>41</v>
      </c>
      <c r="AX106" s="14" t="s">
        <v>28</v>
      </c>
      <c r="AY106" s="188" t="s">
        <v>259</v>
      </c>
    </row>
    <row r="107" spans="2:65" s="11" customFormat="1" ht="29.85" customHeight="1">
      <c r="B107" s="149"/>
      <c r="D107" s="150" t="s">
        <v>76</v>
      </c>
      <c r="E107" s="159" t="s">
        <v>627</v>
      </c>
      <c r="F107" s="159" t="s">
        <v>628</v>
      </c>
      <c r="J107" s="160">
        <f>BK107</f>
        <v>0</v>
      </c>
      <c r="L107" s="149"/>
      <c r="M107" s="153"/>
      <c r="N107" s="154"/>
      <c r="O107" s="154"/>
      <c r="P107" s="155">
        <f>P108</f>
        <v>0.65974999999999995</v>
      </c>
      <c r="Q107" s="154"/>
      <c r="R107" s="155">
        <f>R108</f>
        <v>0</v>
      </c>
      <c r="S107" s="154"/>
      <c r="T107" s="156">
        <f>T108</f>
        <v>0</v>
      </c>
      <c r="AR107" s="150" t="s">
        <v>28</v>
      </c>
      <c r="AT107" s="157" t="s">
        <v>76</v>
      </c>
      <c r="AU107" s="157" t="s">
        <v>28</v>
      </c>
      <c r="AY107" s="150" t="s">
        <v>259</v>
      </c>
      <c r="BK107" s="158">
        <f>BK108</f>
        <v>0</v>
      </c>
    </row>
    <row r="108" spans="2:65" s="1" customFormat="1" ht="16.5" customHeight="1">
      <c r="B108" s="161"/>
      <c r="C108" s="162" t="s">
        <v>266</v>
      </c>
      <c r="D108" s="162" t="s">
        <v>261</v>
      </c>
      <c r="E108" s="163" t="s">
        <v>1548</v>
      </c>
      <c r="F108" s="164" t="s">
        <v>1549</v>
      </c>
      <c r="G108" s="165" t="s">
        <v>324</v>
      </c>
      <c r="H108" s="166">
        <v>1.0149999999999999</v>
      </c>
      <c r="I108" s="167"/>
      <c r="J108" s="167">
        <f>ROUND(I108*H108,2)</f>
        <v>0</v>
      </c>
      <c r="K108" s="164" t="s">
        <v>265</v>
      </c>
      <c r="L108" s="39"/>
      <c r="M108" s="168" t="s">
        <v>5</v>
      </c>
      <c r="N108" s="213" t="s">
        <v>48</v>
      </c>
      <c r="O108" s="214">
        <v>0.65</v>
      </c>
      <c r="P108" s="214">
        <f>O108*H108</f>
        <v>0.65974999999999995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AR108" s="24" t="s">
        <v>266</v>
      </c>
      <c r="AT108" s="24" t="s">
        <v>261</v>
      </c>
      <c r="AU108" s="24" t="s">
        <v>86</v>
      </c>
      <c r="AY108" s="24" t="s">
        <v>259</v>
      </c>
      <c r="BE108" s="172">
        <f>IF(N108="základní",J108,0)</f>
        <v>0</v>
      </c>
      <c r="BF108" s="172">
        <f>IF(N108="snížená",J108,0)</f>
        <v>0</v>
      </c>
      <c r="BG108" s="172">
        <f>IF(N108="zákl. přenesená",J108,0)</f>
        <v>0</v>
      </c>
      <c r="BH108" s="172">
        <f>IF(N108="sníž. přenesená",J108,0)</f>
        <v>0</v>
      </c>
      <c r="BI108" s="172">
        <f>IF(N108="nulová",J108,0)</f>
        <v>0</v>
      </c>
      <c r="BJ108" s="24" t="s">
        <v>28</v>
      </c>
      <c r="BK108" s="172">
        <f>ROUND(I108*H108,2)</f>
        <v>0</v>
      </c>
      <c r="BL108" s="24" t="s">
        <v>266</v>
      </c>
      <c r="BM108" s="24" t="s">
        <v>1629</v>
      </c>
    </row>
    <row r="109" spans="2:65" s="1" customFormat="1" ht="6.95" customHeight="1">
      <c r="B109" s="54"/>
      <c r="C109" s="55"/>
      <c r="D109" s="55"/>
      <c r="E109" s="55"/>
      <c r="F109" s="55"/>
      <c r="G109" s="55"/>
      <c r="H109" s="55"/>
      <c r="I109" s="55"/>
      <c r="J109" s="55"/>
      <c r="K109" s="55"/>
      <c r="L109" s="39"/>
    </row>
  </sheetData>
  <autoFilter ref="C85:K108" xr:uid="{00000000-0009-0000-0000-000010000000}"/>
  <mergeCells count="13">
    <mergeCell ref="E78:H78"/>
    <mergeCell ref="G1:H1"/>
    <mergeCell ref="L2:V2"/>
    <mergeCell ref="E49:H49"/>
    <mergeCell ref="E51:H51"/>
    <mergeCell ref="J55:J56"/>
    <mergeCell ref="E74:H74"/>
    <mergeCell ref="E76:H76"/>
    <mergeCell ref="E7:H7"/>
    <mergeCell ref="E9:H9"/>
    <mergeCell ref="E11:H11"/>
    <mergeCell ref="E26:H26"/>
    <mergeCell ref="E47:H47"/>
  </mergeCells>
  <hyperlinks>
    <hyperlink ref="F1:G1" location="C2" display="1) Krycí list soupisu" xr:uid="{00000000-0004-0000-1000-000000000000}"/>
    <hyperlink ref="G1:H1" location="C58" display="2) Rekapitulace" xr:uid="{00000000-0004-0000-1000-000001000000}"/>
    <hyperlink ref="J1" location="C85" display="3) Soupis prací" xr:uid="{00000000-0004-0000-1000-000002000000}"/>
    <hyperlink ref="L1:V1" location="'Rekapitulace stavby'!C2" display="Rekapitulace stavby" xr:uid="{00000000-0004-0000-1000-000003000000}"/>
  </hyperlinks>
  <pageMargins left="0.59055118110236227" right="0.59055118110236227" top="0.59055118110236227" bottom="0.59055118110236227" header="0" footer="0"/>
  <pageSetup paperSize="9" fitToHeight="100" orientation="landscape" r:id="rId1"/>
  <headerFooter>
    <oddFooter>&amp;CStrana &amp;P z 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BR230"/>
  <sheetViews>
    <sheetView showGridLines="0" workbookViewId="0">
      <pane ySplit="1" topLeftCell="A199" activePane="bottomLeft" state="frozen"/>
      <selection activeCell="A2" sqref="A2"/>
      <selection pane="bottomLeft" activeCell="I95" sqref="I95:I230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9" max="19" width="8.1640625" customWidth="1"/>
    <col min="20" max="20" width="29.6640625" customWidth="1"/>
    <col min="21" max="21" width="16.33203125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04"/>
      <c r="B1" s="17"/>
      <c r="C1" s="17"/>
      <c r="D1" s="18" t="s">
        <v>1</v>
      </c>
      <c r="E1" s="17"/>
      <c r="F1" s="105" t="s">
        <v>189</v>
      </c>
      <c r="G1" s="262" t="s">
        <v>190</v>
      </c>
      <c r="H1" s="262"/>
      <c r="I1" s="17"/>
      <c r="J1" s="105" t="s">
        <v>191</v>
      </c>
      <c r="K1" s="18" t="s">
        <v>192</v>
      </c>
      <c r="L1" s="105" t="s">
        <v>193</v>
      </c>
      <c r="M1" s="105"/>
      <c r="N1" s="105"/>
      <c r="O1" s="105"/>
      <c r="P1" s="105"/>
      <c r="Q1" s="105"/>
      <c r="R1" s="105"/>
      <c r="S1" s="105"/>
      <c r="T1" s="105"/>
      <c r="U1" s="106"/>
      <c r="V1" s="106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24" t="s">
        <v>153</v>
      </c>
      <c r="AZ2" s="107" t="s">
        <v>1630</v>
      </c>
      <c r="BA2" s="107" t="s">
        <v>5</v>
      </c>
      <c r="BB2" s="107" t="s">
        <v>5</v>
      </c>
      <c r="BC2" s="107" t="s">
        <v>1631</v>
      </c>
      <c r="BD2" s="107" t="s">
        <v>86</v>
      </c>
    </row>
    <row r="3" spans="1:70" ht="6.95" customHeight="1">
      <c r="B3" s="25"/>
      <c r="C3" s="26"/>
      <c r="D3" s="26"/>
      <c r="E3" s="26"/>
      <c r="F3" s="26"/>
      <c r="G3" s="26"/>
      <c r="H3" s="26"/>
      <c r="I3" s="26"/>
      <c r="J3" s="26"/>
      <c r="K3" s="27"/>
      <c r="AT3" s="24" t="s">
        <v>86</v>
      </c>
      <c r="AZ3" s="107" t="s">
        <v>1632</v>
      </c>
      <c r="BA3" s="107" t="s">
        <v>5</v>
      </c>
      <c r="BB3" s="107" t="s">
        <v>5</v>
      </c>
      <c r="BC3" s="107" t="s">
        <v>1633</v>
      </c>
      <c r="BD3" s="107" t="s">
        <v>86</v>
      </c>
    </row>
    <row r="4" spans="1:70" ht="36.950000000000003" customHeight="1">
      <c r="B4" s="28"/>
      <c r="C4" s="29"/>
      <c r="D4" s="30" t="s">
        <v>198</v>
      </c>
      <c r="E4" s="29"/>
      <c r="F4" s="29"/>
      <c r="G4" s="29"/>
      <c r="H4" s="29"/>
      <c r="I4" s="29"/>
      <c r="J4" s="29"/>
      <c r="K4" s="31"/>
      <c r="M4" s="32" t="s">
        <v>13</v>
      </c>
      <c r="AT4" s="24" t="s">
        <v>6</v>
      </c>
      <c r="AZ4" s="107" t="s">
        <v>1634</v>
      </c>
      <c r="BA4" s="107" t="s">
        <v>5</v>
      </c>
      <c r="BB4" s="107" t="s">
        <v>5</v>
      </c>
      <c r="BC4" s="107" t="s">
        <v>1635</v>
      </c>
      <c r="BD4" s="107" t="s">
        <v>86</v>
      </c>
    </row>
    <row r="5" spans="1:70" ht="6.95" customHeight="1">
      <c r="B5" s="28"/>
      <c r="C5" s="29"/>
      <c r="D5" s="29"/>
      <c r="E5" s="29"/>
      <c r="F5" s="29"/>
      <c r="G5" s="29"/>
      <c r="H5" s="29"/>
      <c r="I5" s="29"/>
      <c r="J5" s="29"/>
      <c r="K5" s="31"/>
      <c r="AZ5" s="107" t="s">
        <v>1636</v>
      </c>
      <c r="BA5" s="107" t="s">
        <v>5</v>
      </c>
      <c r="BB5" s="107" t="s">
        <v>5</v>
      </c>
      <c r="BC5" s="107" t="s">
        <v>1637</v>
      </c>
      <c r="BD5" s="107" t="s">
        <v>86</v>
      </c>
    </row>
    <row r="6" spans="1:70" ht="15">
      <c r="B6" s="28"/>
      <c r="C6" s="29"/>
      <c r="D6" s="36" t="s">
        <v>17</v>
      </c>
      <c r="E6" s="29"/>
      <c r="F6" s="29"/>
      <c r="G6" s="29"/>
      <c r="H6" s="29"/>
      <c r="I6" s="29"/>
      <c r="J6" s="29"/>
      <c r="K6" s="31"/>
      <c r="AZ6" s="107" t="s">
        <v>1638</v>
      </c>
      <c r="BA6" s="107" t="s">
        <v>5</v>
      </c>
      <c r="BB6" s="107" t="s">
        <v>5</v>
      </c>
      <c r="BC6" s="107" t="s">
        <v>10</v>
      </c>
      <c r="BD6" s="107" t="s">
        <v>86</v>
      </c>
    </row>
    <row r="7" spans="1:70" ht="16.5" customHeight="1">
      <c r="B7" s="28"/>
      <c r="C7" s="29"/>
      <c r="D7" s="29"/>
      <c r="E7" s="263" t="str">
        <f>'Rekapitulace stavby'!K6</f>
        <v>ÚPRAVA VEŘEJNÉHO PROSTORU MEZI UL. VÝSTAVNÍ-VELETRŽNÍ PŘI MENDLOVĚ NÁM.ČÁST 2 - VNITROBLOK</v>
      </c>
      <c r="F7" s="269"/>
      <c r="G7" s="269"/>
      <c r="H7" s="269"/>
      <c r="I7" s="29"/>
      <c r="J7" s="29"/>
      <c r="K7" s="31"/>
      <c r="AZ7" s="107" t="s">
        <v>1639</v>
      </c>
      <c r="BA7" s="107" t="s">
        <v>5</v>
      </c>
      <c r="BB7" s="107" t="s">
        <v>5</v>
      </c>
      <c r="BC7" s="107" t="s">
        <v>266</v>
      </c>
      <c r="BD7" s="107" t="s">
        <v>86</v>
      </c>
    </row>
    <row r="8" spans="1:70" ht="15">
      <c r="B8" s="28"/>
      <c r="C8" s="29"/>
      <c r="D8" s="36" t="s">
        <v>206</v>
      </c>
      <c r="E8" s="29"/>
      <c r="F8" s="29"/>
      <c r="G8" s="29"/>
      <c r="H8" s="29"/>
      <c r="I8" s="29"/>
      <c r="J8" s="29"/>
      <c r="K8" s="31"/>
      <c r="AZ8" s="107" t="s">
        <v>1640</v>
      </c>
      <c r="BA8" s="107" t="s">
        <v>5</v>
      </c>
      <c r="BB8" s="107" t="s">
        <v>5</v>
      </c>
      <c r="BC8" s="107" t="s">
        <v>312</v>
      </c>
      <c r="BD8" s="107" t="s">
        <v>86</v>
      </c>
    </row>
    <row r="9" spans="1:70" ht="16.5" customHeight="1">
      <c r="B9" s="28"/>
      <c r="C9" s="29"/>
      <c r="D9" s="29"/>
      <c r="E9" s="263" t="s">
        <v>1641</v>
      </c>
      <c r="F9" s="254"/>
      <c r="G9" s="254"/>
      <c r="H9" s="254"/>
      <c r="I9" s="29"/>
      <c r="J9" s="29"/>
      <c r="K9" s="31"/>
      <c r="AZ9" s="107" t="s">
        <v>1642</v>
      </c>
      <c r="BA9" s="107" t="s">
        <v>5</v>
      </c>
      <c r="BB9" s="107" t="s">
        <v>5</v>
      </c>
      <c r="BC9" s="107" t="s">
        <v>342</v>
      </c>
      <c r="BD9" s="107" t="s">
        <v>86</v>
      </c>
    </row>
    <row r="10" spans="1:70" ht="15">
      <c r="B10" s="28"/>
      <c r="C10" s="29"/>
      <c r="D10" s="36" t="s">
        <v>212</v>
      </c>
      <c r="E10" s="29"/>
      <c r="F10" s="29"/>
      <c r="G10" s="29"/>
      <c r="H10" s="29"/>
      <c r="I10" s="29"/>
      <c r="J10" s="29"/>
      <c r="K10" s="31"/>
      <c r="AZ10" s="107" t="s">
        <v>1643</v>
      </c>
      <c r="BA10" s="107" t="s">
        <v>5</v>
      </c>
      <c r="BB10" s="107" t="s">
        <v>5</v>
      </c>
      <c r="BC10" s="107" t="s">
        <v>1644</v>
      </c>
      <c r="BD10" s="107" t="s">
        <v>86</v>
      </c>
    </row>
    <row r="11" spans="1:70" s="1" customFormat="1" ht="16.5" customHeight="1">
      <c r="B11" s="39"/>
      <c r="C11" s="40"/>
      <c r="D11" s="40"/>
      <c r="E11" s="252" t="s">
        <v>1645</v>
      </c>
      <c r="F11" s="264"/>
      <c r="G11" s="264"/>
      <c r="H11" s="264"/>
      <c r="I11" s="40"/>
      <c r="J11" s="40"/>
      <c r="K11" s="43"/>
    </row>
    <row r="12" spans="1:70" s="1" customFormat="1" ht="15">
      <c r="B12" s="39"/>
      <c r="C12" s="40"/>
      <c r="D12" s="36" t="s">
        <v>1646</v>
      </c>
      <c r="E12" s="40"/>
      <c r="F12" s="40"/>
      <c r="G12" s="40"/>
      <c r="H12" s="40"/>
      <c r="I12" s="40"/>
      <c r="J12" s="40"/>
      <c r="K12" s="43"/>
    </row>
    <row r="13" spans="1:70" s="1" customFormat="1" ht="36.950000000000003" customHeight="1">
      <c r="B13" s="39"/>
      <c r="C13" s="40"/>
      <c r="D13" s="40"/>
      <c r="E13" s="265" t="s">
        <v>1647</v>
      </c>
      <c r="F13" s="264"/>
      <c r="G13" s="264"/>
      <c r="H13" s="264"/>
      <c r="I13" s="40"/>
      <c r="J13" s="40"/>
      <c r="K13" s="43"/>
    </row>
    <row r="14" spans="1:70" s="1" customFormat="1">
      <c r="B14" s="39"/>
      <c r="C14" s="40"/>
      <c r="D14" s="40"/>
      <c r="E14" s="40"/>
      <c r="F14" s="40"/>
      <c r="G14" s="40"/>
      <c r="H14" s="40"/>
      <c r="I14" s="40"/>
      <c r="J14" s="40"/>
      <c r="K14" s="43"/>
    </row>
    <row r="15" spans="1:70" s="1" customFormat="1" ht="14.45" customHeight="1">
      <c r="B15" s="39"/>
      <c r="C15" s="40"/>
      <c r="D15" s="36" t="s">
        <v>20</v>
      </c>
      <c r="E15" s="40"/>
      <c r="F15" s="34" t="s">
        <v>21</v>
      </c>
      <c r="G15" s="40"/>
      <c r="H15" s="40"/>
      <c r="I15" s="36" t="s">
        <v>22</v>
      </c>
      <c r="J15" s="34" t="s">
        <v>5</v>
      </c>
      <c r="K15" s="43"/>
    </row>
    <row r="16" spans="1:70" s="1" customFormat="1" ht="14.45" customHeight="1">
      <c r="B16" s="39"/>
      <c r="C16" s="40"/>
      <c r="D16" s="36" t="s">
        <v>24</v>
      </c>
      <c r="E16" s="40"/>
      <c r="F16" s="34" t="s">
        <v>25</v>
      </c>
      <c r="G16" s="40"/>
      <c r="H16" s="40"/>
      <c r="I16" s="36" t="s">
        <v>26</v>
      </c>
      <c r="J16" s="108" t="str">
        <f>'Rekapitulace stavby'!AN8</f>
        <v>18.09.2017</v>
      </c>
      <c r="K16" s="43"/>
    </row>
    <row r="17" spans="2:11" s="1" customFormat="1" ht="10.9" customHeight="1">
      <c r="B17" s="39"/>
      <c r="C17" s="40"/>
      <c r="D17" s="40"/>
      <c r="E17" s="40"/>
      <c r="F17" s="40"/>
      <c r="G17" s="40"/>
      <c r="H17" s="40"/>
      <c r="I17" s="40"/>
      <c r="J17" s="40"/>
      <c r="K17" s="43"/>
    </row>
    <row r="18" spans="2:11" s="1" customFormat="1" ht="14.45" customHeight="1">
      <c r="B18" s="39"/>
      <c r="C18" s="40"/>
      <c r="D18" s="36" t="s">
        <v>33</v>
      </c>
      <c r="E18" s="40"/>
      <c r="F18" s="40"/>
      <c r="G18" s="40"/>
      <c r="H18" s="40"/>
      <c r="I18" s="36" t="s">
        <v>34</v>
      </c>
      <c r="J18" s="34" t="s">
        <v>5</v>
      </c>
      <c r="K18" s="43"/>
    </row>
    <row r="19" spans="2:11" s="1" customFormat="1" ht="18" customHeight="1">
      <c r="B19" s="39"/>
      <c r="C19" s="40"/>
      <c r="D19" s="40"/>
      <c r="E19" s="34" t="s">
        <v>35</v>
      </c>
      <c r="F19" s="40"/>
      <c r="G19" s="40"/>
      <c r="H19" s="40"/>
      <c r="I19" s="36" t="s">
        <v>36</v>
      </c>
      <c r="J19" s="34" t="s">
        <v>5</v>
      </c>
      <c r="K19" s="43"/>
    </row>
    <row r="20" spans="2:11" s="1" customFormat="1" ht="6.95" customHeight="1">
      <c r="B20" s="39"/>
      <c r="C20" s="40"/>
      <c r="D20" s="40"/>
      <c r="E20" s="40"/>
      <c r="F20" s="40"/>
      <c r="G20" s="40"/>
      <c r="H20" s="40"/>
      <c r="I20" s="40"/>
      <c r="J20" s="40"/>
      <c r="K20" s="43"/>
    </row>
    <row r="21" spans="2:11" s="1" customFormat="1" ht="14.45" customHeight="1">
      <c r="B21" s="39"/>
      <c r="C21" s="40"/>
      <c r="D21" s="36" t="s">
        <v>37</v>
      </c>
      <c r="E21" s="40"/>
      <c r="F21" s="40"/>
      <c r="G21" s="40"/>
      <c r="H21" s="40"/>
      <c r="I21" s="36" t="s">
        <v>34</v>
      </c>
      <c r="J21" s="34" t="str">
        <f>IF('Rekapitulace stavby'!AN13="Vyplň údaj","",IF('Rekapitulace stavby'!AN13="","",'Rekapitulace stavby'!AN13))</f>
        <v/>
      </c>
      <c r="K21" s="43"/>
    </row>
    <row r="22" spans="2:11" s="1" customFormat="1" ht="18" customHeight="1">
      <c r="B22" s="39"/>
      <c r="C22" s="40"/>
      <c r="D22" s="40"/>
      <c r="E22" s="34" t="str">
        <f>IF('Rekapitulace stavby'!E14="Vyplň údaj","",IF('Rekapitulace stavby'!E14="","",'Rekapitulace stavby'!E14))</f>
        <v xml:space="preserve"> </v>
      </c>
      <c r="F22" s="40"/>
      <c r="G22" s="40"/>
      <c r="H22" s="40"/>
      <c r="I22" s="36" t="s">
        <v>36</v>
      </c>
      <c r="J22" s="34" t="str">
        <f>IF('Rekapitulace stavby'!AN14="Vyplň údaj","",IF('Rekapitulace stavby'!AN14="","",'Rekapitulace stavby'!AN14))</f>
        <v/>
      </c>
      <c r="K22" s="43"/>
    </row>
    <row r="23" spans="2:11" s="1" customFormat="1" ht="6.95" customHeight="1">
      <c r="B23" s="39"/>
      <c r="C23" s="40"/>
      <c r="D23" s="40"/>
      <c r="E23" s="40"/>
      <c r="F23" s="40"/>
      <c r="G23" s="40"/>
      <c r="H23" s="40"/>
      <c r="I23" s="40"/>
      <c r="J23" s="40"/>
      <c r="K23" s="43"/>
    </row>
    <row r="24" spans="2:11" s="1" customFormat="1" ht="14.45" customHeight="1">
      <c r="B24" s="39"/>
      <c r="C24" s="40"/>
      <c r="D24" s="36" t="s">
        <v>39</v>
      </c>
      <c r="E24" s="40"/>
      <c r="F24" s="40"/>
      <c r="G24" s="40"/>
      <c r="H24" s="40"/>
      <c r="I24" s="36" t="s">
        <v>34</v>
      </c>
      <c r="J24" s="34" t="s">
        <v>5</v>
      </c>
      <c r="K24" s="43"/>
    </row>
    <row r="25" spans="2:11" s="1" customFormat="1" ht="18" customHeight="1">
      <c r="B25" s="39"/>
      <c r="C25" s="40"/>
      <c r="D25" s="40"/>
      <c r="E25" s="34" t="s">
        <v>40</v>
      </c>
      <c r="F25" s="40"/>
      <c r="G25" s="40"/>
      <c r="H25" s="40"/>
      <c r="I25" s="36" t="s">
        <v>36</v>
      </c>
      <c r="J25" s="34" t="s">
        <v>5</v>
      </c>
      <c r="K25" s="43"/>
    </row>
    <row r="26" spans="2:11" s="1" customFormat="1" ht="6.95" customHeight="1">
      <c r="B26" s="39"/>
      <c r="C26" s="40"/>
      <c r="D26" s="40"/>
      <c r="E26" s="40"/>
      <c r="F26" s="40"/>
      <c r="G26" s="40"/>
      <c r="H26" s="40"/>
      <c r="I26" s="40"/>
      <c r="J26" s="40"/>
      <c r="K26" s="43"/>
    </row>
    <row r="27" spans="2:11" s="1" customFormat="1" ht="14.45" customHeight="1">
      <c r="B27" s="39"/>
      <c r="C27" s="40"/>
      <c r="D27" s="36" t="s">
        <v>42</v>
      </c>
      <c r="E27" s="40"/>
      <c r="F27" s="40"/>
      <c r="G27" s="40"/>
      <c r="H27" s="40"/>
      <c r="I27" s="40"/>
      <c r="J27" s="40"/>
      <c r="K27" s="43"/>
    </row>
    <row r="28" spans="2:11" s="7" customFormat="1" ht="16.5" customHeight="1">
      <c r="B28" s="109"/>
      <c r="C28" s="110"/>
      <c r="D28" s="110"/>
      <c r="E28" s="257" t="s">
        <v>5</v>
      </c>
      <c r="F28" s="257"/>
      <c r="G28" s="257"/>
      <c r="H28" s="257"/>
      <c r="I28" s="110"/>
      <c r="J28" s="110"/>
      <c r="K28" s="111"/>
    </row>
    <row r="29" spans="2:11" s="1" customFormat="1" ht="6.95" customHeight="1">
      <c r="B29" s="39"/>
      <c r="C29" s="40"/>
      <c r="D29" s="40"/>
      <c r="E29" s="40"/>
      <c r="F29" s="40"/>
      <c r="G29" s="40"/>
      <c r="H29" s="40"/>
      <c r="I29" s="40"/>
      <c r="J29" s="40"/>
      <c r="K29" s="43"/>
    </row>
    <row r="30" spans="2:11" s="1" customFormat="1" ht="6.95" customHeight="1">
      <c r="B30" s="39"/>
      <c r="C30" s="40"/>
      <c r="D30" s="66"/>
      <c r="E30" s="66"/>
      <c r="F30" s="66"/>
      <c r="G30" s="66"/>
      <c r="H30" s="66"/>
      <c r="I30" s="66"/>
      <c r="J30" s="66"/>
      <c r="K30" s="112"/>
    </row>
    <row r="31" spans="2:11" s="1" customFormat="1" ht="25.35" customHeight="1">
      <c r="B31" s="39"/>
      <c r="C31" s="40"/>
      <c r="D31" s="113" t="s">
        <v>43</v>
      </c>
      <c r="E31" s="40"/>
      <c r="F31" s="40"/>
      <c r="G31" s="40"/>
      <c r="H31" s="40"/>
      <c r="I31" s="40"/>
      <c r="J31" s="114">
        <f>ROUND(J92,0)</f>
        <v>0</v>
      </c>
      <c r="K31" s="43"/>
    </row>
    <row r="32" spans="2:11" s="1" customFormat="1" ht="6.95" customHeight="1">
      <c r="B32" s="39"/>
      <c r="C32" s="40"/>
      <c r="D32" s="66"/>
      <c r="E32" s="66"/>
      <c r="F32" s="66"/>
      <c r="G32" s="66"/>
      <c r="H32" s="66"/>
      <c r="I32" s="66"/>
      <c r="J32" s="66"/>
      <c r="K32" s="112"/>
    </row>
    <row r="33" spans="2:11" s="1" customFormat="1" ht="14.45" customHeight="1">
      <c r="B33" s="39"/>
      <c r="C33" s="40"/>
      <c r="D33" s="40"/>
      <c r="E33" s="40"/>
      <c r="F33" s="44" t="s">
        <v>45</v>
      </c>
      <c r="G33" s="40"/>
      <c r="H33" s="40"/>
      <c r="I33" s="44" t="s">
        <v>44</v>
      </c>
      <c r="J33" s="44" t="s">
        <v>46</v>
      </c>
      <c r="K33" s="43"/>
    </row>
    <row r="34" spans="2:11" s="1" customFormat="1" ht="14.45" customHeight="1">
      <c r="B34" s="39"/>
      <c r="C34" s="40"/>
      <c r="D34" s="47" t="s">
        <v>47</v>
      </c>
      <c r="E34" s="47" t="s">
        <v>48</v>
      </c>
      <c r="F34" s="115">
        <f>ROUND(SUM(BE92:BE229), 0)</f>
        <v>0</v>
      </c>
      <c r="G34" s="40"/>
      <c r="H34" s="40"/>
      <c r="I34" s="116">
        <v>0.21</v>
      </c>
      <c r="J34" s="115">
        <f>ROUND(ROUND((SUM(BE92:BE229)), 0)*I34, 0)</f>
        <v>0</v>
      </c>
      <c r="K34" s="43"/>
    </row>
    <row r="35" spans="2:11" s="1" customFormat="1" ht="14.45" customHeight="1">
      <c r="B35" s="39"/>
      <c r="C35" s="40"/>
      <c r="D35" s="40"/>
      <c r="E35" s="47" t="s">
        <v>49</v>
      </c>
      <c r="F35" s="115">
        <f>ROUND(SUM(BF92:BF229), 0)</f>
        <v>0</v>
      </c>
      <c r="G35" s="40"/>
      <c r="H35" s="40"/>
      <c r="I35" s="116">
        <v>0.15</v>
      </c>
      <c r="J35" s="115">
        <f>ROUND(ROUND((SUM(BF92:BF229)), 0)*I35, 0)</f>
        <v>0</v>
      </c>
      <c r="K35" s="43"/>
    </row>
    <row r="36" spans="2:11" s="1" customFormat="1" ht="14.45" hidden="1" customHeight="1">
      <c r="B36" s="39"/>
      <c r="C36" s="40"/>
      <c r="D36" s="40"/>
      <c r="E36" s="47" t="s">
        <v>50</v>
      </c>
      <c r="F36" s="115">
        <f>ROUND(SUM(BG92:BG229), 0)</f>
        <v>0</v>
      </c>
      <c r="G36" s="40"/>
      <c r="H36" s="40"/>
      <c r="I36" s="116">
        <v>0.21</v>
      </c>
      <c r="J36" s="115">
        <v>0</v>
      </c>
      <c r="K36" s="43"/>
    </row>
    <row r="37" spans="2:11" s="1" customFormat="1" ht="14.45" hidden="1" customHeight="1">
      <c r="B37" s="39"/>
      <c r="C37" s="40"/>
      <c r="D37" s="40"/>
      <c r="E37" s="47" t="s">
        <v>51</v>
      </c>
      <c r="F37" s="115">
        <f>ROUND(SUM(BH92:BH229), 0)</f>
        <v>0</v>
      </c>
      <c r="G37" s="40"/>
      <c r="H37" s="40"/>
      <c r="I37" s="116">
        <v>0.15</v>
      </c>
      <c r="J37" s="115">
        <v>0</v>
      </c>
      <c r="K37" s="43"/>
    </row>
    <row r="38" spans="2:11" s="1" customFormat="1" ht="14.45" hidden="1" customHeight="1">
      <c r="B38" s="39"/>
      <c r="C38" s="40"/>
      <c r="D38" s="40"/>
      <c r="E38" s="47" t="s">
        <v>52</v>
      </c>
      <c r="F38" s="115">
        <f>ROUND(SUM(BI92:BI229), 0)</f>
        <v>0</v>
      </c>
      <c r="G38" s="40"/>
      <c r="H38" s="40"/>
      <c r="I38" s="116">
        <v>0</v>
      </c>
      <c r="J38" s="115">
        <v>0</v>
      </c>
      <c r="K38" s="43"/>
    </row>
    <row r="39" spans="2:11" s="1" customFormat="1" ht="6.95" customHeight="1">
      <c r="B39" s="39"/>
      <c r="C39" s="40"/>
      <c r="D39" s="40"/>
      <c r="E39" s="40"/>
      <c r="F39" s="40"/>
      <c r="G39" s="40"/>
      <c r="H39" s="40"/>
      <c r="I39" s="40"/>
      <c r="J39" s="40"/>
      <c r="K39" s="43"/>
    </row>
    <row r="40" spans="2:11" s="1" customFormat="1" ht="25.35" customHeight="1">
      <c r="B40" s="39"/>
      <c r="C40" s="117"/>
      <c r="D40" s="118" t="s">
        <v>53</v>
      </c>
      <c r="E40" s="69"/>
      <c r="F40" s="69"/>
      <c r="G40" s="119" t="s">
        <v>54</v>
      </c>
      <c r="H40" s="120" t="s">
        <v>55</v>
      </c>
      <c r="I40" s="69"/>
      <c r="J40" s="121">
        <f>SUM(J31:J38)</f>
        <v>0</v>
      </c>
      <c r="K40" s="122"/>
    </row>
    <row r="41" spans="2:11" s="1" customFormat="1" ht="14.45" customHeight="1">
      <c r="B41" s="54"/>
      <c r="C41" s="55"/>
      <c r="D41" s="55"/>
      <c r="E41" s="55"/>
      <c r="F41" s="55"/>
      <c r="G41" s="55"/>
      <c r="H41" s="55"/>
      <c r="I41" s="55"/>
      <c r="J41" s="55"/>
      <c r="K41" s="56"/>
    </row>
    <row r="45" spans="2:11" s="1" customFormat="1" ht="6.95" customHeight="1">
      <c r="B45" s="57"/>
      <c r="C45" s="58"/>
      <c r="D45" s="58"/>
      <c r="E45" s="58"/>
      <c r="F45" s="58"/>
      <c r="G45" s="58"/>
      <c r="H45" s="58"/>
      <c r="I45" s="58"/>
      <c r="J45" s="58"/>
      <c r="K45" s="123"/>
    </row>
    <row r="46" spans="2:11" s="1" customFormat="1" ht="36.950000000000003" customHeight="1">
      <c r="B46" s="39"/>
      <c r="C46" s="30" t="s">
        <v>228</v>
      </c>
      <c r="D46" s="40"/>
      <c r="E46" s="40"/>
      <c r="F46" s="40"/>
      <c r="G46" s="40"/>
      <c r="H46" s="40"/>
      <c r="I46" s="40"/>
      <c r="J46" s="40"/>
      <c r="K46" s="43"/>
    </row>
    <row r="47" spans="2:11" s="1" customFormat="1" ht="6.95" customHeight="1">
      <c r="B47" s="39"/>
      <c r="C47" s="40"/>
      <c r="D47" s="40"/>
      <c r="E47" s="40"/>
      <c r="F47" s="40"/>
      <c r="G47" s="40"/>
      <c r="H47" s="40"/>
      <c r="I47" s="40"/>
      <c r="J47" s="40"/>
      <c r="K47" s="43"/>
    </row>
    <row r="48" spans="2:11" s="1" customFormat="1" ht="14.45" customHeight="1">
      <c r="B48" s="39"/>
      <c r="C48" s="36" t="s">
        <v>17</v>
      </c>
      <c r="D48" s="40"/>
      <c r="E48" s="40"/>
      <c r="F48" s="40"/>
      <c r="G48" s="40"/>
      <c r="H48" s="40"/>
      <c r="I48" s="40"/>
      <c r="J48" s="40"/>
      <c r="K48" s="43"/>
    </row>
    <row r="49" spans="2:47" s="1" customFormat="1" ht="16.5" customHeight="1">
      <c r="B49" s="39"/>
      <c r="C49" s="40"/>
      <c r="D49" s="40"/>
      <c r="E49" s="263" t="str">
        <f>E7</f>
        <v>ÚPRAVA VEŘEJNÉHO PROSTORU MEZI UL. VÝSTAVNÍ-VELETRŽNÍ PŘI MENDLOVĚ NÁM.ČÁST 2 - VNITROBLOK</v>
      </c>
      <c r="F49" s="269"/>
      <c r="G49" s="269"/>
      <c r="H49" s="269"/>
      <c r="I49" s="40"/>
      <c r="J49" s="40"/>
      <c r="K49" s="43"/>
    </row>
    <row r="50" spans="2:47" ht="15">
      <c r="B50" s="28"/>
      <c r="C50" s="36" t="s">
        <v>206</v>
      </c>
      <c r="D50" s="29"/>
      <c r="E50" s="29"/>
      <c r="F50" s="29"/>
      <c r="G50" s="29"/>
      <c r="H50" s="29"/>
      <c r="I50" s="29"/>
      <c r="J50" s="29"/>
      <c r="K50" s="31"/>
    </row>
    <row r="51" spans="2:47" ht="16.5" customHeight="1">
      <c r="B51" s="28"/>
      <c r="C51" s="29"/>
      <c r="D51" s="29"/>
      <c r="E51" s="263" t="s">
        <v>1641</v>
      </c>
      <c r="F51" s="254"/>
      <c r="G51" s="254"/>
      <c r="H51" s="254"/>
      <c r="I51" s="29"/>
      <c r="J51" s="29"/>
      <c r="K51" s="31"/>
    </row>
    <row r="52" spans="2:47" ht="15">
      <c r="B52" s="28"/>
      <c r="C52" s="36" t="s">
        <v>212</v>
      </c>
      <c r="D52" s="29"/>
      <c r="E52" s="29"/>
      <c r="F52" s="29"/>
      <c r="G52" s="29"/>
      <c r="H52" s="29"/>
      <c r="I52" s="29"/>
      <c r="J52" s="29"/>
      <c r="K52" s="31"/>
    </row>
    <row r="53" spans="2:47" s="1" customFormat="1" ht="16.5" customHeight="1">
      <c r="B53" s="39"/>
      <c r="C53" s="40"/>
      <c r="D53" s="40"/>
      <c r="E53" s="252" t="s">
        <v>1645</v>
      </c>
      <c r="F53" s="264"/>
      <c r="G53" s="264"/>
      <c r="H53" s="264"/>
      <c r="I53" s="40"/>
      <c r="J53" s="40"/>
      <c r="K53" s="43"/>
    </row>
    <row r="54" spans="2:47" s="1" customFormat="1" ht="14.45" customHeight="1">
      <c r="B54" s="39"/>
      <c r="C54" s="36" t="s">
        <v>1646</v>
      </c>
      <c r="D54" s="40"/>
      <c r="E54" s="40"/>
      <c r="F54" s="40"/>
      <c r="G54" s="40"/>
      <c r="H54" s="40"/>
      <c r="I54" s="40"/>
      <c r="J54" s="40"/>
      <c r="K54" s="43"/>
    </row>
    <row r="55" spans="2:47" s="1" customFormat="1" ht="17.25" customHeight="1">
      <c r="B55" s="39"/>
      <c r="C55" s="40"/>
      <c r="D55" s="40"/>
      <c r="E55" s="265" t="str">
        <f>E13</f>
        <v>SO 19.1 - STROMY - výsadba</v>
      </c>
      <c r="F55" s="264"/>
      <c r="G55" s="264"/>
      <c r="H55" s="264"/>
      <c r="I55" s="40"/>
      <c r="J55" s="40"/>
      <c r="K55" s="43"/>
    </row>
    <row r="56" spans="2:47" s="1" customFormat="1" ht="6.95" customHeight="1">
      <c r="B56" s="39"/>
      <c r="C56" s="40"/>
      <c r="D56" s="40"/>
      <c r="E56" s="40"/>
      <c r="F56" s="40"/>
      <c r="G56" s="40"/>
      <c r="H56" s="40"/>
      <c r="I56" s="40"/>
      <c r="J56" s="40"/>
      <c r="K56" s="43"/>
    </row>
    <row r="57" spans="2:47" s="1" customFormat="1" ht="18" customHeight="1">
      <c r="B57" s="39"/>
      <c r="C57" s="36" t="s">
        <v>24</v>
      </c>
      <c r="D57" s="40"/>
      <c r="E57" s="40"/>
      <c r="F57" s="34" t="str">
        <f>F16</f>
        <v>BRNO</v>
      </c>
      <c r="G57" s="40"/>
      <c r="H57" s="40"/>
      <c r="I57" s="36" t="s">
        <v>26</v>
      </c>
      <c r="J57" s="108" t="str">
        <f>IF(J16="","",J16)</f>
        <v>18.09.2017</v>
      </c>
      <c r="K57" s="43"/>
    </row>
    <row r="58" spans="2:47" s="1" customFormat="1" ht="6.95" customHeight="1">
      <c r="B58" s="39"/>
      <c r="C58" s="40"/>
      <c r="D58" s="40"/>
      <c r="E58" s="40"/>
      <c r="F58" s="40"/>
      <c r="G58" s="40"/>
      <c r="H58" s="40"/>
      <c r="I58" s="40"/>
      <c r="J58" s="40"/>
      <c r="K58" s="43"/>
    </row>
    <row r="59" spans="2:47" s="1" customFormat="1" ht="15">
      <c r="B59" s="39"/>
      <c r="C59" s="36" t="s">
        <v>33</v>
      </c>
      <c r="D59" s="40"/>
      <c r="E59" s="40"/>
      <c r="F59" s="34" t="str">
        <f>E19</f>
        <v>Statutární město Brno</v>
      </c>
      <c r="G59" s="40"/>
      <c r="H59" s="40"/>
      <c r="I59" s="36" t="s">
        <v>39</v>
      </c>
      <c r="J59" s="257" t="str">
        <f>E25</f>
        <v>ATELIÉR ZAHRADNÍ A KRAJIN. ARCHITEKTURY  Z.SENDLER</v>
      </c>
      <c r="K59" s="43"/>
    </row>
    <row r="60" spans="2:47" s="1" customFormat="1" ht="14.45" customHeight="1">
      <c r="B60" s="39"/>
      <c r="C60" s="36" t="s">
        <v>37</v>
      </c>
      <c r="D60" s="40"/>
      <c r="E60" s="40"/>
      <c r="F60" s="34" t="str">
        <f>IF(E22="","",E22)</f>
        <v xml:space="preserve"> </v>
      </c>
      <c r="G60" s="40"/>
      <c r="H60" s="40"/>
      <c r="I60" s="40"/>
      <c r="J60" s="266"/>
      <c r="K60" s="43"/>
    </row>
    <row r="61" spans="2:47" s="1" customFormat="1" ht="10.35" customHeight="1">
      <c r="B61" s="39"/>
      <c r="C61" s="40"/>
      <c r="D61" s="40"/>
      <c r="E61" s="40"/>
      <c r="F61" s="40"/>
      <c r="G61" s="40"/>
      <c r="H61" s="40"/>
      <c r="I61" s="40"/>
      <c r="J61" s="40"/>
      <c r="K61" s="43"/>
    </row>
    <row r="62" spans="2:47" s="1" customFormat="1" ht="29.25" customHeight="1">
      <c r="B62" s="39"/>
      <c r="C62" s="124" t="s">
        <v>229</v>
      </c>
      <c r="D62" s="117"/>
      <c r="E62" s="117"/>
      <c r="F62" s="117"/>
      <c r="G62" s="117"/>
      <c r="H62" s="117"/>
      <c r="I62" s="117"/>
      <c r="J62" s="125" t="s">
        <v>230</v>
      </c>
      <c r="K62" s="126"/>
    </row>
    <row r="63" spans="2:47" s="1" customFormat="1" ht="10.35" customHeight="1">
      <c r="B63" s="39"/>
      <c r="C63" s="40"/>
      <c r="D63" s="40"/>
      <c r="E63" s="40"/>
      <c r="F63" s="40"/>
      <c r="G63" s="40"/>
      <c r="H63" s="40"/>
      <c r="I63" s="40"/>
      <c r="J63" s="40"/>
      <c r="K63" s="43"/>
    </row>
    <row r="64" spans="2:47" s="1" customFormat="1" ht="29.25" customHeight="1">
      <c r="B64" s="39"/>
      <c r="C64" s="127" t="s">
        <v>231</v>
      </c>
      <c r="D64" s="40"/>
      <c r="E64" s="40"/>
      <c r="F64" s="40"/>
      <c r="G64" s="40"/>
      <c r="H64" s="40"/>
      <c r="I64" s="40"/>
      <c r="J64" s="114">
        <f>J92</f>
        <v>0</v>
      </c>
      <c r="K64" s="43"/>
      <c r="AU64" s="24" t="s">
        <v>232</v>
      </c>
    </row>
    <row r="65" spans="2:12" s="8" customFormat="1" ht="24.95" customHeight="1">
      <c r="B65" s="128"/>
      <c r="C65" s="129"/>
      <c r="D65" s="130" t="s">
        <v>233</v>
      </c>
      <c r="E65" s="131"/>
      <c r="F65" s="131"/>
      <c r="G65" s="131"/>
      <c r="H65" s="131"/>
      <c r="I65" s="131"/>
      <c r="J65" s="132">
        <f>J93</f>
        <v>0</v>
      </c>
      <c r="K65" s="133"/>
    </row>
    <row r="66" spans="2:12" s="9" customFormat="1" ht="19.899999999999999" customHeight="1">
      <c r="B66" s="134"/>
      <c r="C66" s="135"/>
      <c r="D66" s="136" t="s">
        <v>234</v>
      </c>
      <c r="E66" s="137"/>
      <c r="F66" s="137"/>
      <c r="G66" s="137"/>
      <c r="H66" s="137"/>
      <c r="I66" s="137"/>
      <c r="J66" s="138">
        <f>J94</f>
        <v>0</v>
      </c>
      <c r="K66" s="139"/>
    </row>
    <row r="67" spans="2:12" s="9" customFormat="1" ht="19.899999999999999" customHeight="1">
      <c r="B67" s="134"/>
      <c r="C67" s="135"/>
      <c r="D67" s="136" t="s">
        <v>670</v>
      </c>
      <c r="E67" s="137"/>
      <c r="F67" s="137"/>
      <c r="G67" s="137"/>
      <c r="H67" s="137"/>
      <c r="I67" s="137"/>
      <c r="J67" s="138">
        <f>J223</f>
        <v>0</v>
      </c>
      <c r="K67" s="139"/>
    </row>
    <row r="68" spans="2:12" s="9" customFormat="1" ht="19.899999999999999" customHeight="1">
      <c r="B68" s="134"/>
      <c r="C68" s="135"/>
      <c r="D68" s="136" t="s">
        <v>239</v>
      </c>
      <c r="E68" s="137"/>
      <c r="F68" s="137"/>
      <c r="G68" s="137"/>
      <c r="H68" s="137"/>
      <c r="I68" s="137"/>
      <c r="J68" s="138">
        <f>J228</f>
        <v>0</v>
      </c>
      <c r="K68" s="139"/>
    </row>
    <row r="69" spans="2:12" s="1" customFormat="1" ht="21.75" customHeight="1">
      <c r="B69" s="39"/>
      <c r="C69" s="40"/>
      <c r="D69" s="40"/>
      <c r="E69" s="40"/>
      <c r="F69" s="40"/>
      <c r="G69" s="40"/>
      <c r="H69" s="40"/>
      <c r="I69" s="40"/>
      <c r="J69" s="40"/>
      <c r="K69" s="43"/>
    </row>
    <row r="70" spans="2:12" s="1" customFormat="1" ht="6.95" customHeight="1">
      <c r="B70" s="54"/>
      <c r="C70" s="55"/>
      <c r="D70" s="55"/>
      <c r="E70" s="55"/>
      <c r="F70" s="55"/>
      <c r="G70" s="55"/>
      <c r="H70" s="55"/>
      <c r="I70" s="55"/>
      <c r="J70" s="55"/>
      <c r="K70" s="56"/>
    </row>
    <row r="74" spans="2:12" s="1" customFormat="1" ht="6.95" customHeight="1">
      <c r="B74" s="57"/>
      <c r="C74" s="58"/>
      <c r="D74" s="58"/>
      <c r="E74" s="58"/>
      <c r="F74" s="58"/>
      <c r="G74" s="58"/>
      <c r="H74" s="58"/>
      <c r="I74" s="58"/>
      <c r="J74" s="58"/>
      <c r="K74" s="58"/>
      <c r="L74" s="39"/>
    </row>
    <row r="75" spans="2:12" s="1" customFormat="1" ht="36.950000000000003" customHeight="1">
      <c r="B75" s="39"/>
      <c r="C75" s="59" t="s">
        <v>243</v>
      </c>
      <c r="L75" s="39"/>
    </row>
    <row r="76" spans="2:12" s="1" customFormat="1" ht="6.95" customHeight="1">
      <c r="B76" s="39"/>
      <c r="L76" s="39"/>
    </row>
    <row r="77" spans="2:12" s="1" customFormat="1" ht="14.45" customHeight="1">
      <c r="B77" s="39"/>
      <c r="C77" s="61" t="s">
        <v>17</v>
      </c>
      <c r="L77" s="39"/>
    </row>
    <row r="78" spans="2:12" s="1" customFormat="1" ht="16.5" customHeight="1">
      <c r="B78" s="39"/>
      <c r="E78" s="267" t="str">
        <f>E7</f>
        <v>ÚPRAVA VEŘEJNÉHO PROSTORU MEZI UL. VÝSTAVNÍ-VELETRŽNÍ PŘI MENDLOVĚ NÁM.ČÁST 2 - VNITROBLOK</v>
      </c>
      <c r="F78" s="268"/>
      <c r="G78" s="268"/>
      <c r="H78" s="268"/>
      <c r="L78" s="39"/>
    </row>
    <row r="79" spans="2:12" ht="15">
      <c r="B79" s="28"/>
      <c r="C79" s="61" t="s">
        <v>206</v>
      </c>
      <c r="L79" s="28"/>
    </row>
    <row r="80" spans="2:12" ht="16.5" customHeight="1">
      <c r="B80" s="28"/>
      <c r="E80" s="267" t="s">
        <v>1641</v>
      </c>
      <c r="F80" s="219"/>
      <c r="G80" s="219"/>
      <c r="H80" s="219"/>
      <c r="L80" s="28"/>
    </row>
    <row r="81" spans="2:65" ht="15">
      <c r="B81" s="28"/>
      <c r="C81" s="61" t="s">
        <v>212</v>
      </c>
      <c r="L81" s="28"/>
    </row>
    <row r="82" spans="2:65" s="1" customFormat="1" ht="16.5" customHeight="1">
      <c r="B82" s="39"/>
      <c r="E82" s="270" t="s">
        <v>1645</v>
      </c>
      <c r="F82" s="261"/>
      <c r="G82" s="261"/>
      <c r="H82" s="261"/>
      <c r="L82" s="39"/>
    </row>
    <row r="83" spans="2:65" s="1" customFormat="1" ht="14.45" customHeight="1">
      <c r="B83" s="39"/>
      <c r="C83" s="61" t="s">
        <v>1646</v>
      </c>
      <c r="L83" s="39"/>
    </row>
    <row r="84" spans="2:65" s="1" customFormat="1" ht="17.25" customHeight="1">
      <c r="B84" s="39"/>
      <c r="E84" s="245" t="str">
        <f>E13</f>
        <v>SO 19.1 - STROMY - výsadba</v>
      </c>
      <c r="F84" s="261"/>
      <c r="G84" s="261"/>
      <c r="H84" s="261"/>
      <c r="L84" s="39"/>
    </row>
    <row r="85" spans="2:65" s="1" customFormat="1" ht="6.95" customHeight="1">
      <c r="B85" s="39"/>
      <c r="L85" s="39"/>
    </row>
    <row r="86" spans="2:65" s="1" customFormat="1" ht="18" customHeight="1">
      <c r="B86" s="39"/>
      <c r="C86" s="61" t="s">
        <v>24</v>
      </c>
      <c r="F86" s="140" t="str">
        <f>F16</f>
        <v>BRNO</v>
      </c>
      <c r="I86" s="61" t="s">
        <v>26</v>
      </c>
      <c r="J86" s="65" t="str">
        <f>IF(J16="","",J16)</f>
        <v>18.09.2017</v>
      </c>
      <c r="L86" s="39"/>
    </row>
    <row r="87" spans="2:65" s="1" customFormat="1" ht="6.95" customHeight="1">
      <c r="B87" s="39"/>
      <c r="L87" s="39"/>
    </row>
    <row r="88" spans="2:65" s="1" customFormat="1" ht="15">
      <c r="B88" s="39"/>
      <c r="C88" s="61" t="s">
        <v>33</v>
      </c>
      <c r="F88" s="140" t="str">
        <f>E19</f>
        <v>Statutární město Brno</v>
      </c>
      <c r="I88" s="61" t="s">
        <v>39</v>
      </c>
      <c r="J88" s="140" t="str">
        <f>E25</f>
        <v>ATELIÉR ZAHRADNÍ A KRAJIN. ARCHITEKTURY  Z.SENDLER</v>
      </c>
      <c r="L88" s="39"/>
    </row>
    <row r="89" spans="2:65" s="1" customFormat="1" ht="14.45" customHeight="1">
      <c r="B89" s="39"/>
      <c r="C89" s="61" t="s">
        <v>37</v>
      </c>
      <c r="F89" s="140" t="str">
        <f>IF(E22="","",E22)</f>
        <v xml:space="preserve"> </v>
      </c>
      <c r="L89" s="39"/>
    </row>
    <row r="90" spans="2:65" s="1" customFormat="1" ht="10.35" customHeight="1">
      <c r="B90" s="39"/>
      <c r="L90" s="39"/>
    </row>
    <row r="91" spans="2:65" s="10" customFormat="1" ht="29.25" customHeight="1">
      <c r="B91" s="141"/>
      <c r="C91" s="142" t="s">
        <v>244</v>
      </c>
      <c r="D91" s="143" t="s">
        <v>62</v>
      </c>
      <c r="E91" s="143" t="s">
        <v>58</v>
      </c>
      <c r="F91" s="143" t="s">
        <v>245</v>
      </c>
      <c r="G91" s="143" t="s">
        <v>246</v>
      </c>
      <c r="H91" s="143" t="s">
        <v>247</v>
      </c>
      <c r="I91" s="143" t="s">
        <v>248</v>
      </c>
      <c r="J91" s="143" t="s">
        <v>230</v>
      </c>
      <c r="K91" s="144" t="s">
        <v>249</v>
      </c>
      <c r="L91" s="141"/>
      <c r="M91" s="71" t="s">
        <v>250</v>
      </c>
      <c r="N91" s="72" t="s">
        <v>47</v>
      </c>
      <c r="O91" s="72" t="s">
        <v>251</v>
      </c>
      <c r="P91" s="72" t="s">
        <v>252</v>
      </c>
      <c r="Q91" s="72" t="s">
        <v>253</v>
      </c>
      <c r="R91" s="72" t="s">
        <v>254</v>
      </c>
      <c r="S91" s="72" t="s">
        <v>255</v>
      </c>
      <c r="T91" s="73" t="s">
        <v>256</v>
      </c>
    </row>
    <row r="92" spans="2:65" s="1" customFormat="1" ht="29.25" customHeight="1">
      <c r="B92" s="39"/>
      <c r="C92" s="75" t="s">
        <v>231</v>
      </c>
      <c r="J92" s="145">
        <f>BK92</f>
        <v>0</v>
      </c>
      <c r="L92" s="39"/>
      <c r="M92" s="74"/>
      <c r="N92" s="66"/>
      <c r="O92" s="66"/>
      <c r="P92" s="146">
        <f>P93</f>
        <v>528.46677999999986</v>
      </c>
      <c r="Q92" s="66"/>
      <c r="R92" s="146">
        <f>R93</f>
        <v>22.310582</v>
      </c>
      <c r="S92" s="66"/>
      <c r="T92" s="147">
        <f>T93</f>
        <v>0</v>
      </c>
      <c r="AT92" s="24" t="s">
        <v>76</v>
      </c>
      <c r="AU92" s="24" t="s">
        <v>232</v>
      </c>
      <c r="BK92" s="148">
        <f>BK93</f>
        <v>0</v>
      </c>
    </row>
    <row r="93" spans="2:65" s="11" customFormat="1" ht="37.35" customHeight="1">
      <c r="B93" s="149"/>
      <c r="D93" s="150" t="s">
        <v>76</v>
      </c>
      <c r="E93" s="151" t="s">
        <v>257</v>
      </c>
      <c r="F93" s="151" t="s">
        <v>258</v>
      </c>
      <c r="J93" s="152">
        <f>BK93</f>
        <v>0</v>
      </c>
      <c r="L93" s="149"/>
      <c r="M93" s="153"/>
      <c r="N93" s="154"/>
      <c r="O93" s="154"/>
      <c r="P93" s="155">
        <f>P94+P223+P228</f>
        <v>528.46677999999986</v>
      </c>
      <c r="Q93" s="154"/>
      <c r="R93" s="155">
        <f>R94+R223+R228</f>
        <v>22.310582</v>
      </c>
      <c r="S93" s="154"/>
      <c r="T93" s="156">
        <f>T94+T223+T228</f>
        <v>0</v>
      </c>
      <c r="AR93" s="150" t="s">
        <v>28</v>
      </c>
      <c r="AT93" s="157" t="s">
        <v>76</v>
      </c>
      <c r="AU93" s="157" t="s">
        <v>77</v>
      </c>
      <c r="AY93" s="150" t="s">
        <v>259</v>
      </c>
      <c r="BK93" s="158">
        <f>BK94+BK223+BK228</f>
        <v>0</v>
      </c>
    </row>
    <row r="94" spans="2:65" s="11" customFormat="1" ht="19.899999999999999" customHeight="1">
      <c r="B94" s="149"/>
      <c r="D94" s="150" t="s">
        <v>76</v>
      </c>
      <c r="E94" s="159" t="s">
        <v>28</v>
      </c>
      <c r="F94" s="159" t="s">
        <v>260</v>
      </c>
      <c r="J94" s="160">
        <f>BK94</f>
        <v>0</v>
      </c>
      <c r="L94" s="149"/>
      <c r="M94" s="153"/>
      <c r="N94" s="154"/>
      <c r="O94" s="154"/>
      <c r="P94" s="155">
        <f>SUM(P95:P222)</f>
        <v>475.98192399999988</v>
      </c>
      <c r="Q94" s="154"/>
      <c r="R94" s="155">
        <f>SUM(R95:R222)</f>
        <v>10.144888999999999</v>
      </c>
      <c r="S94" s="154"/>
      <c r="T94" s="156">
        <f>SUM(T95:T222)</f>
        <v>0</v>
      </c>
      <c r="AR94" s="150" t="s">
        <v>28</v>
      </c>
      <c r="AT94" s="157" t="s">
        <v>76</v>
      </c>
      <c r="AU94" s="157" t="s">
        <v>28</v>
      </c>
      <c r="AY94" s="150" t="s">
        <v>259</v>
      </c>
      <c r="BK94" s="158">
        <f>SUM(BK95:BK222)</f>
        <v>0</v>
      </c>
    </row>
    <row r="95" spans="2:65" s="1" customFormat="1" ht="16.5" customHeight="1">
      <c r="B95" s="161"/>
      <c r="C95" s="162" t="s">
        <v>28</v>
      </c>
      <c r="D95" s="162" t="s">
        <v>261</v>
      </c>
      <c r="E95" s="163" t="s">
        <v>318</v>
      </c>
      <c r="F95" s="164" t="s">
        <v>319</v>
      </c>
      <c r="G95" s="165" t="s">
        <v>297</v>
      </c>
      <c r="H95" s="166">
        <v>16.3</v>
      </c>
      <c r="I95" s="167"/>
      <c r="J95" s="167">
        <f>ROUND(I95*H95,2)</f>
        <v>0</v>
      </c>
      <c r="K95" s="164" t="s">
        <v>265</v>
      </c>
      <c r="L95" s="39"/>
      <c r="M95" s="168" t="s">
        <v>5</v>
      </c>
      <c r="N95" s="169" t="s">
        <v>48</v>
      </c>
      <c r="O95" s="170">
        <v>8.9999999999999993E-3</v>
      </c>
      <c r="P95" s="170">
        <f>O95*H95</f>
        <v>0.1467</v>
      </c>
      <c r="Q95" s="170">
        <v>0</v>
      </c>
      <c r="R95" s="170">
        <f>Q95*H95</f>
        <v>0</v>
      </c>
      <c r="S95" s="170">
        <v>0</v>
      </c>
      <c r="T95" s="171">
        <f>S95*H95</f>
        <v>0</v>
      </c>
      <c r="AR95" s="24" t="s">
        <v>266</v>
      </c>
      <c r="AT95" s="24" t="s">
        <v>261</v>
      </c>
      <c r="AU95" s="24" t="s">
        <v>86</v>
      </c>
      <c r="AY95" s="24" t="s">
        <v>259</v>
      </c>
      <c r="BE95" s="172">
        <f>IF(N95="základní",J95,0)</f>
        <v>0</v>
      </c>
      <c r="BF95" s="172">
        <f>IF(N95="snížená",J95,0)</f>
        <v>0</v>
      </c>
      <c r="BG95" s="172">
        <f>IF(N95="zákl. přenesená",J95,0)</f>
        <v>0</v>
      </c>
      <c r="BH95" s="172">
        <f>IF(N95="sníž. přenesená",J95,0)</f>
        <v>0</v>
      </c>
      <c r="BI95" s="172">
        <f>IF(N95="nulová",J95,0)</f>
        <v>0</v>
      </c>
      <c r="BJ95" s="24" t="s">
        <v>28</v>
      </c>
      <c r="BK95" s="172">
        <f>ROUND(I95*H95,2)</f>
        <v>0</v>
      </c>
      <c r="BL95" s="24" t="s">
        <v>266</v>
      </c>
      <c r="BM95" s="24" t="s">
        <v>1648</v>
      </c>
    </row>
    <row r="96" spans="2:65" s="12" customFormat="1">
      <c r="B96" s="173"/>
      <c r="D96" s="174" t="s">
        <v>268</v>
      </c>
      <c r="E96" s="175" t="s">
        <v>5</v>
      </c>
      <c r="F96" s="176" t="s">
        <v>1649</v>
      </c>
      <c r="H96" s="175" t="s">
        <v>5</v>
      </c>
      <c r="L96" s="173"/>
      <c r="M96" s="177"/>
      <c r="N96" s="178"/>
      <c r="O96" s="178"/>
      <c r="P96" s="178"/>
      <c r="Q96" s="178"/>
      <c r="R96" s="178"/>
      <c r="S96" s="178"/>
      <c r="T96" s="179"/>
      <c r="AT96" s="175" t="s">
        <v>268</v>
      </c>
      <c r="AU96" s="175" t="s">
        <v>86</v>
      </c>
      <c r="AV96" s="12" t="s">
        <v>28</v>
      </c>
      <c r="AW96" s="12" t="s">
        <v>41</v>
      </c>
      <c r="AX96" s="12" t="s">
        <v>77</v>
      </c>
      <c r="AY96" s="175" t="s">
        <v>259</v>
      </c>
    </row>
    <row r="97" spans="2:65" s="12" customFormat="1">
      <c r="B97" s="173"/>
      <c r="D97" s="174" t="s">
        <v>268</v>
      </c>
      <c r="E97" s="175" t="s">
        <v>5</v>
      </c>
      <c r="F97" s="176" t="s">
        <v>1650</v>
      </c>
      <c r="H97" s="175" t="s">
        <v>5</v>
      </c>
      <c r="L97" s="173"/>
      <c r="M97" s="177"/>
      <c r="N97" s="178"/>
      <c r="O97" s="178"/>
      <c r="P97" s="178"/>
      <c r="Q97" s="178"/>
      <c r="R97" s="178"/>
      <c r="S97" s="178"/>
      <c r="T97" s="179"/>
      <c r="AT97" s="175" t="s">
        <v>268</v>
      </c>
      <c r="AU97" s="175" t="s">
        <v>86</v>
      </c>
      <c r="AV97" s="12" t="s">
        <v>28</v>
      </c>
      <c r="AW97" s="12" t="s">
        <v>41</v>
      </c>
      <c r="AX97" s="12" t="s">
        <v>77</v>
      </c>
      <c r="AY97" s="175" t="s">
        <v>259</v>
      </c>
    </row>
    <row r="98" spans="2:65" s="13" customFormat="1">
      <c r="B98" s="180"/>
      <c r="D98" s="174" t="s">
        <v>268</v>
      </c>
      <c r="E98" s="181" t="s">
        <v>5</v>
      </c>
      <c r="F98" s="182" t="s">
        <v>275</v>
      </c>
      <c r="H98" s="183">
        <v>0</v>
      </c>
      <c r="L98" s="180"/>
      <c r="M98" s="184"/>
      <c r="N98" s="185"/>
      <c r="O98" s="185"/>
      <c r="P98" s="185"/>
      <c r="Q98" s="185"/>
      <c r="R98" s="185"/>
      <c r="S98" s="185"/>
      <c r="T98" s="186"/>
      <c r="AT98" s="181" t="s">
        <v>268</v>
      </c>
      <c r="AU98" s="181" t="s">
        <v>86</v>
      </c>
      <c r="AV98" s="13" t="s">
        <v>152</v>
      </c>
      <c r="AW98" s="13" t="s">
        <v>41</v>
      </c>
      <c r="AX98" s="13" t="s">
        <v>77</v>
      </c>
      <c r="AY98" s="181" t="s">
        <v>259</v>
      </c>
    </row>
    <row r="99" spans="2:65" s="12" customFormat="1">
      <c r="B99" s="173"/>
      <c r="D99" s="174" t="s">
        <v>268</v>
      </c>
      <c r="E99" s="175" t="s">
        <v>5</v>
      </c>
      <c r="F99" s="176" t="s">
        <v>1651</v>
      </c>
      <c r="H99" s="175" t="s">
        <v>5</v>
      </c>
      <c r="L99" s="173"/>
      <c r="M99" s="177"/>
      <c r="N99" s="178"/>
      <c r="O99" s="178"/>
      <c r="P99" s="178"/>
      <c r="Q99" s="178"/>
      <c r="R99" s="178"/>
      <c r="S99" s="178"/>
      <c r="T99" s="179"/>
      <c r="AT99" s="175" t="s">
        <v>268</v>
      </c>
      <c r="AU99" s="175" t="s">
        <v>86</v>
      </c>
      <c r="AV99" s="12" t="s">
        <v>28</v>
      </c>
      <c r="AW99" s="12" t="s">
        <v>41</v>
      </c>
      <c r="AX99" s="12" t="s">
        <v>77</v>
      </c>
      <c r="AY99" s="175" t="s">
        <v>259</v>
      </c>
    </row>
    <row r="100" spans="2:65" s="12" customFormat="1">
      <c r="B100" s="173"/>
      <c r="D100" s="174" t="s">
        <v>268</v>
      </c>
      <c r="E100" s="175" t="s">
        <v>5</v>
      </c>
      <c r="F100" s="176" t="s">
        <v>1652</v>
      </c>
      <c r="H100" s="175" t="s">
        <v>5</v>
      </c>
      <c r="L100" s="173"/>
      <c r="M100" s="177"/>
      <c r="N100" s="178"/>
      <c r="O100" s="178"/>
      <c r="P100" s="178"/>
      <c r="Q100" s="178"/>
      <c r="R100" s="178"/>
      <c r="S100" s="178"/>
      <c r="T100" s="179"/>
      <c r="AT100" s="175" t="s">
        <v>268</v>
      </c>
      <c r="AU100" s="175" t="s">
        <v>86</v>
      </c>
      <c r="AV100" s="12" t="s">
        <v>28</v>
      </c>
      <c r="AW100" s="12" t="s">
        <v>41</v>
      </c>
      <c r="AX100" s="12" t="s">
        <v>77</v>
      </c>
      <c r="AY100" s="175" t="s">
        <v>259</v>
      </c>
    </row>
    <row r="101" spans="2:65" s="14" customFormat="1">
      <c r="B101" s="187"/>
      <c r="D101" s="174" t="s">
        <v>268</v>
      </c>
      <c r="E101" s="188" t="s">
        <v>5</v>
      </c>
      <c r="F101" s="189" t="s">
        <v>1653</v>
      </c>
      <c r="H101" s="190">
        <v>10.3</v>
      </c>
      <c r="L101" s="187"/>
      <c r="M101" s="191"/>
      <c r="N101" s="192"/>
      <c r="O101" s="192"/>
      <c r="P101" s="192"/>
      <c r="Q101" s="192"/>
      <c r="R101" s="192"/>
      <c r="S101" s="192"/>
      <c r="T101" s="193"/>
      <c r="AT101" s="188" t="s">
        <v>268</v>
      </c>
      <c r="AU101" s="188" t="s">
        <v>86</v>
      </c>
      <c r="AV101" s="14" t="s">
        <v>86</v>
      </c>
      <c r="AW101" s="14" t="s">
        <v>41</v>
      </c>
      <c r="AX101" s="14" t="s">
        <v>77</v>
      </c>
      <c r="AY101" s="188" t="s">
        <v>259</v>
      </c>
    </row>
    <row r="102" spans="2:65" s="12" customFormat="1">
      <c r="B102" s="173"/>
      <c r="D102" s="174" t="s">
        <v>268</v>
      </c>
      <c r="E102" s="175" t="s">
        <v>5</v>
      </c>
      <c r="F102" s="176" t="s">
        <v>1654</v>
      </c>
      <c r="H102" s="175" t="s">
        <v>5</v>
      </c>
      <c r="L102" s="173"/>
      <c r="M102" s="177"/>
      <c r="N102" s="178"/>
      <c r="O102" s="178"/>
      <c r="P102" s="178"/>
      <c r="Q102" s="178"/>
      <c r="R102" s="178"/>
      <c r="S102" s="178"/>
      <c r="T102" s="179"/>
      <c r="AT102" s="175" t="s">
        <v>268</v>
      </c>
      <c r="AU102" s="175" t="s">
        <v>86</v>
      </c>
      <c r="AV102" s="12" t="s">
        <v>28</v>
      </c>
      <c r="AW102" s="12" t="s">
        <v>41</v>
      </c>
      <c r="AX102" s="12" t="s">
        <v>77</v>
      </c>
      <c r="AY102" s="175" t="s">
        <v>259</v>
      </c>
    </row>
    <row r="103" spans="2:65" s="14" customFormat="1">
      <c r="B103" s="187"/>
      <c r="D103" s="174" t="s">
        <v>268</v>
      </c>
      <c r="E103" s="188" t="s">
        <v>5</v>
      </c>
      <c r="F103" s="189" t="s">
        <v>1655</v>
      </c>
      <c r="H103" s="190">
        <v>6</v>
      </c>
      <c r="L103" s="187"/>
      <c r="M103" s="191"/>
      <c r="N103" s="192"/>
      <c r="O103" s="192"/>
      <c r="P103" s="192"/>
      <c r="Q103" s="192"/>
      <c r="R103" s="192"/>
      <c r="S103" s="192"/>
      <c r="T103" s="193"/>
      <c r="AT103" s="188" t="s">
        <v>268</v>
      </c>
      <c r="AU103" s="188" t="s">
        <v>86</v>
      </c>
      <c r="AV103" s="14" t="s">
        <v>86</v>
      </c>
      <c r="AW103" s="14" t="s">
        <v>41</v>
      </c>
      <c r="AX103" s="14" t="s">
        <v>77</v>
      </c>
      <c r="AY103" s="188" t="s">
        <v>259</v>
      </c>
    </row>
    <row r="104" spans="2:65" s="15" customFormat="1">
      <c r="B104" s="194"/>
      <c r="D104" s="174" t="s">
        <v>268</v>
      </c>
      <c r="E104" s="195" t="s">
        <v>1634</v>
      </c>
      <c r="F104" s="196" t="s">
        <v>1656</v>
      </c>
      <c r="H104" s="197">
        <v>16.3</v>
      </c>
      <c r="L104" s="194"/>
      <c r="M104" s="198"/>
      <c r="N104" s="199"/>
      <c r="O104" s="199"/>
      <c r="P104" s="199"/>
      <c r="Q104" s="199"/>
      <c r="R104" s="199"/>
      <c r="S104" s="199"/>
      <c r="T104" s="200"/>
      <c r="AT104" s="195" t="s">
        <v>268</v>
      </c>
      <c r="AU104" s="195" t="s">
        <v>86</v>
      </c>
      <c r="AV104" s="15" t="s">
        <v>266</v>
      </c>
      <c r="AW104" s="15" t="s">
        <v>41</v>
      </c>
      <c r="AX104" s="15" t="s">
        <v>28</v>
      </c>
      <c r="AY104" s="195" t="s">
        <v>259</v>
      </c>
    </row>
    <row r="105" spans="2:65" s="1" customFormat="1" ht="16.5" customHeight="1">
      <c r="B105" s="161"/>
      <c r="C105" s="162" t="s">
        <v>86</v>
      </c>
      <c r="D105" s="162" t="s">
        <v>261</v>
      </c>
      <c r="E105" s="163" t="s">
        <v>322</v>
      </c>
      <c r="F105" s="164" t="s">
        <v>323</v>
      </c>
      <c r="G105" s="165" t="s">
        <v>324</v>
      </c>
      <c r="H105" s="166">
        <v>29.34</v>
      </c>
      <c r="I105" s="167"/>
      <c r="J105" s="167">
        <f>ROUND(I105*H105,2)</f>
        <v>0</v>
      </c>
      <c r="K105" s="164" t="s">
        <v>265</v>
      </c>
      <c r="L105" s="39"/>
      <c r="M105" s="168" t="s">
        <v>5</v>
      </c>
      <c r="N105" s="169" t="s">
        <v>48</v>
      </c>
      <c r="O105" s="170">
        <v>0</v>
      </c>
      <c r="P105" s="170">
        <f>O105*H105</f>
        <v>0</v>
      </c>
      <c r="Q105" s="170">
        <v>0</v>
      </c>
      <c r="R105" s="170">
        <f>Q105*H105</f>
        <v>0</v>
      </c>
      <c r="S105" s="170">
        <v>0</v>
      </c>
      <c r="T105" s="171">
        <f>S105*H105</f>
        <v>0</v>
      </c>
      <c r="AR105" s="24" t="s">
        <v>266</v>
      </c>
      <c r="AT105" s="24" t="s">
        <v>261</v>
      </c>
      <c r="AU105" s="24" t="s">
        <v>86</v>
      </c>
      <c r="AY105" s="24" t="s">
        <v>259</v>
      </c>
      <c r="BE105" s="172">
        <f>IF(N105="základní",J105,0)</f>
        <v>0</v>
      </c>
      <c r="BF105" s="172">
        <f>IF(N105="snížená",J105,0)</f>
        <v>0</v>
      </c>
      <c r="BG105" s="172">
        <f>IF(N105="zákl. přenesená",J105,0)</f>
        <v>0</v>
      </c>
      <c r="BH105" s="172">
        <f>IF(N105="sníž. přenesená",J105,0)</f>
        <v>0</v>
      </c>
      <c r="BI105" s="172">
        <f>IF(N105="nulová",J105,0)</f>
        <v>0</v>
      </c>
      <c r="BJ105" s="24" t="s">
        <v>28</v>
      </c>
      <c r="BK105" s="172">
        <f>ROUND(I105*H105,2)</f>
        <v>0</v>
      </c>
      <c r="BL105" s="24" t="s">
        <v>266</v>
      </c>
      <c r="BM105" s="24" t="s">
        <v>1657</v>
      </c>
    </row>
    <row r="106" spans="2:65" s="14" customFormat="1">
      <c r="B106" s="187"/>
      <c r="D106" s="174" t="s">
        <v>268</v>
      </c>
      <c r="E106" s="188" t="s">
        <v>5</v>
      </c>
      <c r="F106" s="189" t="s">
        <v>1658</v>
      </c>
      <c r="H106" s="190">
        <v>29.34</v>
      </c>
      <c r="L106" s="187"/>
      <c r="M106" s="191"/>
      <c r="N106" s="192"/>
      <c r="O106" s="192"/>
      <c r="P106" s="192"/>
      <c r="Q106" s="192"/>
      <c r="R106" s="192"/>
      <c r="S106" s="192"/>
      <c r="T106" s="193"/>
      <c r="AT106" s="188" t="s">
        <v>268</v>
      </c>
      <c r="AU106" s="188" t="s">
        <v>86</v>
      </c>
      <c r="AV106" s="14" t="s">
        <v>86</v>
      </c>
      <c r="AW106" s="14" t="s">
        <v>41</v>
      </c>
      <c r="AX106" s="14" t="s">
        <v>28</v>
      </c>
      <c r="AY106" s="188" t="s">
        <v>259</v>
      </c>
    </row>
    <row r="107" spans="2:65" s="1" customFormat="1" ht="25.5" customHeight="1">
      <c r="B107" s="161"/>
      <c r="C107" s="162" t="s">
        <v>152</v>
      </c>
      <c r="D107" s="162" t="s">
        <v>261</v>
      </c>
      <c r="E107" s="163" t="s">
        <v>1659</v>
      </c>
      <c r="F107" s="164" t="s">
        <v>1660</v>
      </c>
      <c r="G107" s="165" t="s">
        <v>285</v>
      </c>
      <c r="H107" s="166">
        <v>27</v>
      </c>
      <c r="I107" s="167"/>
      <c r="J107" s="167">
        <f>ROUND(I107*H107,2)</f>
        <v>0</v>
      </c>
      <c r="K107" s="164" t="s">
        <v>265</v>
      </c>
      <c r="L107" s="39"/>
      <c r="M107" s="168" t="s">
        <v>5</v>
      </c>
      <c r="N107" s="169" t="s">
        <v>48</v>
      </c>
      <c r="O107" s="170">
        <v>3.98</v>
      </c>
      <c r="P107" s="170">
        <f>O107*H107</f>
        <v>107.46</v>
      </c>
      <c r="Q107" s="170">
        <v>0</v>
      </c>
      <c r="R107" s="170">
        <f>Q107*H107</f>
        <v>0</v>
      </c>
      <c r="S107" s="170">
        <v>0</v>
      </c>
      <c r="T107" s="171">
        <f>S107*H107</f>
        <v>0</v>
      </c>
      <c r="AR107" s="24" t="s">
        <v>266</v>
      </c>
      <c r="AT107" s="24" t="s">
        <v>261</v>
      </c>
      <c r="AU107" s="24" t="s">
        <v>86</v>
      </c>
      <c r="AY107" s="24" t="s">
        <v>259</v>
      </c>
      <c r="BE107" s="172">
        <f>IF(N107="základní",J107,0)</f>
        <v>0</v>
      </c>
      <c r="BF107" s="172">
        <f>IF(N107="snížená",J107,0)</f>
        <v>0</v>
      </c>
      <c r="BG107" s="172">
        <f>IF(N107="zákl. přenesená",J107,0)</f>
        <v>0</v>
      </c>
      <c r="BH107" s="172">
        <f>IF(N107="sníž. přenesená",J107,0)</f>
        <v>0</v>
      </c>
      <c r="BI107" s="172">
        <f>IF(N107="nulová",J107,0)</f>
        <v>0</v>
      </c>
      <c r="BJ107" s="24" t="s">
        <v>28</v>
      </c>
      <c r="BK107" s="172">
        <f>ROUND(I107*H107,2)</f>
        <v>0</v>
      </c>
      <c r="BL107" s="24" t="s">
        <v>266</v>
      </c>
      <c r="BM107" s="24" t="s">
        <v>1661</v>
      </c>
    </row>
    <row r="108" spans="2:65" s="12" customFormat="1">
      <c r="B108" s="173"/>
      <c r="D108" s="174" t="s">
        <v>268</v>
      </c>
      <c r="E108" s="175" t="s">
        <v>5</v>
      </c>
      <c r="F108" s="176" t="s">
        <v>1662</v>
      </c>
      <c r="H108" s="175" t="s">
        <v>5</v>
      </c>
      <c r="L108" s="173"/>
      <c r="M108" s="177"/>
      <c r="N108" s="178"/>
      <c r="O108" s="178"/>
      <c r="P108" s="178"/>
      <c r="Q108" s="178"/>
      <c r="R108" s="178"/>
      <c r="S108" s="178"/>
      <c r="T108" s="179"/>
      <c r="AT108" s="175" t="s">
        <v>268</v>
      </c>
      <c r="AU108" s="175" t="s">
        <v>86</v>
      </c>
      <c r="AV108" s="12" t="s">
        <v>28</v>
      </c>
      <c r="AW108" s="12" t="s">
        <v>41</v>
      </c>
      <c r="AX108" s="12" t="s">
        <v>77</v>
      </c>
      <c r="AY108" s="175" t="s">
        <v>259</v>
      </c>
    </row>
    <row r="109" spans="2:65" s="14" customFormat="1">
      <c r="B109" s="187"/>
      <c r="D109" s="174" t="s">
        <v>268</v>
      </c>
      <c r="E109" s="188" t="s">
        <v>5</v>
      </c>
      <c r="F109" s="189" t="s">
        <v>1663</v>
      </c>
      <c r="H109" s="190">
        <v>27</v>
      </c>
      <c r="L109" s="187"/>
      <c r="M109" s="191"/>
      <c r="N109" s="192"/>
      <c r="O109" s="192"/>
      <c r="P109" s="192"/>
      <c r="Q109" s="192"/>
      <c r="R109" s="192"/>
      <c r="S109" s="192"/>
      <c r="T109" s="193"/>
      <c r="AT109" s="188" t="s">
        <v>268</v>
      </c>
      <c r="AU109" s="188" t="s">
        <v>86</v>
      </c>
      <c r="AV109" s="14" t="s">
        <v>86</v>
      </c>
      <c r="AW109" s="14" t="s">
        <v>41</v>
      </c>
      <c r="AX109" s="14" t="s">
        <v>28</v>
      </c>
      <c r="AY109" s="188" t="s">
        <v>259</v>
      </c>
    </row>
    <row r="110" spans="2:65" s="1" customFormat="1" ht="25.5" customHeight="1">
      <c r="B110" s="161"/>
      <c r="C110" s="162" t="s">
        <v>266</v>
      </c>
      <c r="D110" s="162" t="s">
        <v>261</v>
      </c>
      <c r="E110" s="163" t="s">
        <v>1664</v>
      </c>
      <c r="F110" s="164" t="s">
        <v>1665</v>
      </c>
      <c r="G110" s="165" t="s">
        <v>285</v>
      </c>
      <c r="H110" s="166">
        <v>27</v>
      </c>
      <c r="I110" s="167"/>
      <c r="J110" s="167">
        <f>ROUND(I110*H110,2)</f>
        <v>0</v>
      </c>
      <c r="K110" s="164" t="s">
        <v>265</v>
      </c>
      <c r="L110" s="39"/>
      <c r="M110" s="168" t="s">
        <v>5</v>
      </c>
      <c r="N110" s="169" t="s">
        <v>48</v>
      </c>
      <c r="O110" s="170">
        <v>0.8</v>
      </c>
      <c r="P110" s="170">
        <f>O110*H110</f>
        <v>21.6</v>
      </c>
      <c r="Q110" s="170">
        <v>0</v>
      </c>
      <c r="R110" s="170">
        <f>Q110*H110</f>
        <v>0</v>
      </c>
      <c r="S110" s="170">
        <v>0</v>
      </c>
      <c r="T110" s="171">
        <f>S110*H110</f>
        <v>0</v>
      </c>
      <c r="AR110" s="24" t="s">
        <v>266</v>
      </c>
      <c r="AT110" s="24" t="s">
        <v>261</v>
      </c>
      <c r="AU110" s="24" t="s">
        <v>86</v>
      </c>
      <c r="AY110" s="24" t="s">
        <v>259</v>
      </c>
      <c r="BE110" s="172">
        <f>IF(N110="základní",J110,0)</f>
        <v>0</v>
      </c>
      <c r="BF110" s="172">
        <f>IF(N110="snížená",J110,0)</f>
        <v>0</v>
      </c>
      <c r="BG110" s="172">
        <f>IF(N110="zákl. přenesená",J110,0)</f>
        <v>0</v>
      </c>
      <c r="BH110" s="172">
        <f>IF(N110="sníž. přenesená",J110,0)</f>
        <v>0</v>
      </c>
      <c r="BI110" s="172">
        <f>IF(N110="nulová",J110,0)</f>
        <v>0</v>
      </c>
      <c r="BJ110" s="24" t="s">
        <v>28</v>
      </c>
      <c r="BK110" s="172">
        <f>ROUND(I110*H110,2)</f>
        <v>0</v>
      </c>
      <c r="BL110" s="24" t="s">
        <v>266</v>
      </c>
      <c r="BM110" s="24" t="s">
        <v>1666</v>
      </c>
    </row>
    <row r="111" spans="2:65" s="12" customFormat="1">
      <c r="B111" s="173"/>
      <c r="D111" s="174" t="s">
        <v>268</v>
      </c>
      <c r="E111" s="175" t="s">
        <v>5</v>
      </c>
      <c r="F111" s="176" t="s">
        <v>1667</v>
      </c>
      <c r="H111" s="175" t="s">
        <v>5</v>
      </c>
      <c r="L111" s="173"/>
      <c r="M111" s="177"/>
      <c r="N111" s="178"/>
      <c r="O111" s="178"/>
      <c r="P111" s="178"/>
      <c r="Q111" s="178"/>
      <c r="R111" s="178"/>
      <c r="S111" s="178"/>
      <c r="T111" s="179"/>
      <c r="AT111" s="175" t="s">
        <v>268</v>
      </c>
      <c r="AU111" s="175" t="s">
        <v>86</v>
      </c>
      <c r="AV111" s="12" t="s">
        <v>28</v>
      </c>
      <c r="AW111" s="12" t="s">
        <v>41</v>
      </c>
      <c r="AX111" s="12" t="s">
        <v>77</v>
      </c>
      <c r="AY111" s="175" t="s">
        <v>259</v>
      </c>
    </row>
    <row r="112" spans="2:65" s="14" customFormat="1">
      <c r="B112" s="187"/>
      <c r="D112" s="174" t="s">
        <v>268</v>
      </c>
      <c r="E112" s="188" t="s">
        <v>5</v>
      </c>
      <c r="F112" s="189" t="s">
        <v>1663</v>
      </c>
      <c r="H112" s="190">
        <v>27</v>
      </c>
      <c r="L112" s="187"/>
      <c r="M112" s="191"/>
      <c r="N112" s="192"/>
      <c r="O112" s="192"/>
      <c r="P112" s="192"/>
      <c r="Q112" s="192"/>
      <c r="R112" s="192"/>
      <c r="S112" s="192"/>
      <c r="T112" s="193"/>
      <c r="AT112" s="188" t="s">
        <v>268</v>
      </c>
      <c r="AU112" s="188" t="s">
        <v>86</v>
      </c>
      <c r="AV112" s="14" t="s">
        <v>86</v>
      </c>
      <c r="AW112" s="14" t="s">
        <v>41</v>
      </c>
      <c r="AX112" s="14" t="s">
        <v>28</v>
      </c>
      <c r="AY112" s="188" t="s">
        <v>259</v>
      </c>
    </row>
    <row r="113" spans="2:65" s="1" customFormat="1" ht="16.5" customHeight="1">
      <c r="B113" s="161"/>
      <c r="C113" s="201" t="s">
        <v>304</v>
      </c>
      <c r="D113" s="201" t="s">
        <v>336</v>
      </c>
      <c r="E113" s="202" t="s">
        <v>1668</v>
      </c>
      <c r="F113" s="203" t="s">
        <v>1669</v>
      </c>
      <c r="G113" s="204" t="s">
        <v>264</v>
      </c>
      <c r="H113" s="205">
        <v>31.05</v>
      </c>
      <c r="I113" s="206"/>
      <c r="J113" s="206">
        <f>ROUND(I113*H113,2)</f>
        <v>0</v>
      </c>
      <c r="K113" s="203" t="s">
        <v>5</v>
      </c>
      <c r="L113" s="207"/>
      <c r="M113" s="208" t="s">
        <v>5</v>
      </c>
      <c r="N113" s="209" t="s">
        <v>48</v>
      </c>
      <c r="O113" s="170">
        <v>0</v>
      </c>
      <c r="P113" s="170">
        <f>O113*H113</f>
        <v>0</v>
      </c>
      <c r="Q113" s="170">
        <v>1.5E-3</v>
      </c>
      <c r="R113" s="170">
        <f>Q113*H113</f>
        <v>4.6575000000000005E-2</v>
      </c>
      <c r="S113" s="170">
        <v>0</v>
      </c>
      <c r="T113" s="171">
        <f>S113*H113</f>
        <v>0</v>
      </c>
      <c r="AR113" s="24" t="s">
        <v>321</v>
      </c>
      <c r="AT113" s="24" t="s">
        <v>336</v>
      </c>
      <c r="AU113" s="24" t="s">
        <v>86</v>
      </c>
      <c r="AY113" s="24" t="s">
        <v>259</v>
      </c>
      <c r="BE113" s="172">
        <f>IF(N113="základní",J113,0)</f>
        <v>0</v>
      </c>
      <c r="BF113" s="172">
        <f>IF(N113="snížená",J113,0)</f>
        <v>0</v>
      </c>
      <c r="BG113" s="172">
        <f>IF(N113="zákl. přenesená",J113,0)</f>
        <v>0</v>
      </c>
      <c r="BH113" s="172">
        <f>IF(N113="sníž. přenesená",J113,0)</f>
        <v>0</v>
      </c>
      <c r="BI113" s="172">
        <f>IF(N113="nulová",J113,0)</f>
        <v>0</v>
      </c>
      <c r="BJ113" s="24" t="s">
        <v>28</v>
      </c>
      <c r="BK113" s="172">
        <f>ROUND(I113*H113,2)</f>
        <v>0</v>
      </c>
      <c r="BL113" s="24" t="s">
        <v>266</v>
      </c>
      <c r="BM113" s="24" t="s">
        <v>1670</v>
      </c>
    </row>
    <row r="114" spans="2:65" s="14" customFormat="1">
      <c r="B114" s="187"/>
      <c r="D114" s="174" t="s">
        <v>268</v>
      </c>
      <c r="F114" s="189" t="s">
        <v>1671</v>
      </c>
      <c r="H114" s="190">
        <v>31.05</v>
      </c>
      <c r="L114" s="187"/>
      <c r="M114" s="191"/>
      <c r="N114" s="192"/>
      <c r="O114" s="192"/>
      <c r="P114" s="192"/>
      <c r="Q114" s="192"/>
      <c r="R114" s="192"/>
      <c r="S114" s="192"/>
      <c r="T114" s="193"/>
      <c r="AT114" s="188" t="s">
        <v>268</v>
      </c>
      <c r="AU114" s="188" t="s">
        <v>86</v>
      </c>
      <c r="AV114" s="14" t="s">
        <v>86</v>
      </c>
      <c r="AW114" s="14" t="s">
        <v>6</v>
      </c>
      <c r="AX114" s="14" t="s">
        <v>28</v>
      </c>
      <c r="AY114" s="188" t="s">
        <v>259</v>
      </c>
    </row>
    <row r="115" spans="2:65" s="1" customFormat="1" ht="16.5" customHeight="1">
      <c r="B115" s="161"/>
      <c r="C115" s="162" t="s">
        <v>312</v>
      </c>
      <c r="D115" s="162" t="s">
        <v>261</v>
      </c>
      <c r="E115" s="163" t="s">
        <v>1672</v>
      </c>
      <c r="F115" s="164" t="s">
        <v>1673</v>
      </c>
      <c r="G115" s="165" t="s">
        <v>297</v>
      </c>
      <c r="H115" s="166">
        <v>24.5</v>
      </c>
      <c r="I115" s="167"/>
      <c r="J115" s="167">
        <f>ROUND(I115*H115,2)</f>
        <v>0</v>
      </c>
      <c r="K115" s="164" t="s">
        <v>5</v>
      </c>
      <c r="L115" s="39"/>
      <c r="M115" s="168" t="s">
        <v>5</v>
      </c>
      <c r="N115" s="169" t="s">
        <v>48</v>
      </c>
      <c r="O115" s="170">
        <v>8.6999999999999994E-2</v>
      </c>
      <c r="P115" s="170">
        <f>O115*H115</f>
        <v>2.1315</v>
      </c>
      <c r="Q115" s="170">
        <v>0</v>
      </c>
      <c r="R115" s="170">
        <f>Q115*H115</f>
        <v>0</v>
      </c>
      <c r="S115" s="170">
        <v>0</v>
      </c>
      <c r="T115" s="171">
        <f>S115*H115</f>
        <v>0</v>
      </c>
      <c r="AR115" s="24" t="s">
        <v>266</v>
      </c>
      <c r="AT115" s="24" t="s">
        <v>261</v>
      </c>
      <c r="AU115" s="24" t="s">
        <v>86</v>
      </c>
      <c r="AY115" s="24" t="s">
        <v>259</v>
      </c>
      <c r="BE115" s="172">
        <f>IF(N115="základní",J115,0)</f>
        <v>0</v>
      </c>
      <c r="BF115" s="172">
        <f>IF(N115="snížená",J115,0)</f>
        <v>0</v>
      </c>
      <c r="BG115" s="172">
        <f>IF(N115="zákl. přenesená",J115,0)</f>
        <v>0</v>
      </c>
      <c r="BH115" s="172">
        <f>IF(N115="sníž. přenesená",J115,0)</f>
        <v>0</v>
      </c>
      <c r="BI115" s="172">
        <f>IF(N115="nulová",J115,0)</f>
        <v>0</v>
      </c>
      <c r="BJ115" s="24" t="s">
        <v>28</v>
      </c>
      <c r="BK115" s="172">
        <f>ROUND(I115*H115,2)</f>
        <v>0</v>
      </c>
      <c r="BL115" s="24" t="s">
        <v>266</v>
      </c>
      <c r="BM115" s="24" t="s">
        <v>1674</v>
      </c>
    </row>
    <row r="116" spans="2:65" s="12" customFormat="1">
      <c r="B116" s="173"/>
      <c r="D116" s="174" t="s">
        <v>268</v>
      </c>
      <c r="E116" s="175" t="s">
        <v>5</v>
      </c>
      <c r="F116" s="176" t="s">
        <v>1675</v>
      </c>
      <c r="H116" s="175" t="s">
        <v>5</v>
      </c>
      <c r="L116" s="173"/>
      <c r="M116" s="177"/>
      <c r="N116" s="178"/>
      <c r="O116" s="178"/>
      <c r="P116" s="178"/>
      <c r="Q116" s="178"/>
      <c r="R116" s="178"/>
      <c r="S116" s="178"/>
      <c r="T116" s="179"/>
      <c r="AT116" s="175" t="s">
        <v>268</v>
      </c>
      <c r="AU116" s="175" t="s">
        <v>86</v>
      </c>
      <c r="AV116" s="12" t="s">
        <v>28</v>
      </c>
      <c r="AW116" s="12" t="s">
        <v>41</v>
      </c>
      <c r="AX116" s="12" t="s">
        <v>77</v>
      </c>
      <c r="AY116" s="175" t="s">
        <v>259</v>
      </c>
    </row>
    <row r="117" spans="2:65" s="14" customFormat="1">
      <c r="B117" s="187"/>
      <c r="D117" s="174" t="s">
        <v>268</v>
      </c>
      <c r="E117" s="188" t="s">
        <v>5</v>
      </c>
      <c r="F117" s="189" t="s">
        <v>1676</v>
      </c>
      <c r="H117" s="190">
        <v>24.5</v>
      </c>
      <c r="L117" s="187"/>
      <c r="M117" s="191"/>
      <c r="N117" s="192"/>
      <c r="O117" s="192"/>
      <c r="P117" s="192"/>
      <c r="Q117" s="192"/>
      <c r="R117" s="192"/>
      <c r="S117" s="192"/>
      <c r="T117" s="193"/>
      <c r="AT117" s="188" t="s">
        <v>268</v>
      </c>
      <c r="AU117" s="188" t="s">
        <v>86</v>
      </c>
      <c r="AV117" s="14" t="s">
        <v>86</v>
      </c>
      <c r="AW117" s="14" t="s">
        <v>41</v>
      </c>
      <c r="AX117" s="14" t="s">
        <v>28</v>
      </c>
      <c r="AY117" s="188" t="s">
        <v>259</v>
      </c>
    </row>
    <row r="118" spans="2:65" s="1" customFormat="1" ht="25.5" customHeight="1">
      <c r="B118" s="161"/>
      <c r="C118" s="162" t="s">
        <v>317</v>
      </c>
      <c r="D118" s="162" t="s">
        <v>261</v>
      </c>
      <c r="E118" s="163" t="s">
        <v>1677</v>
      </c>
      <c r="F118" s="164" t="s">
        <v>1678</v>
      </c>
      <c r="G118" s="165" t="s">
        <v>352</v>
      </c>
      <c r="H118" s="166">
        <v>17</v>
      </c>
      <c r="I118" s="167"/>
      <c r="J118" s="167">
        <f>ROUND(I118*H118,2)</f>
        <v>0</v>
      </c>
      <c r="K118" s="164" t="s">
        <v>265</v>
      </c>
      <c r="L118" s="39"/>
      <c r="M118" s="168" t="s">
        <v>5</v>
      </c>
      <c r="N118" s="169" t="s">
        <v>48</v>
      </c>
      <c r="O118" s="170">
        <v>7.798</v>
      </c>
      <c r="P118" s="170">
        <f>O118*H118</f>
        <v>132.566</v>
      </c>
      <c r="Q118" s="170">
        <v>0</v>
      </c>
      <c r="R118" s="170">
        <f>Q118*H118</f>
        <v>0</v>
      </c>
      <c r="S118" s="170">
        <v>0</v>
      </c>
      <c r="T118" s="171">
        <f>S118*H118</f>
        <v>0</v>
      </c>
      <c r="AR118" s="24" t="s">
        <v>266</v>
      </c>
      <c r="AT118" s="24" t="s">
        <v>261</v>
      </c>
      <c r="AU118" s="24" t="s">
        <v>86</v>
      </c>
      <c r="AY118" s="24" t="s">
        <v>259</v>
      </c>
      <c r="BE118" s="172">
        <f>IF(N118="základní",J118,0)</f>
        <v>0</v>
      </c>
      <c r="BF118" s="172">
        <f>IF(N118="snížená",J118,0)</f>
        <v>0</v>
      </c>
      <c r="BG118" s="172">
        <f>IF(N118="zákl. přenesená",J118,0)</f>
        <v>0</v>
      </c>
      <c r="BH118" s="172">
        <f>IF(N118="sníž. přenesená",J118,0)</f>
        <v>0</v>
      </c>
      <c r="BI118" s="172">
        <f>IF(N118="nulová",J118,0)</f>
        <v>0</v>
      </c>
      <c r="BJ118" s="24" t="s">
        <v>28</v>
      </c>
      <c r="BK118" s="172">
        <f>ROUND(I118*H118,2)</f>
        <v>0</v>
      </c>
      <c r="BL118" s="24" t="s">
        <v>266</v>
      </c>
      <c r="BM118" s="24" t="s">
        <v>1679</v>
      </c>
    </row>
    <row r="119" spans="2:65" s="12" customFormat="1">
      <c r="B119" s="173"/>
      <c r="D119" s="174" t="s">
        <v>268</v>
      </c>
      <c r="E119" s="175" t="s">
        <v>5</v>
      </c>
      <c r="F119" s="176" t="s">
        <v>1680</v>
      </c>
      <c r="H119" s="175" t="s">
        <v>5</v>
      </c>
      <c r="L119" s="173"/>
      <c r="M119" s="177"/>
      <c r="N119" s="178"/>
      <c r="O119" s="178"/>
      <c r="P119" s="178"/>
      <c r="Q119" s="178"/>
      <c r="R119" s="178"/>
      <c r="S119" s="178"/>
      <c r="T119" s="179"/>
      <c r="AT119" s="175" t="s">
        <v>268</v>
      </c>
      <c r="AU119" s="175" t="s">
        <v>86</v>
      </c>
      <c r="AV119" s="12" t="s">
        <v>28</v>
      </c>
      <c r="AW119" s="12" t="s">
        <v>41</v>
      </c>
      <c r="AX119" s="12" t="s">
        <v>77</v>
      </c>
      <c r="AY119" s="175" t="s">
        <v>259</v>
      </c>
    </row>
    <row r="120" spans="2:65" s="14" customFormat="1">
      <c r="B120" s="187"/>
      <c r="D120" s="174" t="s">
        <v>268</v>
      </c>
      <c r="E120" s="188" t="s">
        <v>5</v>
      </c>
      <c r="F120" s="189" t="s">
        <v>1681</v>
      </c>
      <c r="H120" s="190">
        <v>17</v>
      </c>
      <c r="L120" s="187"/>
      <c r="M120" s="191"/>
      <c r="N120" s="192"/>
      <c r="O120" s="192"/>
      <c r="P120" s="192"/>
      <c r="Q120" s="192"/>
      <c r="R120" s="192"/>
      <c r="S120" s="192"/>
      <c r="T120" s="193"/>
      <c r="AT120" s="188" t="s">
        <v>268</v>
      </c>
      <c r="AU120" s="188" t="s">
        <v>86</v>
      </c>
      <c r="AV120" s="14" t="s">
        <v>86</v>
      </c>
      <c r="AW120" s="14" t="s">
        <v>41</v>
      </c>
      <c r="AX120" s="14" t="s">
        <v>28</v>
      </c>
      <c r="AY120" s="188" t="s">
        <v>259</v>
      </c>
    </row>
    <row r="121" spans="2:65" s="1" customFormat="1" ht="25.5" customHeight="1">
      <c r="B121" s="161"/>
      <c r="C121" s="162" t="s">
        <v>321</v>
      </c>
      <c r="D121" s="162" t="s">
        <v>261</v>
      </c>
      <c r="E121" s="163" t="s">
        <v>1682</v>
      </c>
      <c r="F121" s="164" t="s">
        <v>1683</v>
      </c>
      <c r="G121" s="165" t="s">
        <v>352</v>
      </c>
      <c r="H121" s="166">
        <v>4</v>
      </c>
      <c r="I121" s="167"/>
      <c r="J121" s="167">
        <f>ROUND(I121*H121,2)</f>
        <v>0</v>
      </c>
      <c r="K121" s="164" t="s">
        <v>265</v>
      </c>
      <c r="L121" s="39"/>
      <c r="M121" s="168" t="s">
        <v>5</v>
      </c>
      <c r="N121" s="169" t="s">
        <v>48</v>
      </c>
      <c r="O121" s="170">
        <v>10.715999999999999</v>
      </c>
      <c r="P121" s="170">
        <f>O121*H121</f>
        <v>42.863999999999997</v>
      </c>
      <c r="Q121" s="170">
        <v>0</v>
      </c>
      <c r="R121" s="170">
        <f>Q121*H121</f>
        <v>0</v>
      </c>
      <c r="S121" s="170">
        <v>0</v>
      </c>
      <c r="T121" s="171">
        <f>S121*H121</f>
        <v>0</v>
      </c>
      <c r="AR121" s="24" t="s">
        <v>266</v>
      </c>
      <c r="AT121" s="24" t="s">
        <v>261</v>
      </c>
      <c r="AU121" s="24" t="s">
        <v>86</v>
      </c>
      <c r="AY121" s="24" t="s">
        <v>259</v>
      </c>
      <c r="BE121" s="172">
        <f>IF(N121="základní",J121,0)</f>
        <v>0</v>
      </c>
      <c r="BF121" s="172">
        <f>IF(N121="snížená",J121,0)</f>
        <v>0</v>
      </c>
      <c r="BG121" s="172">
        <f>IF(N121="zákl. přenesená",J121,0)</f>
        <v>0</v>
      </c>
      <c r="BH121" s="172">
        <f>IF(N121="sníž. přenesená",J121,0)</f>
        <v>0</v>
      </c>
      <c r="BI121" s="172">
        <f>IF(N121="nulová",J121,0)</f>
        <v>0</v>
      </c>
      <c r="BJ121" s="24" t="s">
        <v>28</v>
      </c>
      <c r="BK121" s="172">
        <f>ROUND(I121*H121,2)</f>
        <v>0</v>
      </c>
      <c r="BL121" s="24" t="s">
        <v>266</v>
      </c>
      <c r="BM121" s="24" t="s">
        <v>1684</v>
      </c>
    </row>
    <row r="122" spans="2:65" s="12" customFormat="1">
      <c r="B122" s="173"/>
      <c r="D122" s="174" t="s">
        <v>268</v>
      </c>
      <c r="E122" s="175" t="s">
        <v>5</v>
      </c>
      <c r="F122" s="176" t="s">
        <v>1680</v>
      </c>
      <c r="H122" s="175" t="s">
        <v>5</v>
      </c>
      <c r="L122" s="173"/>
      <c r="M122" s="177"/>
      <c r="N122" s="178"/>
      <c r="O122" s="178"/>
      <c r="P122" s="178"/>
      <c r="Q122" s="178"/>
      <c r="R122" s="178"/>
      <c r="S122" s="178"/>
      <c r="T122" s="179"/>
      <c r="AT122" s="175" t="s">
        <v>268</v>
      </c>
      <c r="AU122" s="175" t="s">
        <v>86</v>
      </c>
      <c r="AV122" s="12" t="s">
        <v>28</v>
      </c>
      <c r="AW122" s="12" t="s">
        <v>41</v>
      </c>
      <c r="AX122" s="12" t="s">
        <v>77</v>
      </c>
      <c r="AY122" s="175" t="s">
        <v>259</v>
      </c>
    </row>
    <row r="123" spans="2:65" s="14" customFormat="1">
      <c r="B123" s="187"/>
      <c r="D123" s="174" t="s">
        <v>268</v>
      </c>
      <c r="E123" s="188" t="s">
        <v>5</v>
      </c>
      <c r="F123" s="189" t="s">
        <v>1685</v>
      </c>
      <c r="H123" s="190">
        <v>4</v>
      </c>
      <c r="L123" s="187"/>
      <c r="M123" s="191"/>
      <c r="N123" s="192"/>
      <c r="O123" s="192"/>
      <c r="P123" s="192"/>
      <c r="Q123" s="192"/>
      <c r="R123" s="192"/>
      <c r="S123" s="192"/>
      <c r="T123" s="193"/>
      <c r="AT123" s="188" t="s">
        <v>268</v>
      </c>
      <c r="AU123" s="188" t="s">
        <v>86</v>
      </c>
      <c r="AV123" s="14" t="s">
        <v>86</v>
      </c>
      <c r="AW123" s="14" t="s">
        <v>41</v>
      </c>
      <c r="AX123" s="14" t="s">
        <v>28</v>
      </c>
      <c r="AY123" s="188" t="s">
        <v>259</v>
      </c>
    </row>
    <row r="124" spans="2:65" s="1" customFormat="1" ht="25.5" customHeight="1">
      <c r="B124" s="161"/>
      <c r="C124" s="201" t="s">
        <v>327</v>
      </c>
      <c r="D124" s="201" t="s">
        <v>336</v>
      </c>
      <c r="E124" s="202" t="s">
        <v>1686</v>
      </c>
      <c r="F124" s="203" t="s">
        <v>1687</v>
      </c>
      <c r="G124" s="204" t="s">
        <v>297</v>
      </c>
      <c r="H124" s="205">
        <v>16.789000000000001</v>
      </c>
      <c r="I124" s="206"/>
      <c r="J124" s="206">
        <f>ROUND(I124*H124,2)</f>
        <v>0</v>
      </c>
      <c r="K124" s="203" t="s">
        <v>5</v>
      </c>
      <c r="L124" s="207"/>
      <c r="M124" s="208" t="s">
        <v>5</v>
      </c>
      <c r="N124" s="209" t="s">
        <v>48</v>
      </c>
      <c r="O124" s="170">
        <v>0</v>
      </c>
      <c r="P124" s="170">
        <f>O124*H124</f>
        <v>0</v>
      </c>
      <c r="Q124" s="170">
        <v>0.22</v>
      </c>
      <c r="R124" s="170">
        <f>Q124*H124</f>
        <v>3.6935800000000003</v>
      </c>
      <c r="S124" s="170">
        <v>0</v>
      </c>
      <c r="T124" s="171">
        <f>S124*H124</f>
        <v>0</v>
      </c>
      <c r="AR124" s="24" t="s">
        <v>321</v>
      </c>
      <c r="AT124" s="24" t="s">
        <v>336</v>
      </c>
      <c r="AU124" s="24" t="s">
        <v>86</v>
      </c>
      <c r="AY124" s="24" t="s">
        <v>259</v>
      </c>
      <c r="BE124" s="172">
        <f>IF(N124="základní",J124,0)</f>
        <v>0</v>
      </c>
      <c r="BF124" s="172">
        <f>IF(N124="snížená",J124,0)</f>
        <v>0</v>
      </c>
      <c r="BG124" s="172">
        <f>IF(N124="zákl. přenesená",J124,0)</f>
        <v>0</v>
      </c>
      <c r="BH124" s="172">
        <f>IF(N124="sníž. přenesená",J124,0)</f>
        <v>0</v>
      </c>
      <c r="BI124" s="172">
        <f>IF(N124="nulová",J124,0)</f>
        <v>0</v>
      </c>
      <c r="BJ124" s="24" t="s">
        <v>28</v>
      </c>
      <c r="BK124" s="172">
        <f>ROUND(I124*H124,2)</f>
        <v>0</v>
      </c>
      <c r="BL124" s="24" t="s">
        <v>266</v>
      </c>
      <c r="BM124" s="24" t="s">
        <v>1688</v>
      </c>
    </row>
    <row r="125" spans="2:65" s="12" customFormat="1">
      <c r="B125" s="173"/>
      <c r="D125" s="174" t="s">
        <v>268</v>
      </c>
      <c r="E125" s="175" t="s">
        <v>5</v>
      </c>
      <c r="F125" s="176" t="s">
        <v>1680</v>
      </c>
      <c r="H125" s="175" t="s">
        <v>5</v>
      </c>
      <c r="L125" s="173"/>
      <c r="M125" s="177"/>
      <c r="N125" s="178"/>
      <c r="O125" s="178"/>
      <c r="P125" s="178"/>
      <c r="Q125" s="178"/>
      <c r="R125" s="178"/>
      <c r="S125" s="178"/>
      <c r="T125" s="179"/>
      <c r="AT125" s="175" t="s">
        <v>268</v>
      </c>
      <c r="AU125" s="175" t="s">
        <v>86</v>
      </c>
      <c r="AV125" s="12" t="s">
        <v>28</v>
      </c>
      <c r="AW125" s="12" t="s">
        <v>41</v>
      </c>
      <c r="AX125" s="12" t="s">
        <v>77</v>
      </c>
      <c r="AY125" s="175" t="s">
        <v>259</v>
      </c>
    </row>
    <row r="126" spans="2:65" s="12" customFormat="1">
      <c r="B126" s="173"/>
      <c r="D126" s="174" t="s">
        <v>268</v>
      </c>
      <c r="E126" s="175" t="s">
        <v>5</v>
      </c>
      <c r="F126" s="176" t="s">
        <v>1689</v>
      </c>
      <c r="H126" s="175" t="s">
        <v>5</v>
      </c>
      <c r="L126" s="173"/>
      <c r="M126" s="177"/>
      <c r="N126" s="178"/>
      <c r="O126" s="178"/>
      <c r="P126" s="178"/>
      <c r="Q126" s="178"/>
      <c r="R126" s="178"/>
      <c r="S126" s="178"/>
      <c r="T126" s="179"/>
      <c r="AT126" s="175" t="s">
        <v>268</v>
      </c>
      <c r="AU126" s="175" t="s">
        <v>86</v>
      </c>
      <c r="AV126" s="12" t="s">
        <v>28</v>
      </c>
      <c r="AW126" s="12" t="s">
        <v>41</v>
      </c>
      <c r="AX126" s="12" t="s">
        <v>77</v>
      </c>
      <c r="AY126" s="175" t="s">
        <v>259</v>
      </c>
    </row>
    <row r="127" spans="2:65" s="14" customFormat="1">
      <c r="B127" s="187"/>
      <c r="D127" s="174" t="s">
        <v>268</v>
      </c>
      <c r="E127" s="188" t="s">
        <v>5</v>
      </c>
      <c r="F127" s="189" t="s">
        <v>1690</v>
      </c>
      <c r="H127" s="190">
        <v>10.609</v>
      </c>
      <c r="L127" s="187"/>
      <c r="M127" s="191"/>
      <c r="N127" s="192"/>
      <c r="O127" s="192"/>
      <c r="P127" s="192"/>
      <c r="Q127" s="192"/>
      <c r="R127" s="192"/>
      <c r="S127" s="192"/>
      <c r="T127" s="193"/>
      <c r="AT127" s="188" t="s">
        <v>268</v>
      </c>
      <c r="AU127" s="188" t="s">
        <v>86</v>
      </c>
      <c r="AV127" s="14" t="s">
        <v>86</v>
      </c>
      <c r="AW127" s="14" t="s">
        <v>41</v>
      </c>
      <c r="AX127" s="14" t="s">
        <v>77</v>
      </c>
      <c r="AY127" s="188" t="s">
        <v>259</v>
      </c>
    </row>
    <row r="128" spans="2:65" s="12" customFormat="1">
      <c r="B128" s="173"/>
      <c r="D128" s="174" t="s">
        <v>268</v>
      </c>
      <c r="E128" s="175" t="s">
        <v>5</v>
      </c>
      <c r="F128" s="176" t="s">
        <v>1691</v>
      </c>
      <c r="H128" s="175" t="s">
        <v>5</v>
      </c>
      <c r="L128" s="173"/>
      <c r="M128" s="177"/>
      <c r="N128" s="178"/>
      <c r="O128" s="178"/>
      <c r="P128" s="178"/>
      <c r="Q128" s="178"/>
      <c r="R128" s="178"/>
      <c r="S128" s="178"/>
      <c r="T128" s="179"/>
      <c r="AT128" s="175" t="s">
        <v>268</v>
      </c>
      <c r="AU128" s="175" t="s">
        <v>86</v>
      </c>
      <c r="AV128" s="12" t="s">
        <v>28</v>
      </c>
      <c r="AW128" s="12" t="s">
        <v>41</v>
      </c>
      <c r="AX128" s="12" t="s">
        <v>77</v>
      </c>
      <c r="AY128" s="175" t="s">
        <v>259</v>
      </c>
    </row>
    <row r="129" spans="2:65" s="14" customFormat="1">
      <c r="B129" s="187"/>
      <c r="D129" s="174" t="s">
        <v>268</v>
      </c>
      <c r="E129" s="188" t="s">
        <v>5</v>
      </c>
      <c r="F129" s="189" t="s">
        <v>1692</v>
      </c>
      <c r="H129" s="190">
        <v>6.18</v>
      </c>
      <c r="L129" s="187"/>
      <c r="M129" s="191"/>
      <c r="N129" s="192"/>
      <c r="O129" s="192"/>
      <c r="P129" s="192"/>
      <c r="Q129" s="192"/>
      <c r="R129" s="192"/>
      <c r="S129" s="192"/>
      <c r="T129" s="193"/>
      <c r="AT129" s="188" t="s">
        <v>268</v>
      </c>
      <c r="AU129" s="188" t="s">
        <v>86</v>
      </c>
      <c r="AV129" s="14" t="s">
        <v>86</v>
      </c>
      <c r="AW129" s="14" t="s">
        <v>41</v>
      </c>
      <c r="AX129" s="14" t="s">
        <v>77</v>
      </c>
      <c r="AY129" s="188" t="s">
        <v>259</v>
      </c>
    </row>
    <row r="130" spans="2:65" s="15" customFormat="1">
      <c r="B130" s="194"/>
      <c r="D130" s="174" t="s">
        <v>268</v>
      </c>
      <c r="E130" s="195" t="s">
        <v>5</v>
      </c>
      <c r="F130" s="196" t="s">
        <v>282</v>
      </c>
      <c r="H130" s="197">
        <v>16.789000000000001</v>
      </c>
      <c r="L130" s="194"/>
      <c r="M130" s="198"/>
      <c r="N130" s="199"/>
      <c r="O130" s="199"/>
      <c r="P130" s="199"/>
      <c r="Q130" s="199"/>
      <c r="R130" s="199"/>
      <c r="S130" s="199"/>
      <c r="T130" s="200"/>
      <c r="AT130" s="195" t="s">
        <v>268</v>
      </c>
      <c r="AU130" s="195" t="s">
        <v>86</v>
      </c>
      <c r="AV130" s="15" t="s">
        <v>266</v>
      </c>
      <c r="AW130" s="15" t="s">
        <v>41</v>
      </c>
      <c r="AX130" s="15" t="s">
        <v>28</v>
      </c>
      <c r="AY130" s="195" t="s">
        <v>259</v>
      </c>
    </row>
    <row r="131" spans="2:65" s="1" customFormat="1" ht="16.5" customHeight="1">
      <c r="B131" s="161"/>
      <c r="C131" s="162" t="s">
        <v>335</v>
      </c>
      <c r="D131" s="162" t="s">
        <v>261</v>
      </c>
      <c r="E131" s="163" t="s">
        <v>1693</v>
      </c>
      <c r="F131" s="164" t="s">
        <v>1694</v>
      </c>
      <c r="G131" s="165" t="s">
        <v>264</v>
      </c>
      <c r="H131" s="166">
        <v>42.222999999999999</v>
      </c>
      <c r="I131" s="167"/>
      <c r="J131" s="167">
        <f>ROUND(I131*H131,2)</f>
        <v>0</v>
      </c>
      <c r="K131" s="164" t="s">
        <v>265</v>
      </c>
      <c r="L131" s="39"/>
      <c r="M131" s="168" t="s">
        <v>5</v>
      </c>
      <c r="N131" s="169" t="s">
        <v>48</v>
      </c>
      <c r="O131" s="170">
        <v>0.14699999999999999</v>
      </c>
      <c r="P131" s="170">
        <f>O131*H131</f>
        <v>6.2067809999999994</v>
      </c>
      <c r="Q131" s="170">
        <v>0</v>
      </c>
      <c r="R131" s="170">
        <f>Q131*H131</f>
        <v>0</v>
      </c>
      <c r="S131" s="170">
        <v>0</v>
      </c>
      <c r="T131" s="171">
        <f>S131*H131</f>
        <v>0</v>
      </c>
      <c r="AR131" s="24" t="s">
        <v>266</v>
      </c>
      <c r="AT131" s="24" t="s">
        <v>261</v>
      </c>
      <c r="AU131" s="24" t="s">
        <v>86</v>
      </c>
      <c r="AY131" s="24" t="s">
        <v>259</v>
      </c>
      <c r="BE131" s="172">
        <f>IF(N131="základní",J131,0)</f>
        <v>0</v>
      </c>
      <c r="BF131" s="172">
        <f>IF(N131="snížená",J131,0)</f>
        <v>0</v>
      </c>
      <c r="BG131" s="172">
        <f>IF(N131="zákl. přenesená",J131,0)</f>
        <v>0</v>
      </c>
      <c r="BH131" s="172">
        <f>IF(N131="sníž. přenesená",J131,0)</f>
        <v>0</v>
      </c>
      <c r="BI131" s="172">
        <f>IF(N131="nulová",J131,0)</f>
        <v>0</v>
      </c>
      <c r="BJ131" s="24" t="s">
        <v>28</v>
      </c>
      <c r="BK131" s="172">
        <f>ROUND(I131*H131,2)</f>
        <v>0</v>
      </c>
      <c r="BL131" s="24" t="s">
        <v>266</v>
      </c>
      <c r="BM131" s="24" t="s">
        <v>1695</v>
      </c>
    </row>
    <row r="132" spans="2:65" s="12" customFormat="1">
      <c r="B132" s="173"/>
      <c r="D132" s="174" t="s">
        <v>268</v>
      </c>
      <c r="E132" s="175" t="s">
        <v>5</v>
      </c>
      <c r="F132" s="176" t="s">
        <v>1696</v>
      </c>
      <c r="H132" s="175" t="s">
        <v>5</v>
      </c>
      <c r="L132" s="173"/>
      <c r="M132" s="177"/>
      <c r="N132" s="178"/>
      <c r="O132" s="178"/>
      <c r="P132" s="178"/>
      <c r="Q132" s="178"/>
      <c r="R132" s="178"/>
      <c r="S132" s="178"/>
      <c r="T132" s="179"/>
      <c r="AT132" s="175" t="s">
        <v>268</v>
      </c>
      <c r="AU132" s="175" t="s">
        <v>86</v>
      </c>
      <c r="AV132" s="12" t="s">
        <v>28</v>
      </c>
      <c r="AW132" s="12" t="s">
        <v>41</v>
      </c>
      <c r="AX132" s="12" t="s">
        <v>77</v>
      </c>
      <c r="AY132" s="175" t="s">
        <v>259</v>
      </c>
    </row>
    <row r="133" spans="2:65" s="12" customFormat="1">
      <c r="B133" s="173"/>
      <c r="D133" s="174" t="s">
        <v>268</v>
      </c>
      <c r="E133" s="175" t="s">
        <v>5</v>
      </c>
      <c r="F133" s="176" t="s">
        <v>1697</v>
      </c>
      <c r="H133" s="175" t="s">
        <v>5</v>
      </c>
      <c r="L133" s="173"/>
      <c r="M133" s="177"/>
      <c r="N133" s="178"/>
      <c r="O133" s="178"/>
      <c r="P133" s="178"/>
      <c r="Q133" s="178"/>
      <c r="R133" s="178"/>
      <c r="S133" s="178"/>
      <c r="T133" s="179"/>
      <c r="AT133" s="175" t="s">
        <v>268</v>
      </c>
      <c r="AU133" s="175" t="s">
        <v>86</v>
      </c>
      <c r="AV133" s="12" t="s">
        <v>28</v>
      </c>
      <c r="AW133" s="12" t="s">
        <v>41</v>
      </c>
      <c r="AX133" s="12" t="s">
        <v>77</v>
      </c>
      <c r="AY133" s="175" t="s">
        <v>259</v>
      </c>
    </row>
    <row r="134" spans="2:65" s="14" customFormat="1">
      <c r="B134" s="187"/>
      <c r="D134" s="174" t="s">
        <v>268</v>
      </c>
      <c r="E134" s="188" t="s">
        <v>5</v>
      </c>
      <c r="F134" s="189" t="s">
        <v>1698</v>
      </c>
      <c r="H134" s="190">
        <v>42.222999999999999</v>
      </c>
      <c r="L134" s="187"/>
      <c r="M134" s="191"/>
      <c r="N134" s="192"/>
      <c r="O134" s="192"/>
      <c r="P134" s="192"/>
      <c r="Q134" s="192"/>
      <c r="R134" s="192"/>
      <c r="S134" s="192"/>
      <c r="T134" s="193"/>
      <c r="AT134" s="188" t="s">
        <v>268</v>
      </c>
      <c r="AU134" s="188" t="s">
        <v>86</v>
      </c>
      <c r="AV134" s="14" t="s">
        <v>86</v>
      </c>
      <c r="AW134" s="14" t="s">
        <v>41</v>
      </c>
      <c r="AX134" s="14" t="s">
        <v>28</v>
      </c>
      <c r="AY134" s="188" t="s">
        <v>259</v>
      </c>
    </row>
    <row r="135" spans="2:65" s="1" customFormat="1" ht="25.5" customHeight="1">
      <c r="B135" s="161"/>
      <c r="C135" s="162" t="s">
        <v>342</v>
      </c>
      <c r="D135" s="162" t="s">
        <v>261</v>
      </c>
      <c r="E135" s="163" t="s">
        <v>1699</v>
      </c>
      <c r="F135" s="164" t="s">
        <v>1700</v>
      </c>
      <c r="G135" s="165" t="s">
        <v>352</v>
      </c>
      <c r="H135" s="166">
        <v>10</v>
      </c>
      <c r="I135" s="167"/>
      <c r="J135" s="167">
        <f>ROUND(I135*H135,2)</f>
        <v>0</v>
      </c>
      <c r="K135" s="164" t="s">
        <v>265</v>
      </c>
      <c r="L135" s="39"/>
      <c r="M135" s="168" t="s">
        <v>5</v>
      </c>
      <c r="N135" s="169" t="s">
        <v>48</v>
      </c>
      <c r="O135" s="170">
        <v>3.0950000000000002</v>
      </c>
      <c r="P135" s="170">
        <f>O135*H135</f>
        <v>30.950000000000003</v>
      </c>
      <c r="Q135" s="170">
        <v>0</v>
      </c>
      <c r="R135" s="170">
        <f>Q135*H135</f>
        <v>0</v>
      </c>
      <c r="S135" s="170">
        <v>0</v>
      </c>
      <c r="T135" s="171">
        <f>S135*H135</f>
        <v>0</v>
      </c>
      <c r="AR135" s="24" t="s">
        <v>266</v>
      </c>
      <c r="AT135" s="24" t="s">
        <v>261</v>
      </c>
      <c r="AU135" s="24" t="s">
        <v>86</v>
      </c>
      <c r="AY135" s="24" t="s">
        <v>259</v>
      </c>
      <c r="BE135" s="172">
        <f>IF(N135="základní",J135,0)</f>
        <v>0</v>
      </c>
      <c r="BF135" s="172">
        <f>IF(N135="snížená",J135,0)</f>
        <v>0</v>
      </c>
      <c r="BG135" s="172">
        <f>IF(N135="zákl. přenesená",J135,0)</f>
        <v>0</v>
      </c>
      <c r="BH135" s="172">
        <f>IF(N135="sníž. přenesená",J135,0)</f>
        <v>0</v>
      </c>
      <c r="BI135" s="172">
        <f>IF(N135="nulová",J135,0)</f>
        <v>0</v>
      </c>
      <c r="BJ135" s="24" t="s">
        <v>28</v>
      </c>
      <c r="BK135" s="172">
        <f>ROUND(I135*H135,2)</f>
        <v>0</v>
      </c>
      <c r="BL135" s="24" t="s">
        <v>266</v>
      </c>
      <c r="BM135" s="24" t="s">
        <v>1701</v>
      </c>
    </row>
    <row r="136" spans="2:65" s="12" customFormat="1">
      <c r="B136" s="173"/>
      <c r="D136" s="174" t="s">
        <v>268</v>
      </c>
      <c r="E136" s="175" t="s">
        <v>5</v>
      </c>
      <c r="F136" s="176" t="s">
        <v>1696</v>
      </c>
      <c r="H136" s="175" t="s">
        <v>5</v>
      </c>
      <c r="L136" s="173"/>
      <c r="M136" s="177"/>
      <c r="N136" s="178"/>
      <c r="O136" s="178"/>
      <c r="P136" s="178"/>
      <c r="Q136" s="178"/>
      <c r="R136" s="178"/>
      <c r="S136" s="178"/>
      <c r="T136" s="179"/>
      <c r="AT136" s="175" t="s">
        <v>268</v>
      </c>
      <c r="AU136" s="175" t="s">
        <v>86</v>
      </c>
      <c r="AV136" s="12" t="s">
        <v>28</v>
      </c>
      <c r="AW136" s="12" t="s">
        <v>41</v>
      </c>
      <c r="AX136" s="12" t="s">
        <v>77</v>
      </c>
      <c r="AY136" s="175" t="s">
        <v>259</v>
      </c>
    </row>
    <row r="137" spans="2:65" s="14" customFormat="1">
      <c r="B137" s="187"/>
      <c r="D137" s="174" t="s">
        <v>268</v>
      </c>
      <c r="E137" s="188" t="s">
        <v>1640</v>
      </c>
      <c r="F137" s="189" t="s">
        <v>1702</v>
      </c>
      <c r="H137" s="190">
        <v>6</v>
      </c>
      <c r="L137" s="187"/>
      <c r="M137" s="191"/>
      <c r="N137" s="192"/>
      <c r="O137" s="192"/>
      <c r="P137" s="192"/>
      <c r="Q137" s="192"/>
      <c r="R137" s="192"/>
      <c r="S137" s="192"/>
      <c r="T137" s="193"/>
      <c r="AT137" s="188" t="s">
        <v>268</v>
      </c>
      <c r="AU137" s="188" t="s">
        <v>86</v>
      </c>
      <c r="AV137" s="14" t="s">
        <v>86</v>
      </c>
      <c r="AW137" s="14" t="s">
        <v>41</v>
      </c>
      <c r="AX137" s="14" t="s">
        <v>77</v>
      </c>
      <c r="AY137" s="188" t="s">
        <v>259</v>
      </c>
    </row>
    <row r="138" spans="2:65" s="14" customFormat="1">
      <c r="B138" s="187"/>
      <c r="D138" s="174" t="s">
        <v>268</v>
      </c>
      <c r="E138" s="188" t="s">
        <v>1639</v>
      </c>
      <c r="F138" s="189" t="s">
        <v>1703</v>
      </c>
      <c r="H138" s="190">
        <v>4</v>
      </c>
      <c r="L138" s="187"/>
      <c r="M138" s="191"/>
      <c r="N138" s="192"/>
      <c r="O138" s="192"/>
      <c r="P138" s="192"/>
      <c r="Q138" s="192"/>
      <c r="R138" s="192"/>
      <c r="S138" s="192"/>
      <c r="T138" s="193"/>
      <c r="AT138" s="188" t="s">
        <v>268</v>
      </c>
      <c r="AU138" s="188" t="s">
        <v>86</v>
      </c>
      <c r="AV138" s="14" t="s">
        <v>86</v>
      </c>
      <c r="AW138" s="14" t="s">
        <v>41</v>
      </c>
      <c r="AX138" s="14" t="s">
        <v>77</v>
      </c>
      <c r="AY138" s="188" t="s">
        <v>259</v>
      </c>
    </row>
    <row r="139" spans="2:65" s="15" customFormat="1">
      <c r="B139" s="194"/>
      <c r="D139" s="174" t="s">
        <v>268</v>
      </c>
      <c r="E139" s="195" t="s">
        <v>5</v>
      </c>
      <c r="F139" s="196" t="s">
        <v>282</v>
      </c>
      <c r="H139" s="197">
        <v>10</v>
      </c>
      <c r="L139" s="194"/>
      <c r="M139" s="198"/>
      <c r="N139" s="199"/>
      <c r="O139" s="199"/>
      <c r="P139" s="199"/>
      <c r="Q139" s="199"/>
      <c r="R139" s="199"/>
      <c r="S139" s="199"/>
      <c r="T139" s="200"/>
      <c r="AT139" s="195" t="s">
        <v>268</v>
      </c>
      <c r="AU139" s="195" t="s">
        <v>86</v>
      </c>
      <c r="AV139" s="15" t="s">
        <v>266</v>
      </c>
      <c r="AW139" s="15" t="s">
        <v>41</v>
      </c>
      <c r="AX139" s="15" t="s">
        <v>28</v>
      </c>
      <c r="AY139" s="195" t="s">
        <v>259</v>
      </c>
    </row>
    <row r="140" spans="2:65" s="1" customFormat="1" ht="25.5" customHeight="1">
      <c r="B140" s="161"/>
      <c r="C140" s="201" t="s">
        <v>349</v>
      </c>
      <c r="D140" s="201" t="s">
        <v>336</v>
      </c>
      <c r="E140" s="202" t="s">
        <v>1704</v>
      </c>
      <c r="F140" s="203" t="s">
        <v>1705</v>
      </c>
      <c r="G140" s="204" t="s">
        <v>352</v>
      </c>
      <c r="H140" s="205">
        <v>2</v>
      </c>
      <c r="I140" s="206"/>
      <c r="J140" s="206">
        <f>ROUND(I140*H140,2)</f>
        <v>0</v>
      </c>
      <c r="K140" s="203" t="s">
        <v>5</v>
      </c>
      <c r="L140" s="207"/>
      <c r="M140" s="208" t="s">
        <v>5</v>
      </c>
      <c r="N140" s="209" t="s">
        <v>48</v>
      </c>
      <c r="O140" s="170">
        <v>0</v>
      </c>
      <c r="P140" s="170">
        <f>O140*H140</f>
        <v>0</v>
      </c>
      <c r="Q140" s="170">
        <v>2.5000000000000001E-2</v>
      </c>
      <c r="R140" s="170">
        <f>Q140*H140</f>
        <v>0.05</v>
      </c>
      <c r="S140" s="170">
        <v>0</v>
      </c>
      <c r="T140" s="171">
        <f>S140*H140</f>
        <v>0</v>
      </c>
      <c r="AR140" s="24" t="s">
        <v>321</v>
      </c>
      <c r="AT140" s="24" t="s">
        <v>336</v>
      </c>
      <c r="AU140" s="24" t="s">
        <v>86</v>
      </c>
      <c r="AY140" s="24" t="s">
        <v>259</v>
      </c>
      <c r="BE140" s="172">
        <f>IF(N140="základní",J140,0)</f>
        <v>0</v>
      </c>
      <c r="BF140" s="172">
        <f>IF(N140="snížená",J140,0)</f>
        <v>0</v>
      </c>
      <c r="BG140" s="172">
        <f>IF(N140="zákl. přenesená",J140,0)</f>
        <v>0</v>
      </c>
      <c r="BH140" s="172">
        <f>IF(N140="sníž. přenesená",J140,0)</f>
        <v>0</v>
      </c>
      <c r="BI140" s="172">
        <f>IF(N140="nulová",J140,0)</f>
        <v>0</v>
      </c>
      <c r="BJ140" s="24" t="s">
        <v>28</v>
      </c>
      <c r="BK140" s="172">
        <f>ROUND(I140*H140,2)</f>
        <v>0</v>
      </c>
      <c r="BL140" s="24" t="s">
        <v>266</v>
      </c>
      <c r="BM140" s="24" t="s">
        <v>1706</v>
      </c>
    </row>
    <row r="141" spans="2:65" s="1" customFormat="1" ht="16.5" customHeight="1">
      <c r="B141" s="161"/>
      <c r="C141" s="201" t="s">
        <v>356</v>
      </c>
      <c r="D141" s="201" t="s">
        <v>336</v>
      </c>
      <c r="E141" s="202" t="s">
        <v>1707</v>
      </c>
      <c r="F141" s="203" t="s">
        <v>1708</v>
      </c>
      <c r="G141" s="204" t="s">
        <v>352</v>
      </c>
      <c r="H141" s="205">
        <v>2</v>
      </c>
      <c r="I141" s="206"/>
      <c r="J141" s="206">
        <f>ROUND(I141*H141,2)</f>
        <v>0</v>
      </c>
      <c r="K141" s="203" t="s">
        <v>5</v>
      </c>
      <c r="L141" s="207"/>
      <c r="M141" s="208" t="s">
        <v>5</v>
      </c>
      <c r="N141" s="209" t="s">
        <v>48</v>
      </c>
      <c r="O141" s="170">
        <v>0</v>
      </c>
      <c r="P141" s="170">
        <f>O141*H141</f>
        <v>0</v>
      </c>
      <c r="Q141" s="170">
        <v>2.5000000000000001E-2</v>
      </c>
      <c r="R141" s="170">
        <f>Q141*H141</f>
        <v>0.05</v>
      </c>
      <c r="S141" s="170">
        <v>0</v>
      </c>
      <c r="T141" s="171">
        <f>S141*H141</f>
        <v>0</v>
      </c>
      <c r="AR141" s="24" t="s">
        <v>321</v>
      </c>
      <c r="AT141" s="24" t="s">
        <v>336</v>
      </c>
      <c r="AU141" s="24" t="s">
        <v>86</v>
      </c>
      <c r="AY141" s="24" t="s">
        <v>259</v>
      </c>
      <c r="BE141" s="172">
        <f>IF(N141="základní",J141,0)</f>
        <v>0</v>
      </c>
      <c r="BF141" s="172">
        <f>IF(N141="snížená",J141,0)</f>
        <v>0</v>
      </c>
      <c r="BG141" s="172">
        <f>IF(N141="zákl. přenesená",J141,0)</f>
        <v>0</v>
      </c>
      <c r="BH141" s="172">
        <f>IF(N141="sníž. přenesená",J141,0)</f>
        <v>0</v>
      </c>
      <c r="BI141" s="172">
        <f>IF(N141="nulová",J141,0)</f>
        <v>0</v>
      </c>
      <c r="BJ141" s="24" t="s">
        <v>28</v>
      </c>
      <c r="BK141" s="172">
        <f>ROUND(I141*H141,2)</f>
        <v>0</v>
      </c>
      <c r="BL141" s="24" t="s">
        <v>266</v>
      </c>
      <c r="BM141" s="24" t="s">
        <v>1709</v>
      </c>
    </row>
    <row r="142" spans="2:65" s="1" customFormat="1" ht="25.5" customHeight="1">
      <c r="B142" s="161"/>
      <c r="C142" s="201" t="s">
        <v>362</v>
      </c>
      <c r="D142" s="201" t="s">
        <v>336</v>
      </c>
      <c r="E142" s="202" t="s">
        <v>1710</v>
      </c>
      <c r="F142" s="203" t="s">
        <v>1711</v>
      </c>
      <c r="G142" s="204" t="s">
        <v>352</v>
      </c>
      <c r="H142" s="205">
        <v>2</v>
      </c>
      <c r="I142" s="206"/>
      <c r="J142" s="206">
        <f>ROUND(I142*H142,2)</f>
        <v>0</v>
      </c>
      <c r="K142" s="203" t="s">
        <v>5</v>
      </c>
      <c r="L142" s="207"/>
      <c r="M142" s="208" t="s">
        <v>5</v>
      </c>
      <c r="N142" s="209" t="s">
        <v>48</v>
      </c>
      <c r="O142" s="170">
        <v>0</v>
      </c>
      <c r="P142" s="170">
        <f>O142*H142</f>
        <v>0</v>
      </c>
      <c r="Q142" s="170">
        <v>2.5000000000000001E-2</v>
      </c>
      <c r="R142" s="170">
        <f>Q142*H142</f>
        <v>0.05</v>
      </c>
      <c r="S142" s="170">
        <v>0</v>
      </c>
      <c r="T142" s="171">
        <f>S142*H142</f>
        <v>0</v>
      </c>
      <c r="AR142" s="24" t="s">
        <v>321</v>
      </c>
      <c r="AT142" s="24" t="s">
        <v>336</v>
      </c>
      <c r="AU142" s="24" t="s">
        <v>86</v>
      </c>
      <c r="AY142" s="24" t="s">
        <v>259</v>
      </c>
      <c r="BE142" s="172">
        <f>IF(N142="základní",J142,0)</f>
        <v>0</v>
      </c>
      <c r="BF142" s="172">
        <f>IF(N142="snížená",J142,0)</f>
        <v>0</v>
      </c>
      <c r="BG142" s="172">
        <f>IF(N142="zákl. přenesená",J142,0)</f>
        <v>0</v>
      </c>
      <c r="BH142" s="172">
        <f>IF(N142="sníž. přenesená",J142,0)</f>
        <v>0</v>
      </c>
      <c r="BI142" s="172">
        <f>IF(N142="nulová",J142,0)</f>
        <v>0</v>
      </c>
      <c r="BJ142" s="24" t="s">
        <v>28</v>
      </c>
      <c r="BK142" s="172">
        <f>ROUND(I142*H142,2)</f>
        <v>0</v>
      </c>
      <c r="BL142" s="24" t="s">
        <v>266</v>
      </c>
      <c r="BM142" s="24" t="s">
        <v>1712</v>
      </c>
    </row>
    <row r="143" spans="2:65" s="1" customFormat="1" ht="25.5" customHeight="1">
      <c r="B143" s="161"/>
      <c r="C143" s="201" t="s">
        <v>11</v>
      </c>
      <c r="D143" s="201" t="s">
        <v>336</v>
      </c>
      <c r="E143" s="202" t="s">
        <v>1713</v>
      </c>
      <c r="F143" s="203" t="s">
        <v>1714</v>
      </c>
      <c r="G143" s="204" t="s">
        <v>352</v>
      </c>
      <c r="H143" s="205">
        <v>4</v>
      </c>
      <c r="I143" s="206"/>
      <c r="J143" s="206">
        <f>ROUND(I143*H143,2)</f>
        <v>0</v>
      </c>
      <c r="K143" s="203" t="s">
        <v>5</v>
      </c>
      <c r="L143" s="207"/>
      <c r="M143" s="208" t="s">
        <v>5</v>
      </c>
      <c r="N143" s="209" t="s">
        <v>48</v>
      </c>
      <c r="O143" s="170">
        <v>0</v>
      </c>
      <c r="P143" s="170">
        <f>O143*H143</f>
        <v>0</v>
      </c>
      <c r="Q143" s="170">
        <v>2.5000000000000001E-2</v>
      </c>
      <c r="R143" s="170">
        <f>Q143*H143</f>
        <v>0.1</v>
      </c>
      <c r="S143" s="170">
        <v>0</v>
      </c>
      <c r="T143" s="171">
        <f>S143*H143</f>
        <v>0</v>
      </c>
      <c r="AR143" s="24" t="s">
        <v>321</v>
      </c>
      <c r="AT143" s="24" t="s">
        <v>336</v>
      </c>
      <c r="AU143" s="24" t="s">
        <v>86</v>
      </c>
      <c r="AY143" s="24" t="s">
        <v>259</v>
      </c>
      <c r="BE143" s="172">
        <f>IF(N143="základní",J143,0)</f>
        <v>0</v>
      </c>
      <c r="BF143" s="172">
        <f>IF(N143="snížená",J143,0)</f>
        <v>0</v>
      </c>
      <c r="BG143" s="172">
        <f>IF(N143="zákl. přenesená",J143,0)</f>
        <v>0</v>
      </c>
      <c r="BH143" s="172">
        <f>IF(N143="sníž. přenesená",J143,0)</f>
        <v>0</v>
      </c>
      <c r="BI143" s="172">
        <f>IF(N143="nulová",J143,0)</f>
        <v>0</v>
      </c>
      <c r="BJ143" s="24" t="s">
        <v>28</v>
      </c>
      <c r="BK143" s="172">
        <f>ROUND(I143*H143,2)</f>
        <v>0</v>
      </c>
      <c r="BL143" s="24" t="s">
        <v>266</v>
      </c>
      <c r="BM143" s="24" t="s">
        <v>1715</v>
      </c>
    </row>
    <row r="144" spans="2:65" s="1" customFormat="1" ht="25.5" customHeight="1">
      <c r="B144" s="161"/>
      <c r="C144" s="162" t="s">
        <v>378</v>
      </c>
      <c r="D144" s="162" t="s">
        <v>261</v>
      </c>
      <c r="E144" s="163" t="s">
        <v>1716</v>
      </c>
      <c r="F144" s="164" t="s">
        <v>1717</v>
      </c>
      <c r="G144" s="165" t="s">
        <v>352</v>
      </c>
      <c r="H144" s="166">
        <v>11</v>
      </c>
      <c r="I144" s="167"/>
      <c r="J144" s="167">
        <f>ROUND(I144*H144,2)</f>
        <v>0</v>
      </c>
      <c r="K144" s="164" t="s">
        <v>265</v>
      </c>
      <c r="L144" s="39"/>
      <c r="M144" s="168" t="s">
        <v>5</v>
      </c>
      <c r="N144" s="169" t="s">
        <v>48</v>
      </c>
      <c r="O144" s="170">
        <v>5.742</v>
      </c>
      <c r="P144" s="170">
        <f>O144*H144</f>
        <v>63.161999999999999</v>
      </c>
      <c r="Q144" s="170">
        <v>0</v>
      </c>
      <c r="R144" s="170">
        <f>Q144*H144</f>
        <v>0</v>
      </c>
      <c r="S144" s="170">
        <v>0</v>
      </c>
      <c r="T144" s="171">
        <f>S144*H144</f>
        <v>0</v>
      </c>
      <c r="AR144" s="24" t="s">
        <v>266</v>
      </c>
      <c r="AT144" s="24" t="s">
        <v>261</v>
      </c>
      <c r="AU144" s="24" t="s">
        <v>86</v>
      </c>
      <c r="AY144" s="24" t="s">
        <v>259</v>
      </c>
      <c r="BE144" s="172">
        <f>IF(N144="základní",J144,0)</f>
        <v>0</v>
      </c>
      <c r="BF144" s="172">
        <f>IF(N144="snížená",J144,0)</f>
        <v>0</v>
      </c>
      <c r="BG144" s="172">
        <f>IF(N144="zákl. přenesená",J144,0)</f>
        <v>0</v>
      </c>
      <c r="BH144" s="172">
        <f>IF(N144="sníž. přenesená",J144,0)</f>
        <v>0</v>
      </c>
      <c r="BI144" s="172">
        <f>IF(N144="nulová",J144,0)</f>
        <v>0</v>
      </c>
      <c r="BJ144" s="24" t="s">
        <v>28</v>
      </c>
      <c r="BK144" s="172">
        <f>ROUND(I144*H144,2)</f>
        <v>0</v>
      </c>
      <c r="BL144" s="24" t="s">
        <v>266</v>
      </c>
      <c r="BM144" s="24" t="s">
        <v>1718</v>
      </c>
    </row>
    <row r="145" spans="2:65" s="12" customFormat="1">
      <c r="B145" s="173"/>
      <c r="D145" s="174" t="s">
        <v>268</v>
      </c>
      <c r="E145" s="175" t="s">
        <v>5</v>
      </c>
      <c r="F145" s="176" t="s">
        <v>1696</v>
      </c>
      <c r="H145" s="175" t="s">
        <v>5</v>
      </c>
      <c r="L145" s="173"/>
      <c r="M145" s="177"/>
      <c r="N145" s="178"/>
      <c r="O145" s="178"/>
      <c r="P145" s="178"/>
      <c r="Q145" s="178"/>
      <c r="R145" s="178"/>
      <c r="S145" s="178"/>
      <c r="T145" s="179"/>
      <c r="AT145" s="175" t="s">
        <v>268</v>
      </c>
      <c r="AU145" s="175" t="s">
        <v>86</v>
      </c>
      <c r="AV145" s="12" t="s">
        <v>28</v>
      </c>
      <c r="AW145" s="12" t="s">
        <v>41</v>
      </c>
      <c r="AX145" s="12" t="s">
        <v>77</v>
      </c>
      <c r="AY145" s="175" t="s">
        <v>259</v>
      </c>
    </row>
    <row r="146" spans="2:65" s="14" customFormat="1">
      <c r="B146" s="187"/>
      <c r="D146" s="174" t="s">
        <v>268</v>
      </c>
      <c r="E146" s="188" t="s">
        <v>5</v>
      </c>
      <c r="F146" s="189" t="s">
        <v>1719</v>
      </c>
      <c r="H146" s="190">
        <v>11</v>
      </c>
      <c r="L146" s="187"/>
      <c r="M146" s="191"/>
      <c r="N146" s="192"/>
      <c r="O146" s="192"/>
      <c r="P146" s="192"/>
      <c r="Q146" s="192"/>
      <c r="R146" s="192"/>
      <c r="S146" s="192"/>
      <c r="T146" s="193"/>
      <c r="AT146" s="188" t="s">
        <v>268</v>
      </c>
      <c r="AU146" s="188" t="s">
        <v>86</v>
      </c>
      <c r="AV146" s="14" t="s">
        <v>86</v>
      </c>
      <c r="AW146" s="14" t="s">
        <v>41</v>
      </c>
      <c r="AX146" s="14" t="s">
        <v>77</v>
      </c>
      <c r="AY146" s="188" t="s">
        <v>259</v>
      </c>
    </row>
    <row r="147" spans="2:65" s="13" customFormat="1">
      <c r="B147" s="180"/>
      <c r="D147" s="174" t="s">
        <v>268</v>
      </c>
      <c r="E147" s="181" t="s">
        <v>1642</v>
      </c>
      <c r="F147" s="182" t="s">
        <v>275</v>
      </c>
      <c r="H147" s="183">
        <v>11</v>
      </c>
      <c r="L147" s="180"/>
      <c r="M147" s="184"/>
      <c r="N147" s="185"/>
      <c r="O147" s="185"/>
      <c r="P147" s="185"/>
      <c r="Q147" s="185"/>
      <c r="R147" s="185"/>
      <c r="S147" s="185"/>
      <c r="T147" s="186"/>
      <c r="AT147" s="181" t="s">
        <v>268</v>
      </c>
      <c r="AU147" s="181" t="s">
        <v>86</v>
      </c>
      <c r="AV147" s="13" t="s">
        <v>152</v>
      </c>
      <c r="AW147" s="13" t="s">
        <v>41</v>
      </c>
      <c r="AX147" s="13" t="s">
        <v>28</v>
      </c>
      <c r="AY147" s="181" t="s">
        <v>259</v>
      </c>
    </row>
    <row r="148" spans="2:65" s="1" customFormat="1" ht="25.5" customHeight="1">
      <c r="B148" s="161"/>
      <c r="C148" s="201" t="s">
        <v>386</v>
      </c>
      <c r="D148" s="201" t="s">
        <v>336</v>
      </c>
      <c r="E148" s="202" t="s">
        <v>1720</v>
      </c>
      <c r="F148" s="203" t="s">
        <v>1721</v>
      </c>
      <c r="G148" s="204" t="s">
        <v>352</v>
      </c>
      <c r="H148" s="205">
        <v>1</v>
      </c>
      <c r="I148" s="206"/>
      <c r="J148" s="206">
        <f t="shared" ref="J148:J154" si="0">ROUND(I148*H148,2)</f>
        <v>0</v>
      </c>
      <c r="K148" s="203" t="s">
        <v>5</v>
      </c>
      <c r="L148" s="207"/>
      <c r="M148" s="208" t="s">
        <v>5</v>
      </c>
      <c r="N148" s="209" t="s">
        <v>48</v>
      </c>
      <c r="O148" s="170">
        <v>0</v>
      </c>
      <c r="P148" s="170">
        <f t="shared" ref="P148:P154" si="1">O148*H148</f>
        <v>0</v>
      </c>
      <c r="Q148" s="170">
        <v>0.05</v>
      </c>
      <c r="R148" s="170">
        <f t="shared" ref="R148:R154" si="2">Q148*H148</f>
        <v>0.05</v>
      </c>
      <c r="S148" s="170">
        <v>0</v>
      </c>
      <c r="T148" s="171">
        <f t="shared" ref="T148:T154" si="3">S148*H148</f>
        <v>0</v>
      </c>
      <c r="AR148" s="24" t="s">
        <v>321</v>
      </c>
      <c r="AT148" s="24" t="s">
        <v>336</v>
      </c>
      <c r="AU148" s="24" t="s">
        <v>86</v>
      </c>
      <c r="AY148" s="24" t="s">
        <v>259</v>
      </c>
      <c r="BE148" s="172">
        <f t="shared" ref="BE148:BE154" si="4">IF(N148="základní",J148,0)</f>
        <v>0</v>
      </c>
      <c r="BF148" s="172">
        <f t="shared" ref="BF148:BF154" si="5">IF(N148="snížená",J148,0)</f>
        <v>0</v>
      </c>
      <c r="BG148" s="172">
        <f t="shared" ref="BG148:BG154" si="6">IF(N148="zákl. přenesená",J148,0)</f>
        <v>0</v>
      </c>
      <c r="BH148" s="172">
        <f t="shared" ref="BH148:BH154" si="7">IF(N148="sníž. přenesená",J148,0)</f>
        <v>0</v>
      </c>
      <c r="BI148" s="172">
        <f t="shared" ref="BI148:BI154" si="8">IF(N148="nulová",J148,0)</f>
        <v>0</v>
      </c>
      <c r="BJ148" s="24" t="s">
        <v>28</v>
      </c>
      <c r="BK148" s="172">
        <f t="shared" ref="BK148:BK154" si="9">ROUND(I148*H148,2)</f>
        <v>0</v>
      </c>
      <c r="BL148" s="24" t="s">
        <v>266</v>
      </c>
      <c r="BM148" s="24" t="s">
        <v>1722</v>
      </c>
    </row>
    <row r="149" spans="2:65" s="1" customFormat="1" ht="25.5" customHeight="1">
      <c r="B149" s="161"/>
      <c r="C149" s="201" t="s">
        <v>393</v>
      </c>
      <c r="D149" s="201" t="s">
        <v>336</v>
      </c>
      <c r="E149" s="202" t="s">
        <v>1723</v>
      </c>
      <c r="F149" s="203" t="s">
        <v>1724</v>
      </c>
      <c r="G149" s="204" t="s">
        <v>352</v>
      </c>
      <c r="H149" s="205">
        <v>2</v>
      </c>
      <c r="I149" s="206"/>
      <c r="J149" s="206">
        <f t="shared" si="0"/>
        <v>0</v>
      </c>
      <c r="K149" s="203" t="s">
        <v>5</v>
      </c>
      <c r="L149" s="207"/>
      <c r="M149" s="208" t="s">
        <v>5</v>
      </c>
      <c r="N149" s="209" t="s">
        <v>48</v>
      </c>
      <c r="O149" s="170">
        <v>0</v>
      </c>
      <c r="P149" s="170">
        <f t="shared" si="1"/>
        <v>0</v>
      </c>
      <c r="Q149" s="170">
        <v>0.05</v>
      </c>
      <c r="R149" s="170">
        <f t="shared" si="2"/>
        <v>0.1</v>
      </c>
      <c r="S149" s="170">
        <v>0</v>
      </c>
      <c r="T149" s="171">
        <f t="shared" si="3"/>
        <v>0</v>
      </c>
      <c r="AR149" s="24" t="s">
        <v>321</v>
      </c>
      <c r="AT149" s="24" t="s">
        <v>336</v>
      </c>
      <c r="AU149" s="24" t="s">
        <v>86</v>
      </c>
      <c r="AY149" s="24" t="s">
        <v>259</v>
      </c>
      <c r="BE149" s="172">
        <f t="shared" si="4"/>
        <v>0</v>
      </c>
      <c r="BF149" s="172">
        <f t="shared" si="5"/>
        <v>0</v>
      </c>
      <c r="BG149" s="172">
        <f t="shared" si="6"/>
        <v>0</v>
      </c>
      <c r="BH149" s="172">
        <f t="shared" si="7"/>
        <v>0</v>
      </c>
      <c r="BI149" s="172">
        <f t="shared" si="8"/>
        <v>0</v>
      </c>
      <c r="BJ149" s="24" t="s">
        <v>28</v>
      </c>
      <c r="BK149" s="172">
        <f t="shared" si="9"/>
        <v>0</v>
      </c>
      <c r="BL149" s="24" t="s">
        <v>266</v>
      </c>
      <c r="BM149" s="24" t="s">
        <v>1725</v>
      </c>
    </row>
    <row r="150" spans="2:65" s="1" customFormat="1" ht="25.5" customHeight="1">
      <c r="B150" s="161"/>
      <c r="C150" s="201" t="s">
        <v>401</v>
      </c>
      <c r="D150" s="201" t="s">
        <v>336</v>
      </c>
      <c r="E150" s="202" t="s">
        <v>1726</v>
      </c>
      <c r="F150" s="203" t="s">
        <v>1727</v>
      </c>
      <c r="G150" s="204" t="s">
        <v>352</v>
      </c>
      <c r="H150" s="205">
        <v>1</v>
      </c>
      <c r="I150" s="206"/>
      <c r="J150" s="206">
        <f t="shared" si="0"/>
        <v>0</v>
      </c>
      <c r="K150" s="203" t="s">
        <v>5</v>
      </c>
      <c r="L150" s="207"/>
      <c r="M150" s="208" t="s">
        <v>5</v>
      </c>
      <c r="N150" s="209" t="s">
        <v>48</v>
      </c>
      <c r="O150" s="170">
        <v>0</v>
      </c>
      <c r="P150" s="170">
        <f t="shared" si="1"/>
        <v>0</v>
      </c>
      <c r="Q150" s="170">
        <v>0.05</v>
      </c>
      <c r="R150" s="170">
        <f t="shared" si="2"/>
        <v>0.05</v>
      </c>
      <c r="S150" s="170">
        <v>0</v>
      </c>
      <c r="T150" s="171">
        <f t="shared" si="3"/>
        <v>0</v>
      </c>
      <c r="AR150" s="24" t="s">
        <v>321</v>
      </c>
      <c r="AT150" s="24" t="s">
        <v>336</v>
      </c>
      <c r="AU150" s="24" t="s">
        <v>86</v>
      </c>
      <c r="AY150" s="24" t="s">
        <v>259</v>
      </c>
      <c r="BE150" s="172">
        <f t="shared" si="4"/>
        <v>0</v>
      </c>
      <c r="BF150" s="172">
        <f t="shared" si="5"/>
        <v>0</v>
      </c>
      <c r="BG150" s="172">
        <f t="shared" si="6"/>
        <v>0</v>
      </c>
      <c r="BH150" s="172">
        <f t="shared" si="7"/>
        <v>0</v>
      </c>
      <c r="BI150" s="172">
        <f t="shared" si="8"/>
        <v>0</v>
      </c>
      <c r="BJ150" s="24" t="s">
        <v>28</v>
      </c>
      <c r="BK150" s="172">
        <f t="shared" si="9"/>
        <v>0</v>
      </c>
      <c r="BL150" s="24" t="s">
        <v>266</v>
      </c>
      <c r="BM150" s="24" t="s">
        <v>1728</v>
      </c>
    </row>
    <row r="151" spans="2:65" s="1" customFormat="1" ht="25.5" customHeight="1">
      <c r="B151" s="161"/>
      <c r="C151" s="201" t="s">
        <v>406</v>
      </c>
      <c r="D151" s="201" t="s">
        <v>336</v>
      </c>
      <c r="E151" s="202" t="s">
        <v>1729</v>
      </c>
      <c r="F151" s="203" t="s">
        <v>1730</v>
      </c>
      <c r="G151" s="204" t="s">
        <v>352</v>
      </c>
      <c r="H151" s="205">
        <v>1</v>
      </c>
      <c r="I151" s="206"/>
      <c r="J151" s="206">
        <f t="shared" si="0"/>
        <v>0</v>
      </c>
      <c r="K151" s="203" t="s">
        <v>5</v>
      </c>
      <c r="L151" s="207"/>
      <c r="M151" s="208" t="s">
        <v>5</v>
      </c>
      <c r="N151" s="209" t="s">
        <v>48</v>
      </c>
      <c r="O151" s="170">
        <v>0</v>
      </c>
      <c r="P151" s="170">
        <f t="shared" si="1"/>
        <v>0</v>
      </c>
      <c r="Q151" s="170">
        <v>0.05</v>
      </c>
      <c r="R151" s="170">
        <f t="shared" si="2"/>
        <v>0.05</v>
      </c>
      <c r="S151" s="170">
        <v>0</v>
      </c>
      <c r="T151" s="171">
        <f t="shared" si="3"/>
        <v>0</v>
      </c>
      <c r="AR151" s="24" t="s">
        <v>321</v>
      </c>
      <c r="AT151" s="24" t="s">
        <v>336</v>
      </c>
      <c r="AU151" s="24" t="s">
        <v>86</v>
      </c>
      <c r="AY151" s="24" t="s">
        <v>259</v>
      </c>
      <c r="BE151" s="172">
        <f t="shared" si="4"/>
        <v>0</v>
      </c>
      <c r="BF151" s="172">
        <f t="shared" si="5"/>
        <v>0</v>
      </c>
      <c r="BG151" s="172">
        <f t="shared" si="6"/>
        <v>0</v>
      </c>
      <c r="BH151" s="172">
        <f t="shared" si="7"/>
        <v>0</v>
      </c>
      <c r="BI151" s="172">
        <f t="shared" si="8"/>
        <v>0</v>
      </c>
      <c r="BJ151" s="24" t="s">
        <v>28</v>
      </c>
      <c r="BK151" s="172">
        <f t="shared" si="9"/>
        <v>0</v>
      </c>
      <c r="BL151" s="24" t="s">
        <v>266</v>
      </c>
      <c r="BM151" s="24" t="s">
        <v>1731</v>
      </c>
    </row>
    <row r="152" spans="2:65" s="1" customFormat="1" ht="25.5" customHeight="1">
      <c r="B152" s="161"/>
      <c r="C152" s="201" t="s">
        <v>10</v>
      </c>
      <c r="D152" s="201" t="s">
        <v>336</v>
      </c>
      <c r="E152" s="202" t="s">
        <v>1732</v>
      </c>
      <c r="F152" s="203" t="s">
        <v>1733</v>
      </c>
      <c r="G152" s="204" t="s">
        <v>352</v>
      </c>
      <c r="H152" s="205">
        <v>2</v>
      </c>
      <c r="I152" s="206"/>
      <c r="J152" s="206">
        <f t="shared" si="0"/>
        <v>0</v>
      </c>
      <c r="K152" s="203" t="s">
        <v>5</v>
      </c>
      <c r="L152" s="207"/>
      <c r="M152" s="208" t="s">
        <v>5</v>
      </c>
      <c r="N152" s="209" t="s">
        <v>48</v>
      </c>
      <c r="O152" s="170">
        <v>0</v>
      </c>
      <c r="P152" s="170">
        <f t="shared" si="1"/>
        <v>0</v>
      </c>
      <c r="Q152" s="170">
        <v>0.05</v>
      </c>
      <c r="R152" s="170">
        <f t="shared" si="2"/>
        <v>0.1</v>
      </c>
      <c r="S152" s="170">
        <v>0</v>
      </c>
      <c r="T152" s="171">
        <f t="shared" si="3"/>
        <v>0</v>
      </c>
      <c r="AR152" s="24" t="s">
        <v>321</v>
      </c>
      <c r="AT152" s="24" t="s">
        <v>336</v>
      </c>
      <c r="AU152" s="24" t="s">
        <v>86</v>
      </c>
      <c r="AY152" s="24" t="s">
        <v>259</v>
      </c>
      <c r="BE152" s="172">
        <f t="shared" si="4"/>
        <v>0</v>
      </c>
      <c r="BF152" s="172">
        <f t="shared" si="5"/>
        <v>0</v>
      </c>
      <c r="BG152" s="172">
        <f t="shared" si="6"/>
        <v>0</v>
      </c>
      <c r="BH152" s="172">
        <f t="shared" si="7"/>
        <v>0</v>
      </c>
      <c r="BI152" s="172">
        <f t="shared" si="8"/>
        <v>0</v>
      </c>
      <c r="BJ152" s="24" t="s">
        <v>28</v>
      </c>
      <c r="BK152" s="172">
        <f t="shared" si="9"/>
        <v>0</v>
      </c>
      <c r="BL152" s="24" t="s">
        <v>266</v>
      </c>
      <c r="BM152" s="24" t="s">
        <v>1734</v>
      </c>
    </row>
    <row r="153" spans="2:65" s="1" customFormat="1" ht="25.5" customHeight="1">
      <c r="B153" s="161"/>
      <c r="C153" s="201" t="s">
        <v>418</v>
      </c>
      <c r="D153" s="201" t="s">
        <v>336</v>
      </c>
      <c r="E153" s="202" t="s">
        <v>1735</v>
      </c>
      <c r="F153" s="203" t="s">
        <v>1736</v>
      </c>
      <c r="G153" s="204" t="s">
        <v>352</v>
      </c>
      <c r="H153" s="205">
        <v>1</v>
      </c>
      <c r="I153" s="206"/>
      <c r="J153" s="206">
        <f t="shared" si="0"/>
        <v>0</v>
      </c>
      <c r="K153" s="203" t="s">
        <v>5</v>
      </c>
      <c r="L153" s="207"/>
      <c r="M153" s="208" t="s">
        <v>5</v>
      </c>
      <c r="N153" s="209" t="s">
        <v>48</v>
      </c>
      <c r="O153" s="170">
        <v>0</v>
      </c>
      <c r="P153" s="170">
        <f t="shared" si="1"/>
        <v>0</v>
      </c>
      <c r="Q153" s="170">
        <v>0.05</v>
      </c>
      <c r="R153" s="170">
        <f t="shared" si="2"/>
        <v>0.05</v>
      </c>
      <c r="S153" s="170">
        <v>0</v>
      </c>
      <c r="T153" s="171">
        <f t="shared" si="3"/>
        <v>0</v>
      </c>
      <c r="AR153" s="24" t="s">
        <v>321</v>
      </c>
      <c r="AT153" s="24" t="s">
        <v>336</v>
      </c>
      <c r="AU153" s="24" t="s">
        <v>86</v>
      </c>
      <c r="AY153" s="24" t="s">
        <v>259</v>
      </c>
      <c r="BE153" s="172">
        <f t="shared" si="4"/>
        <v>0</v>
      </c>
      <c r="BF153" s="172">
        <f t="shared" si="5"/>
        <v>0</v>
      </c>
      <c r="BG153" s="172">
        <f t="shared" si="6"/>
        <v>0</v>
      </c>
      <c r="BH153" s="172">
        <f t="shared" si="7"/>
        <v>0</v>
      </c>
      <c r="BI153" s="172">
        <f t="shared" si="8"/>
        <v>0</v>
      </c>
      <c r="BJ153" s="24" t="s">
        <v>28</v>
      </c>
      <c r="BK153" s="172">
        <f t="shared" si="9"/>
        <v>0</v>
      </c>
      <c r="BL153" s="24" t="s">
        <v>266</v>
      </c>
      <c r="BM153" s="24" t="s">
        <v>1737</v>
      </c>
    </row>
    <row r="154" spans="2:65" s="1" customFormat="1" ht="25.5" customHeight="1">
      <c r="B154" s="161"/>
      <c r="C154" s="201" t="s">
        <v>424</v>
      </c>
      <c r="D154" s="201" t="s">
        <v>336</v>
      </c>
      <c r="E154" s="202" t="s">
        <v>1738</v>
      </c>
      <c r="F154" s="203" t="s">
        <v>1739</v>
      </c>
      <c r="G154" s="204" t="s">
        <v>352</v>
      </c>
      <c r="H154" s="205">
        <v>3</v>
      </c>
      <c r="I154" s="206"/>
      <c r="J154" s="206">
        <f t="shared" si="0"/>
        <v>0</v>
      </c>
      <c r="K154" s="203" t="s">
        <v>5</v>
      </c>
      <c r="L154" s="207"/>
      <c r="M154" s="208" t="s">
        <v>5</v>
      </c>
      <c r="N154" s="209" t="s">
        <v>48</v>
      </c>
      <c r="O154" s="170">
        <v>0</v>
      </c>
      <c r="P154" s="170">
        <f t="shared" si="1"/>
        <v>0</v>
      </c>
      <c r="Q154" s="170">
        <v>0.05</v>
      </c>
      <c r="R154" s="170">
        <f t="shared" si="2"/>
        <v>0.15000000000000002</v>
      </c>
      <c r="S154" s="170">
        <v>0</v>
      </c>
      <c r="T154" s="171">
        <f t="shared" si="3"/>
        <v>0</v>
      </c>
      <c r="AR154" s="24" t="s">
        <v>321</v>
      </c>
      <c r="AT154" s="24" t="s">
        <v>336</v>
      </c>
      <c r="AU154" s="24" t="s">
        <v>86</v>
      </c>
      <c r="AY154" s="24" t="s">
        <v>259</v>
      </c>
      <c r="BE154" s="172">
        <f t="shared" si="4"/>
        <v>0</v>
      </c>
      <c r="BF154" s="172">
        <f t="shared" si="5"/>
        <v>0</v>
      </c>
      <c r="BG154" s="172">
        <f t="shared" si="6"/>
        <v>0</v>
      </c>
      <c r="BH154" s="172">
        <f t="shared" si="7"/>
        <v>0</v>
      </c>
      <c r="BI154" s="172">
        <f t="shared" si="8"/>
        <v>0</v>
      </c>
      <c r="BJ154" s="24" t="s">
        <v>28</v>
      </c>
      <c r="BK154" s="172">
        <f t="shared" si="9"/>
        <v>0</v>
      </c>
      <c r="BL154" s="24" t="s">
        <v>266</v>
      </c>
      <c r="BM154" s="24" t="s">
        <v>1740</v>
      </c>
    </row>
    <row r="155" spans="2:65" s="14" customFormat="1">
      <c r="B155" s="187"/>
      <c r="D155" s="174" t="s">
        <v>268</v>
      </c>
      <c r="E155" s="188" t="s">
        <v>5</v>
      </c>
      <c r="F155" s="189" t="s">
        <v>1741</v>
      </c>
      <c r="H155" s="190">
        <v>5</v>
      </c>
      <c r="L155" s="187"/>
      <c r="M155" s="191"/>
      <c r="N155" s="192"/>
      <c r="O155" s="192"/>
      <c r="P155" s="192"/>
      <c r="Q155" s="192"/>
      <c r="R155" s="192"/>
      <c r="S155" s="192"/>
      <c r="T155" s="193"/>
      <c r="AT155" s="188" t="s">
        <v>268</v>
      </c>
      <c r="AU155" s="188" t="s">
        <v>86</v>
      </c>
      <c r="AV155" s="14" t="s">
        <v>86</v>
      </c>
      <c r="AW155" s="14" t="s">
        <v>41</v>
      </c>
      <c r="AX155" s="14" t="s">
        <v>77</v>
      </c>
      <c r="AY155" s="188" t="s">
        <v>259</v>
      </c>
    </row>
    <row r="156" spans="2:65" s="14" customFormat="1">
      <c r="B156" s="187"/>
      <c r="D156" s="174" t="s">
        <v>268</v>
      </c>
      <c r="E156" s="188" t="s">
        <v>5</v>
      </c>
      <c r="F156" s="189" t="s">
        <v>1742</v>
      </c>
      <c r="H156" s="190">
        <v>-2</v>
      </c>
      <c r="L156" s="187"/>
      <c r="M156" s="191"/>
      <c r="N156" s="192"/>
      <c r="O156" s="192"/>
      <c r="P156" s="192"/>
      <c r="Q156" s="192"/>
      <c r="R156" s="192"/>
      <c r="S156" s="192"/>
      <c r="T156" s="193"/>
      <c r="AT156" s="188" t="s">
        <v>268</v>
      </c>
      <c r="AU156" s="188" t="s">
        <v>86</v>
      </c>
      <c r="AV156" s="14" t="s">
        <v>86</v>
      </c>
      <c r="AW156" s="14" t="s">
        <v>41</v>
      </c>
      <c r="AX156" s="14" t="s">
        <v>77</v>
      </c>
      <c r="AY156" s="188" t="s">
        <v>259</v>
      </c>
    </row>
    <row r="157" spans="2:65" s="15" customFormat="1">
      <c r="B157" s="194"/>
      <c r="D157" s="174" t="s">
        <v>268</v>
      </c>
      <c r="E157" s="195" t="s">
        <v>5</v>
      </c>
      <c r="F157" s="196" t="s">
        <v>282</v>
      </c>
      <c r="H157" s="197">
        <v>3</v>
      </c>
      <c r="L157" s="194"/>
      <c r="M157" s="198"/>
      <c r="N157" s="199"/>
      <c r="O157" s="199"/>
      <c r="P157" s="199"/>
      <c r="Q157" s="199"/>
      <c r="R157" s="199"/>
      <c r="S157" s="199"/>
      <c r="T157" s="200"/>
      <c r="AT157" s="195" t="s">
        <v>268</v>
      </c>
      <c r="AU157" s="195" t="s">
        <v>86</v>
      </c>
      <c r="AV157" s="15" t="s">
        <v>266</v>
      </c>
      <c r="AW157" s="15" t="s">
        <v>41</v>
      </c>
      <c r="AX157" s="15" t="s">
        <v>28</v>
      </c>
      <c r="AY157" s="195" t="s">
        <v>259</v>
      </c>
    </row>
    <row r="158" spans="2:65" s="1" customFormat="1" ht="38.25" customHeight="1">
      <c r="B158" s="161"/>
      <c r="C158" s="162" t="s">
        <v>435</v>
      </c>
      <c r="D158" s="162" t="s">
        <v>261</v>
      </c>
      <c r="E158" s="163" t="s">
        <v>1743</v>
      </c>
      <c r="F158" s="164" t="s">
        <v>1744</v>
      </c>
      <c r="G158" s="165" t="s">
        <v>352</v>
      </c>
      <c r="H158" s="166">
        <v>21</v>
      </c>
      <c r="I158" s="167"/>
      <c r="J158" s="167">
        <f>ROUND(I158*H158,2)</f>
        <v>0</v>
      </c>
      <c r="K158" s="164" t="s">
        <v>5</v>
      </c>
      <c r="L158" s="39"/>
      <c r="M158" s="168" t="s">
        <v>5</v>
      </c>
      <c r="N158" s="169" t="s">
        <v>48</v>
      </c>
      <c r="O158" s="170">
        <v>2.3380000000000001</v>
      </c>
      <c r="P158" s="170">
        <f>O158*H158</f>
        <v>49.097999999999999</v>
      </c>
      <c r="Q158" s="170">
        <v>1.4999999999999999E-2</v>
      </c>
      <c r="R158" s="170">
        <f>Q158*H158</f>
        <v>0.315</v>
      </c>
      <c r="S158" s="170">
        <v>0</v>
      </c>
      <c r="T158" s="171">
        <f>S158*H158</f>
        <v>0</v>
      </c>
      <c r="AR158" s="24" t="s">
        <v>266</v>
      </c>
      <c r="AT158" s="24" t="s">
        <v>261</v>
      </c>
      <c r="AU158" s="24" t="s">
        <v>86</v>
      </c>
      <c r="AY158" s="24" t="s">
        <v>259</v>
      </c>
      <c r="BE158" s="172">
        <f>IF(N158="základní",J158,0)</f>
        <v>0</v>
      </c>
      <c r="BF158" s="172">
        <f>IF(N158="snížená",J158,0)</f>
        <v>0</v>
      </c>
      <c r="BG158" s="172">
        <f>IF(N158="zákl. přenesená",J158,0)</f>
        <v>0</v>
      </c>
      <c r="BH158" s="172">
        <f>IF(N158="sníž. přenesená",J158,0)</f>
        <v>0</v>
      </c>
      <c r="BI158" s="172">
        <f>IF(N158="nulová",J158,0)</f>
        <v>0</v>
      </c>
      <c r="BJ158" s="24" t="s">
        <v>28</v>
      </c>
      <c r="BK158" s="172">
        <f>ROUND(I158*H158,2)</f>
        <v>0</v>
      </c>
      <c r="BL158" s="24" t="s">
        <v>266</v>
      </c>
      <c r="BM158" s="24" t="s">
        <v>1745</v>
      </c>
    </row>
    <row r="159" spans="2:65" s="12" customFormat="1">
      <c r="B159" s="173"/>
      <c r="D159" s="174" t="s">
        <v>268</v>
      </c>
      <c r="E159" s="175" t="s">
        <v>5</v>
      </c>
      <c r="F159" s="176" t="s">
        <v>1746</v>
      </c>
      <c r="H159" s="175" t="s">
        <v>5</v>
      </c>
      <c r="L159" s="173"/>
      <c r="M159" s="177"/>
      <c r="N159" s="178"/>
      <c r="O159" s="178"/>
      <c r="P159" s="178"/>
      <c r="Q159" s="178"/>
      <c r="R159" s="178"/>
      <c r="S159" s="178"/>
      <c r="T159" s="179"/>
      <c r="AT159" s="175" t="s">
        <v>268</v>
      </c>
      <c r="AU159" s="175" t="s">
        <v>86</v>
      </c>
      <c r="AV159" s="12" t="s">
        <v>28</v>
      </c>
      <c r="AW159" s="12" t="s">
        <v>41</v>
      </c>
      <c r="AX159" s="12" t="s">
        <v>77</v>
      </c>
      <c r="AY159" s="175" t="s">
        <v>259</v>
      </c>
    </row>
    <row r="160" spans="2:65" s="14" customFormat="1">
      <c r="B160" s="187"/>
      <c r="D160" s="174" t="s">
        <v>268</v>
      </c>
      <c r="E160" s="188" t="s">
        <v>5</v>
      </c>
      <c r="F160" s="189" t="s">
        <v>10</v>
      </c>
      <c r="H160" s="190">
        <v>21</v>
      </c>
      <c r="L160" s="187"/>
      <c r="M160" s="191"/>
      <c r="N160" s="192"/>
      <c r="O160" s="192"/>
      <c r="P160" s="192"/>
      <c r="Q160" s="192"/>
      <c r="R160" s="192"/>
      <c r="S160" s="192"/>
      <c r="T160" s="193"/>
      <c r="AT160" s="188" t="s">
        <v>268</v>
      </c>
      <c r="AU160" s="188" t="s">
        <v>86</v>
      </c>
      <c r="AV160" s="14" t="s">
        <v>86</v>
      </c>
      <c r="AW160" s="14" t="s">
        <v>41</v>
      </c>
      <c r="AX160" s="14" t="s">
        <v>28</v>
      </c>
      <c r="AY160" s="188" t="s">
        <v>259</v>
      </c>
    </row>
    <row r="161" spans="2:65" s="1" customFormat="1" ht="25.5" customHeight="1">
      <c r="B161" s="161"/>
      <c r="C161" s="162" t="s">
        <v>442</v>
      </c>
      <c r="D161" s="162" t="s">
        <v>261</v>
      </c>
      <c r="E161" s="163" t="s">
        <v>1747</v>
      </c>
      <c r="F161" s="164" t="s">
        <v>1748</v>
      </c>
      <c r="G161" s="165" t="s">
        <v>352</v>
      </c>
      <c r="H161" s="166">
        <v>21</v>
      </c>
      <c r="I161" s="167"/>
      <c r="J161" s="167">
        <f>ROUND(I161*H161,2)</f>
        <v>0</v>
      </c>
      <c r="K161" s="164" t="s">
        <v>265</v>
      </c>
      <c r="L161" s="39"/>
      <c r="M161" s="168" t="s">
        <v>5</v>
      </c>
      <c r="N161" s="169" t="s">
        <v>48</v>
      </c>
      <c r="O161" s="170">
        <v>0.23400000000000001</v>
      </c>
      <c r="P161" s="170">
        <f>O161*H161</f>
        <v>4.9140000000000006</v>
      </c>
      <c r="Q161" s="170">
        <v>0</v>
      </c>
      <c r="R161" s="170">
        <f>Q161*H161</f>
        <v>0</v>
      </c>
      <c r="S161" s="170">
        <v>0</v>
      </c>
      <c r="T161" s="171">
        <f>S161*H161</f>
        <v>0</v>
      </c>
      <c r="AR161" s="24" t="s">
        <v>266</v>
      </c>
      <c r="AT161" s="24" t="s">
        <v>261</v>
      </c>
      <c r="AU161" s="24" t="s">
        <v>86</v>
      </c>
      <c r="AY161" s="24" t="s">
        <v>259</v>
      </c>
      <c r="BE161" s="172">
        <f>IF(N161="základní",J161,0)</f>
        <v>0</v>
      </c>
      <c r="BF161" s="172">
        <f>IF(N161="snížená",J161,0)</f>
        <v>0</v>
      </c>
      <c r="BG161" s="172">
        <f>IF(N161="zákl. přenesená",J161,0)</f>
        <v>0</v>
      </c>
      <c r="BH161" s="172">
        <f>IF(N161="sníž. přenesená",J161,0)</f>
        <v>0</v>
      </c>
      <c r="BI161" s="172">
        <f>IF(N161="nulová",J161,0)</f>
        <v>0</v>
      </c>
      <c r="BJ161" s="24" t="s">
        <v>28</v>
      </c>
      <c r="BK161" s="172">
        <f>ROUND(I161*H161,2)</f>
        <v>0</v>
      </c>
      <c r="BL161" s="24" t="s">
        <v>266</v>
      </c>
      <c r="BM161" s="24" t="s">
        <v>1749</v>
      </c>
    </row>
    <row r="162" spans="2:65" s="12" customFormat="1">
      <c r="B162" s="173"/>
      <c r="D162" s="174" t="s">
        <v>268</v>
      </c>
      <c r="E162" s="175" t="s">
        <v>5</v>
      </c>
      <c r="F162" s="176" t="s">
        <v>1750</v>
      </c>
      <c r="H162" s="175" t="s">
        <v>5</v>
      </c>
      <c r="L162" s="173"/>
      <c r="M162" s="177"/>
      <c r="N162" s="178"/>
      <c r="O162" s="178"/>
      <c r="P162" s="178"/>
      <c r="Q162" s="178"/>
      <c r="R162" s="178"/>
      <c r="S162" s="178"/>
      <c r="T162" s="179"/>
      <c r="AT162" s="175" t="s">
        <v>268</v>
      </c>
      <c r="AU162" s="175" t="s">
        <v>86</v>
      </c>
      <c r="AV162" s="12" t="s">
        <v>28</v>
      </c>
      <c r="AW162" s="12" t="s">
        <v>41</v>
      </c>
      <c r="AX162" s="12" t="s">
        <v>77</v>
      </c>
      <c r="AY162" s="175" t="s">
        <v>259</v>
      </c>
    </row>
    <row r="163" spans="2:65" s="14" customFormat="1">
      <c r="B163" s="187"/>
      <c r="D163" s="174" t="s">
        <v>268</v>
      </c>
      <c r="E163" s="188" t="s">
        <v>5</v>
      </c>
      <c r="F163" s="189" t="s">
        <v>1751</v>
      </c>
      <c r="H163" s="190">
        <v>21</v>
      </c>
      <c r="L163" s="187"/>
      <c r="M163" s="191"/>
      <c r="N163" s="192"/>
      <c r="O163" s="192"/>
      <c r="P163" s="192"/>
      <c r="Q163" s="192"/>
      <c r="R163" s="192"/>
      <c r="S163" s="192"/>
      <c r="T163" s="193"/>
      <c r="AT163" s="188" t="s">
        <v>268</v>
      </c>
      <c r="AU163" s="188" t="s">
        <v>86</v>
      </c>
      <c r="AV163" s="14" t="s">
        <v>86</v>
      </c>
      <c r="AW163" s="14" t="s">
        <v>41</v>
      </c>
      <c r="AX163" s="14" t="s">
        <v>28</v>
      </c>
      <c r="AY163" s="188" t="s">
        <v>259</v>
      </c>
    </row>
    <row r="164" spans="2:65" s="1" customFormat="1" ht="16.5" customHeight="1">
      <c r="B164" s="161"/>
      <c r="C164" s="201" t="s">
        <v>450</v>
      </c>
      <c r="D164" s="201" t="s">
        <v>336</v>
      </c>
      <c r="E164" s="202" t="s">
        <v>1752</v>
      </c>
      <c r="F164" s="203" t="s">
        <v>1753</v>
      </c>
      <c r="G164" s="204" t="s">
        <v>285</v>
      </c>
      <c r="H164" s="205">
        <v>115.5</v>
      </c>
      <c r="I164" s="206"/>
      <c r="J164" s="206">
        <f>ROUND(I164*H164,2)</f>
        <v>0</v>
      </c>
      <c r="K164" s="203" t="s">
        <v>5</v>
      </c>
      <c r="L164" s="207"/>
      <c r="M164" s="208" t="s">
        <v>5</v>
      </c>
      <c r="N164" s="209" t="s">
        <v>48</v>
      </c>
      <c r="O164" s="170">
        <v>0</v>
      </c>
      <c r="P164" s="170">
        <f>O164*H164</f>
        <v>0</v>
      </c>
      <c r="Q164" s="170">
        <v>3.2000000000000003E-4</v>
      </c>
      <c r="R164" s="170">
        <f>Q164*H164</f>
        <v>3.696E-2</v>
      </c>
      <c r="S164" s="170">
        <v>0</v>
      </c>
      <c r="T164" s="171">
        <f>S164*H164</f>
        <v>0</v>
      </c>
      <c r="AR164" s="24" t="s">
        <v>321</v>
      </c>
      <c r="AT164" s="24" t="s">
        <v>336</v>
      </c>
      <c r="AU164" s="24" t="s">
        <v>86</v>
      </c>
      <c r="AY164" s="24" t="s">
        <v>259</v>
      </c>
      <c r="BE164" s="172">
        <f>IF(N164="základní",J164,0)</f>
        <v>0</v>
      </c>
      <c r="BF164" s="172">
        <f>IF(N164="snížená",J164,0)</f>
        <v>0</v>
      </c>
      <c r="BG164" s="172">
        <f>IF(N164="zákl. přenesená",J164,0)</f>
        <v>0</v>
      </c>
      <c r="BH164" s="172">
        <f>IF(N164="sníž. přenesená",J164,0)</f>
        <v>0</v>
      </c>
      <c r="BI164" s="172">
        <f>IF(N164="nulová",J164,0)</f>
        <v>0</v>
      </c>
      <c r="BJ164" s="24" t="s">
        <v>28</v>
      </c>
      <c r="BK164" s="172">
        <f>ROUND(I164*H164,2)</f>
        <v>0</v>
      </c>
      <c r="BL164" s="24" t="s">
        <v>266</v>
      </c>
      <c r="BM164" s="24" t="s">
        <v>1754</v>
      </c>
    </row>
    <row r="165" spans="2:65" s="12" customFormat="1">
      <c r="B165" s="173"/>
      <c r="D165" s="174" t="s">
        <v>268</v>
      </c>
      <c r="E165" s="175" t="s">
        <v>5</v>
      </c>
      <c r="F165" s="176" t="s">
        <v>1755</v>
      </c>
      <c r="H165" s="175" t="s">
        <v>5</v>
      </c>
      <c r="L165" s="173"/>
      <c r="M165" s="177"/>
      <c r="N165" s="178"/>
      <c r="O165" s="178"/>
      <c r="P165" s="178"/>
      <c r="Q165" s="178"/>
      <c r="R165" s="178"/>
      <c r="S165" s="178"/>
      <c r="T165" s="179"/>
      <c r="AT165" s="175" t="s">
        <v>268</v>
      </c>
      <c r="AU165" s="175" t="s">
        <v>86</v>
      </c>
      <c r="AV165" s="12" t="s">
        <v>28</v>
      </c>
      <c r="AW165" s="12" t="s">
        <v>41</v>
      </c>
      <c r="AX165" s="12" t="s">
        <v>77</v>
      </c>
      <c r="AY165" s="175" t="s">
        <v>259</v>
      </c>
    </row>
    <row r="166" spans="2:65" s="12" customFormat="1">
      <c r="B166" s="173"/>
      <c r="D166" s="174" t="s">
        <v>268</v>
      </c>
      <c r="E166" s="175" t="s">
        <v>5</v>
      </c>
      <c r="F166" s="176" t="s">
        <v>1756</v>
      </c>
      <c r="H166" s="175" t="s">
        <v>5</v>
      </c>
      <c r="L166" s="173"/>
      <c r="M166" s="177"/>
      <c r="N166" s="178"/>
      <c r="O166" s="178"/>
      <c r="P166" s="178"/>
      <c r="Q166" s="178"/>
      <c r="R166" s="178"/>
      <c r="S166" s="178"/>
      <c r="T166" s="179"/>
      <c r="AT166" s="175" t="s">
        <v>268</v>
      </c>
      <c r="AU166" s="175" t="s">
        <v>86</v>
      </c>
      <c r="AV166" s="12" t="s">
        <v>28</v>
      </c>
      <c r="AW166" s="12" t="s">
        <v>41</v>
      </c>
      <c r="AX166" s="12" t="s">
        <v>77</v>
      </c>
      <c r="AY166" s="175" t="s">
        <v>259</v>
      </c>
    </row>
    <row r="167" spans="2:65" s="14" customFormat="1">
      <c r="B167" s="187"/>
      <c r="D167" s="174" t="s">
        <v>268</v>
      </c>
      <c r="E167" s="188" t="s">
        <v>5</v>
      </c>
      <c r="F167" s="189" t="s">
        <v>1757</v>
      </c>
      <c r="H167" s="190">
        <v>115.5</v>
      </c>
      <c r="L167" s="187"/>
      <c r="M167" s="191"/>
      <c r="N167" s="192"/>
      <c r="O167" s="192"/>
      <c r="P167" s="192"/>
      <c r="Q167" s="192"/>
      <c r="R167" s="192"/>
      <c r="S167" s="192"/>
      <c r="T167" s="193"/>
      <c r="AT167" s="188" t="s">
        <v>268</v>
      </c>
      <c r="AU167" s="188" t="s">
        <v>86</v>
      </c>
      <c r="AV167" s="14" t="s">
        <v>86</v>
      </c>
      <c r="AW167" s="14" t="s">
        <v>41</v>
      </c>
      <c r="AX167" s="14" t="s">
        <v>28</v>
      </c>
      <c r="AY167" s="188" t="s">
        <v>259</v>
      </c>
    </row>
    <row r="168" spans="2:65" s="1" customFormat="1" ht="16.5" customHeight="1">
      <c r="B168" s="161"/>
      <c r="C168" s="162" t="s">
        <v>457</v>
      </c>
      <c r="D168" s="162" t="s">
        <v>261</v>
      </c>
      <c r="E168" s="163" t="s">
        <v>1758</v>
      </c>
      <c r="F168" s="164" t="s">
        <v>1759</v>
      </c>
      <c r="G168" s="165" t="s">
        <v>264</v>
      </c>
      <c r="H168" s="166">
        <v>8.8000000000000007</v>
      </c>
      <c r="I168" s="167"/>
      <c r="J168" s="167">
        <f>ROUND(I168*H168,2)</f>
        <v>0</v>
      </c>
      <c r="K168" s="164" t="s">
        <v>265</v>
      </c>
      <c r="L168" s="39"/>
      <c r="M168" s="168" t="s">
        <v>5</v>
      </c>
      <c r="N168" s="169" t="s">
        <v>48</v>
      </c>
      <c r="O168" s="170">
        <v>0.30499999999999999</v>
      </c>
      <c r="P168" s="170">
        <f>O168*H168</f>
        <v>2.6840000000000002</v>
      </c>
      <c r="Q168" s="170">
        <v>3.0000000000000001E-5</v>
      </c>
      <c r="R168" s="170">
        <f>Q168*H168</f>
        <v>2.6400000000000002E-4</v>
      </c>
      <c r="S168" s="170">
        <v>0</v>
      </c>
      <c r="T168" s="171">
        <f>S168*H168</f>
        <v>0</v>
      </c>
      <c r="AR168" s="24" t="s">
        <v>266</v>
      </c>
      <c r="AT168" s="24" t="s">
        <v>261</v>
      </c>
      <c r="AU168" s="24" t="s">
        <v>86</v>
      </c>
      <c r="AY168" s="24" t="s">
        <v>259</v>
      </c>
      <c r="BE168" s="172">
        <f>IF(N168="základní",J168,0)</f>
        <v>0</v>
      </c>
      <c r="BF168" s="172">
        <f>IF(N168="snížená",J168,0)</f>
        <v>0</v>
      </c>
      <c r="BG168" s="172">
        <f>IF(N168="zákl. přenesená",J168,0)</f>
        <v>0</v>
      </c>
      <c r="BH168" s="172">
        <f>IF(N168="sníž. přenesená",J168,0)</f>
        <v>0</v>
      </c>
      <c r="BI168" s="172">
        <f>IF(N168="nulová",J168,0)</f>
        <v>0</v>
      </c>
      <c r="BJ168" s="24" t="s">
        <v>28</v>
      </c>
      <c r="BK168" s="172">
        <f>ROUND(I168*H168,2)</f>
        <v>0</v>
      </c>
      <c r="BL168" s="24" t="s">
        <v>266</v>
      </c>
      <c r="BM168" s="24" t="s">
        <v>1760</v>
      </c>
    </row>
    <row r="169" spans="2:65" s="12" customFormat="1">
      <c r="B169" s="173"/>
      <c r="D169" s="174" t="s">
        <v>268</v>
      </c>
      <c r="E169" s="175" t="s">
        <v>5</v>
      </c>
      <c r="F169" s="176" t="s">
        <v>1761</v>
      </c>
      <c r="H169" s="175" t="s">
        <v>5</v>
      </c>
      <c r="L169" s="173"/>
      <c r="M169" s="177"/>
      <c r="N169" s="178"/>
      <c r="O169" s="178"/>
      <c r="P169" s="178"/>
      <c r="Q169" s="178"/>
      <c r="R169" s="178"/>
      <c r="S169" s="178"/>
      <c r="T169" s="179"/>
      <c r="AT169" s="175" t="s">
        <v>268</v>
      </c>
      <c r="AU169" s="175" t="s">
        <v>86</v>
      </c>
      <c r="AV169" s="12" t="s">
        <v>28</v>
      </c>
      <c r="AW169" s="12" t="s">
        <v>41</v>
      </c>
      <c r="AX169" s="12" t="s">
        <v>77</v>
      </c>
      <c r="AY169" s="175" t="s">
        <v>259</v>
      </c>
    </row>
    <row r="170" spans="2:65" s="12" customFormat="1">
      <c r="B170" s="173"/>
      <c r="D170" s="174" t="s">
        <v>268</v>
      </c>
      <c r="E170" s="175" t="s">
        <v>5</v>
      </c>
      <c r="F170" s="176" t="s">
        <v>1762</v>
      </c>
      <c r="H170" s="175" t="s">
        <v>5</v>
      </c>
      <c r="L170" s="173"/>
      <c r="M170" s="177"/>
      <c r="N170" s="178"/>
      <c r="O170" s="178"/>
      <c r="P170" s="178"/>
      <c r="Q170" s="178"/>
      <c r="R170" s="178"/>
      <c r="S170" s="178"/>
      <c r="T170" s="179"/>
      <c r="AT170" s="175" t="s">
        <v>268</v>
      </c>
      <c r="AU170" s="175" t="s">
        <v>86</v>
      </c>
      <c r="AV170" s="12" t="s">
        <v>28</v>
      </c>
      <c r="AW170" s="12" t="s">
        <v>41</v>
      </c>
      <c r="AX170" s="12" t="s">
        <v>77</v>
      </c>
      <c r="AY170" s="175" t="s">
        <v>259</v>
      </c>
    </row>
    <row r="171" spans="2:65" s="12" customFormat="1">
      <c r="B171" s="173"/>
      <c r="D171" s="174" t="s">
        <v>268</v>
      </c>
      <c r="E171" s="175" t="s">
        <v>5</v>
      </c>
      <c r="F171" s="176" t="s">
        <v>1763</v>
      </c>
      <c r="H171" s="175" t="s">
        <v>5</v>
      </c>
      <c r="L171" s="173"/>
      <c r="M171" s="177"/>
      <c r="N171" s="178"/>
      <c r="O171" s="178"/>
      <c r="P171" s="178"/>
      <c r="Q171" s="178"/>
      <c r="R171" s="178"/>
      <c r="S171" s="178"/>
      <c r="T171" s="179"/>
      <c r="AT171" s="175" t="s">
        <v>268</v>
      </c>
      <c r="AU171" s="175" t="s">
        <v>86</v>
      </c>
      <c r="AV171" s="12" t="s">
        <v>28</v>
      </c>
      <c r="AW171" s="12" t="s">
        <v>41</v>
      </c>
      <c r="AX171" s="12" t="s">
        <v>77</v>
      </c>
      <c r="AY171" s="175" t="s">
        <v>259</v>
      </c>
    </row>
    <row r="172" spans="2:65" s="14" customFormat="1">
      <c r="B172" s="187"/>
      <c r="D172" s="174" t="s">
        <v>268</v>
      </c>
      <c r="E172" s="188" t="s">
        <v>1636</v>
      </c>
      <c r="F172" s="189" t="s">
        <v>1764</v>
      </c>
      <c r="H172" s="190">
        <v>8.8000000000000007</v>
      </c>
      <c r="L172" s="187"/>
      <c r="M172" s="191"/>
      <c r="N172" s="192"/>
      <c r="O172" s="192"/>
      <c r="P172" s="192"/>
      <c r="Q172" s="192"/>
      <c r="R172" s="192"/>
      <c r="S172" s="192"/>
      <c r="T172" s="193"/>
      <c r="AT172" s="188" t="s">
        <v>268</v>
      </c>
      <c r="AU172" s="188" t="s">
        <v>86</v>
      </c>
      <c r="AV172" s="14" t="s">
        <v>86</v>
      </c>
      <c r="AW172" s="14" t="s">
        <v>41</v>
      </c>
      <c r="AX172" s="14" t="s">
        <v>28</v>
      </c>
      <c r="AY172" s="188" t="s">
        <v>259</v>
      </c>
    </row>
    <row r="173" spans="2:65" s="1" customFormat="1" ht="16.5" customHeight="1">
      <c r="B173" s="161"/>
      <c r="C173" s="201" t="s">
        <v>464</v>
      </c>
      <c r="D173" s="201" t="s">
        <v>336</v>
      </c>
      <c r="E173" s="202" t="s">
        <v>1765</v>
      </c>
      <c r="F173" s="203" t="s">
        <v>1766</v>
      </c>
      <c r="G173" s="204" t="s">
        <v>264</v>
      </c>
      <c r="H173" s="205">
        <v>10.119999999999999</v>
      </c>
      <c r="I173" s="206"/>
      <c r="J173" s="206">
        <f>ROUND(I173*H173,2)</f>
        <v>0</v>
      </c>
      <c r="K173" s="203" t="s">
        <v>265</v>
      </c>
      <c r="L173" s="207"/>
      <c r="M173" s="208" t="s">
        <v>5</v>
      </c>
      <c r="N173" s="209" t="s">
        <v>48</v>
      </c>
      <c r="O173" s="170">
        <v>0</v>
      </c>
      <c r="P173" s="170">
        <f>O173*H173</f>
        <v>0</v>
      </c>
      <c r="Q173" s="170">
        <v>5.0000000000000001E-4</v>
      </c>
      <c r="R173" s="170">
        <f>Q173*H173</f>
        <v>5.0599999999999994E-3</v>
      </c>
      <c r="S173" s="170">
        <v>0</v>
      </c>
      <c r="T173" s="171">
        <f>S173*H173</f>
        <v>0</v>
      </c>
      <c r="AR173" s="24" t="s">
        <v>321</v>
      </c>
      <c r="AT173" s="24" t="s">
        <v>336</v>
      </c>
      <c r="AU173" s="24" t="s">
        <v>86</v>
      </c>
      <c r="AY173" s="24" t="s">
        <v>259</v>
      </c>
      <c r="BE173" s="172">
        <f>IF(N173="základní",J173,0)</f>
        <v>0</v>
      </c>
      <c r="BF173" s="172">
        <f>IF(N173="snížená",J173,0)</f>
        <v>0</v>
      </c>
      <c r="BG173" s="172">
        <f>IF(N173="zákl. přenesená",J173,0)</f>
        <v>0</v>
      </c>
      <c r="BH173" s="172">
        <f>IF(N173="sníž. přenesená",J173,0)</f>
        <v>0</v>
      </c>
      <c r="BI173" s="172">
        <f>IF(N173="nulová",J173,0)</f>
        <v>0</v>
      </c>
      <c r="BJ173" s="24" t="s">
        <v>28</v>
      </c>
      <c r="BK173" s="172">
        <f>ROUND(I173*H173,2)</f>
        <v>0</v>
      </c>
      <c r="BL173" s="24" t="s">
        <v>266</v>
      </c>
      <c r="BM173" s="24" t="s">
        <v>1767</v>
      </c>
    </row>
    <row r="174" spans="2:65" s="14" customFormat="1">
      <c r="B174" s="187"/>
      <c r="D174" s="174" t="s">
        <v>268</v>
      </c>
      <c r="E174" s="188" t="s">
        <v>5</v>
      </c>
      <c r="F174" s="189" t="s">
        <v>1768</v>
      </c>
      <c r="H174" s="190">
        <v>10.119999999999999</v>
      </c>
      <c r="L174" s="187"/>
      <c r="M174" s="191"/>
      <c r="N174" s="192"/>
      <c r="O174" s="192"/>
      <c r="P174" s="192"/>
      <c r="Q174" s="192"/>
      <c r="R174" s="192"/>
      <c r="S174" s="192"/>
      <c r="T174" s="193"/>
      <c r="AT174" s="188" t="s">
        <v>268</v>
      </c>
      <c r="AU174" s="188" t="s">
        <v>86</v>
      </c>
      <c r="AV174" s="14" t="s">
        <v>86</v>
      </c>
      <c r="AW174" s="14" t="s">
        <v>41</v>
      </c>
      <c r="AX174" s="14" t="s">
        <v>28</v>
      </c>
      <c r="AY174" s="188" t="s">
        <v>259</v>
      </c>
    </row>
    <row r="175" spans="2:65" s="1" customFormat="1" ht="25.5" customHeight="1">
      <c r="B175" s="161"/>
      <c r="C175" s="162" t="s">
        <v>481</v>
      </c>
      <c r="D175" s="162" t="s">
        <v>261</v>
      </c>
      <c r="E175" s="163" t="s">
        <v>1769</v>
      </c>
      <c r="F175" s="164" t="s">
        <v>1770</v>
      </c>
      <c r="G175" s="165" t="s">
        <v>264</v>
      </c>
      <c r="H175" s="166">
        <v>3.3260000000000001</v>
      </c>
      <c r="I175" s="167"/>
      <c r="J175" s="167">
        <f>ROUND(I175*H175,2)</f>
        <v>0</v>
      </c>
      <c r="K175" s="164" t="s">
        <v>5</v>
      </c>
      <c r="L175" s="39"/>
      <c r="M175" s="168" t="s">
        <v>5</v>
      </c>
      <c r="N175" s="169" t="s">
        <v>48</v>
      </c>
      <c r="O175" s="170">
        <v>0.32</v>
      </c>
      <c r="P175" s="170">
        <f>O175*H175</f>
        <v>1.0643199999999999</v>
      </c>
      <c r="Q175" s="170">
        <v>0</v>
      </c>
      <c r="R175" s="170">
        <f>Q175*H175</f>
        <v>0</v>
      </c>
      <c r="S175" s="170">
        <v>0</v>
      </c>
      <c r="T175" s="171">
        <f>S175*H175</f>
        <v>0</v>
      </c>
      <c r="AR175" s="24" t="s">
        <v>266</v>
      </c>
      <c r="AT175" s="24" t="s">
        <v>261</v>
      </c>
      <c r="AU175" s="24" t="s">
        <v>86</v>
      </c>
      <c r="AY175" s="24" t="s">
        <v>259</v>
      </c>
      <c r="BE175" s="172">
        <f>IF(N175="základní",J175,0)</f>
        <v>0</v>
      </c>
      <c r="BF175" s="172">
        <f>IF(N175="snížená",J175,0)</f>
        <v>0</v>
      </c>
      <c r="BG175" s="172">
        <f>IF(N175="zákl. přenesená",J175,0)</f>
        <v>0</v>
      </c>
      <c r="BH175" s="172">
        <f>IF(N175="sníž. přenesená",J175,0)</f>
        <v>0</v>
      </c>
      <c r="BI175" s="172">
        <f>IF(N175="nulová",J175,0)</f>
        <v>0</v>
      </c>
      <c r="BJ175" s="24" t="s">
        <v>28</v>
      </c>
      <c r="BK175" s="172">
        <f>ROUND(I175*H175,2)</f>
        <v>0</v>
      </c>
      <c r="BL175" s="24" t="s">
        <v>266</v>
      </c>
      <c r="BM175" s="24" t="s">
        <v>1771</v>
      </c>
    </row>
    <row r="176" spans="2:65" s="12" customFormat="1">
      <c r="B176" s="173"/>
      <c r="D176" s="174" t="s">
        <v>268</v>
      </c>
      <c r="E176" s="175" t="s">
        <v>5</v>
      </c>
      <c r="F176" s="176" t="s">
        <v>1761</v>
      </c>
      <c r="H176" s="175" t="s">
        <v>5</v>
      </c>
      <c r="L176" s="173"/>
      <c r="M176" s="177"/>
      <c r="N176" s="178"/>
      <c r="O176" s="178"/>
      <c r="P176" s="178"/>
      <c r="Q176" s="178"/>
      <c r="R176" s="178"/>
      <c r="S176" s="178"/>
      <c r="T176" s="179"/>
      <c r="AT176" s="175" t="s">
        <v>268</v>
      </c>
      <c r="AU176" s="175" t="s">
        <v>86</v>
      </c>
      <c r="AV176" s="12" t="s">
        <v>28</v>
      </c>
      <c r="AW176" s="12" t="s">
        <v>41</v>
      </c>
      <c r="AX176" s="12" t="s">
        <v>77</v>
      </c>
      <c r="AY176" s="175" t="s">
        <v>259</v>
      </c>
    </row>
    <row r="177" spans="2:65" s="12" customFormat="1">
      <c r="B177" s="173"/>
      <c r="D177" s="174" t="s">
        <v>268</v>
      </c>
      <c r="E177" s="175" t="s">
        <v>5</v>
      </c>
      <c r="F177" s="176" t="s">
        <v>1772</v>
      </c>
      <c r="H177" s="175" t="s">
        <v>5</v>
      </c>
      <c r="L177" s="173"/>
      <c r="M177" s="177"/>
      <c r="N177" s="178"/>
      <c r="O177" s="178"/>
      <c r="P177" s="178"/>
      <c r="Q177" s="178"/>
      <c r="R177" s="178"/>
      <c r="S177" s="178"/>
      <c r="T177" s="179"/>
      <c r="AT177" s="175" t="s">
        <v>268</v>
      </c>
      <c r="AU177" s="175" t="s">
        <v>86</v>
      </c>
      <c r="AV177" s="12" t="s">
        <v>28</v>
      </c>
      <c r="AW177" s="12" t="s">
        <v>41</v>
      </c>
      <c r="AX177" s="12" t="s">
        <v>77</v>
      </c>
      <c r="AY177" s="175" t="s">
        <v>259</v>
      </c>
    </row>
    <row r="178" spans="2:65" s="12" customFormat="1">
      <c r="B178" s="173"/>
      <c r="D178" s="174" t="s">
        <v>268</v>
      </c>
      <c r="E178" s="175" t="s">
        <v>5</v>
      </c>
      <c r="F178" s="176" t="s">
        <v>1773</v>
      </c>
      <c r="H178" s="175" t="s">
        <v>5</v>
      </c>
      <c r="L178" s="173"/>
      <c r="M178" s="177"/>
      <c r="N178" s="178"/>
      <c r="O178" s="178"/>
      <c r="P178" s="178"/>
      <c r="Q178" s="178"/>
      <c r="R178" s="178"/>
      <c r="S178" s="178"/>
      <c r="T178" s="179"/>
      <c r="AT178" s="175" t="s">
        <v>268</v>
      </c>
      <c r="AU178" s="175" t="s">
        <v>86</v>
      </c>
      <c r="AV178" s="12" t="s">
        <v>28</v>
      </c>
      <c r="AW178" s="12" t="s">
        <v>41</v>
      </c>
      <c r="AX178" s="12" t="s">
        <v>77</v>
      </c>
      <c r="AY178" s="175" t="s">
        <v>259</v>
      </c>
    </row>
    <row r="179" spans="2:65" s="14" customFormat="1">
      <c r="B179" s="187"/>
      <c r="D179" s="174" t="s">
        <v>268</v>
      </c>
      <c r="E179" s="188" t="s">
        <v>5</v>
      </c>
      <c r="F179" s="189" t="s">
        <v>1774</v>
      </c>
      <c r="H179" s="190">
        <v>1.663</v>
      </c>
      <c r="L179" s="187"/>
      <c r="M179" s="191"/>
      <c r="N179" s="192"/>
      <c r="O179" s="192"/>
      <c r="P179" s="192"/>
      <c r="Q179" s="192"/>
      <c r="R179" s="192"/>
      <c r="S179" s="192"/>
      <c r="T179" s="193"/>
      <c r="AT179" s="188" t="s">
        <v>268</v>
      </c>
      <c r="AU179" s="188" t="s">
        <v>86</v>
      </c>
      <c r="AV179" s="14" t="s">
        <v>86</v>
      </c>
      <c r="AW179" s="14" t="s">
        <v>41</v>
      </c>
      <c r="AX179" s="14" t="s">
        <v>77</v>
      </c>
      <c r="AY179" s="188" t="s">
        <v>259</v>
      </c>
    </row>
    <row r="180" spans="2:65" s="12" customFormat="1">
      <c r="B180" s="173"/>
      <c r="D180" s="174" t="s">
        <v>268</v>
      </c>
      <c r="E180" s="175" t="s">
        <v>5</v>
      </c>
      <c r="F180" s="176" t="s">
        <v>1775</v>
      </c>
      <c r="H180" s="175" t="s">
        <v>5</v>
      </c>
      <c r="L180" s="173"/>
      <c r="M180" s="177"/>
      <c r="N180" s="178"/>
      <c r="O180" s="178"/>
      <c r="P180" s="178"/>
      <c r="Q180" s="178"/>
      <c r="R180" s="178"/>
      <c r="S180" s="178"/>
      <c r="T180" s="179"/>
      <c r="AT180" s="175" t="s">
        <v>268</v>
      </c>
      <c r="AU180" s="175" t="s">
        <v>86</v>
      </c>
      <c r="AV180" s="12" t="s">
        <v>28</v>
      </c>
      <c r="AW180" s="12" t="s">
        <v>41</v>
      </c>
      <c r="AX180" s="12" t="s">
        <v>77</v>
      </c>
      <c r="AY180" s="175" t="s">
        <v>259</v>
      </c>
    </row>
    <row r="181" spans="2:65" s="14" customFormat="1">
      <c r="B181" s="187"/>
      <c r="D181" s="174" t="s">
        <v>268</v>
      </c>
      <c r="E181" s="188" t="s">
        <v>5</v>
      </c>
      <c r="F181" s="189" t="s">
        <v>1776</v>
      </c>
      <c r="H181" s="190">
        <v>1.361</v>
      </c>
      <c r="L181" s="187"/>
      <c r="M181" s="191"/>
      <c r="N181" s="192"/>
      <c r="O181" s="192"/>
      <c r="P181" s="192"/>
      <c r="Q181" s="192"/>
      <c r="R181" s="192"/>
      <c r="S181" s="192"/>
      <c r="T181" s="193"/>
      <c r="AT181" s="188" t="s">
        <v>268</v>
      </c>
      <c r="AU181" s="188" t="s">
        <v>86</v>
      </c>
      <c r="AV181" s="14" t="s">
        <v>86</v>
      </c>
      <c r="AW181" s="14" t="s">
        <v>41</v>
      </c>
      <c r="AX181" s="14" t="s">
        <v>77</v>
      </c>
      <c r="AY181" s="188" t="s">
        <v>259</v>
      </c>
    </row>
    <row r="182" spans="2:65" s="12" customFormat="1">
      <c r="B182" s="173"/>
      <c r="D182" s="174" t="s">
        <v>268</v>
      </c>
      <c r="E182" s="175" t="s">
        <v>5</v>
      </c>
      <c r="F182" s="176" t="s">
        <v>1777</v>
      </c>
      <c r="H182" s="175" t="s">
        <v>5</v>
      </c>
      <c r="L182" s="173"/>
      <c r="M182" s="177"/>
      <c r="N182" s="178"/>
      <c r="O182" s="178"/>
      <c r="P182" s="178"/>
      <c r="Q182" s="178"/>
      <c r="R182" s="178"/>
      <c r="S182" s="178"/>
      <c r="T182" s="179"/>
      <c r="AT182" s="175" t="s">
        <v>268</v>
      </c>
      <c r="AU182" s="175" t="s">
        <v>86</v>
      </c>
      <c r="AV182" s="12" t="s">
        <v>28</v>
      </c>
      <c r="AW182" s="12" t="s">
        <v>41</v>
      </c>
      <c r="AX182" s="12" t="s">
        <v>77</v>
      </c>
      <c r="AY182" s="175" t="s">
        <v>259</v>
      </c>
    </row>
    <row r="183" spans="2:65" s="14" customFormat="1">
      <c r="B183" s="187"/>
      <c r="D183" s="174" t="s">
        <v>268</v>
      </c>
      <c r="E183" s="188" t="s">
        <v>5</v>
      </c>
      <c r="F183" s="189" t="s">
        <v>1778</v>
      </c>
      <c r="H183" s="190">
        <v>0.30199999999999999</v>
      </c>
      <c r="L183" s="187"/>
      <c r="M183" s="191"/>
      <c r="N183" s="192"/>
      <c r="O183" s="192"/>
      <c r="P183" s="192"/>
      <c r="Q183" s="192"/>
      <c r="R183" s="192"/>
      <c r="S183" s="192"/>
      <c r="T183" s="193"/>
      <c r="AT183" s="188" t="s">
        <v>268</v>
      </c>
      <c r="AU183" s="188" t="s">
        <v>86</v>
      </c>
      <c r="AV183" s="14" t="s">
        <v>86</v>
      </c>
      <c r="AW183" s="14" t="s">
        <v>41</v>
      </c>
      <c r="AX183" s="14" t="s">
        <v>77</v>
      </c>
      <c r="AY183" s="188" t="s">
        <v>259</v>
      </c>
    </row>
    <row r="184" spans="2:65" s="15" customFormat="1">
      <c r="B184" s="194"/>
      <c r="D184" s="174" t="s">
        <v>268</v>
      </c>
      <c r="E184" s="195" t="s">
        <v>1779</v>
      </c>
      <c r="F184" s="196" t="s">
        <v>282</v>
      </c>
      <c r="H184" s="197">
        <v>3.3260000000000001</v>
      </c>
      <c r="L184" s="194"/>
      <c r="M184" s="198"/>
      <c r="N184" s="199"/>
      <c r="O184" s="199"/>
      <c r="P184" s="199"/>
      <c r="Q184" s="199"/>
      <c r="R184" s="199"/>
      <c r="S184" s="199"/>
      <c r="T184" s="200"/>
      <c r="AT184" s="195" t="s">
        <v>268</v>
      </c>
      <c r="AU184" s="195" t="s">
        <v>86</v>
      </c>
      <c r="AV184" s="15" t="s">
        <v>266</v>
      </c>
      <c r="AW184" s="15" t="s">
        <v>41</v>
      </c>
      <c r="AX184" s="15" t="s">
        <v>28</v>
      </c>
      <c r="AY184" s="195" t="s">
        <v>259</v>
      </c>
    </row>
    <row r="185" spans="2:65" s="1" customFormat="1" ht="25.5" customHeight="1">
      <c r="B185" s="161"/>
      <c r="C185" s="201" t="s">
        <v>485</v>
      </c>
      <c r="D185" s="201" t="s">
        <v>336</v>
      </c>
      <c r="E185" s="202" t="s">
        <v>1780</v>
      </c>
      <c r="F185" s="203" t="s">
        <v>1781</v>
      </c>
      <c r="G185" s="204" t="s">
        <v>352</v>
      </c>
      <c r="H185" s="205">
        <v>44</v>
      </c>
      <c r="I185" s="206"/>
      <c r="J185" s="206">
        <f>ROUND(I185*H185,2)</f>
        <v>0</v>
      </c>
      <c r="K185" s="203" t="s">
        <v>5</v>
      </c>
      <c r="L185" s="207"/>
      <c r="M185" s="208" t="s">
        <v>5</v>
      </c>
      <c r="N185" s="209" t="s">
        <v>48</v>
      </c>
      <c r="O185" s="170">
        <v>0</v>
      </c>
      <c r="P185" s="170">
        <f>O185*H185</f>
        <v>0</v>
      </c>
      <c r="Q185" s="170">
        <v>1E-4</v>
      </c>
      <c r="R185" s="170">
        <f>Q185*H185</f>
        <v>4.4000000000000003E-3</v>
      </c>
      <c r="S185" s="170">
        <v>0</v>
      </c>
      <c r="T185" s="171">
        <f>S185*H185</f>
        <v>0</v>
      </c>
      <c r="AR185" s="24" t="s">
        <v>321</v>
      </c>
      <c r="AT185" s="24" t="s">
        <v>336</v>
      </c>
      <c r="AU185" s="24" t="s">
        <v>86</v>
      </c>
      <c r="AY185" s="24" t="s">
        <v>259</v>
      </c>
      <c r="BE185" s="172">
        <f>IF(N185="základní",J185,0)</f>
        <v>0</v>
      </c>
      <c r="BF185" s="172">
        <f>IF(N185="snížená",J185,0)</f>
        <v>0</v>
      </c>
      <c r="BG185" s="172">
        <f>IF(N185="zákl. přenesená",J185,0)</f>
        <v>0</v>
      </c>
      <c r="BH185" s="172">
        <f>IF(N185="sníž. přenesená",J185,0)</f>
        <v>0</v>
      </c>
      <c r="BI185" s="172">
        <f>IF(N185="nulová",J185,0)</f>
        <v>0</v>
      </c>
      <c r="BJ185" s="24" t="s">
        <v>28</v>
      </c>
      <c r="BK185" s="172">
        <f>ROUND(I185*H185,2)</f>
        <v>0</v>
      </c>
      <c r="BL185" s="24" t="s">
        <v>266</v>
      </c>
      <c r="BM185" s="24" t="s">
        <v>1782</v>
      </c>
    </row>
    <row r="186" spans="2:65" s="12" customFormat="1">
      <c r="B186" s="173"/>
      <c r="D186" s="174" t="s">
        <v>268</v>
      </c>
      <c r="E186" s="175" t="s">
        <v>5</v>
      </c>
      <c r="F186" s="176" t="s">
        <v>1761</v>
      </c>
      <c r="H186" s="175" t="s">
        <v>5</v>
      </c>
      <c r="L186" s="173"/>
      <c r="M186" s="177"/>
      <c r="N186" s="178"/>
      <c r="O186" s="178"/>
      <c r="P186" s="178"/>
      <c r="Q186" s="178"/>
      <c r="R186" s="178"/>
      <c r="S186" s="178"/>
      <c r="T186" s="179"/>
      <c r="AT186" s="175" t="s">
        <v>268</v>
      </c>
      <c r="AU186" s="175" t="s">
        <v>86</v>
      </c>
      <c r="AV186" s="12" t="s">
        <v>28</v>
      </c>
      <c r="AW186" s="12" t="s">
        <v>41</v>
      </c>
      <c r="AX186" s="12" t="s">
        <v>77</v>
      </c>
      <c r="AY186" s="175" t="s">
        <v>259</v>
      </c>
    </row>
    <row r="187" spans="2:65" s="12" customFormat="1">
      <c r="B187" s="173"/>
      <c r="D187" s="174" t="s">
        <v>268</v>
      </c>
      <c r="E187" s="175" t="s">
        <v>5</v>
      </c>
      <c r="F187" s="176" t="s">
        <v>1783</v>
      </c>
      <c r="H187" s="175" t="s">
        <v>5</v>
      </c>
      <c r="L187" s="173"/>
      <c r="M187" s="177"/>
      <c r="N187" s="178"/>
      <c r="O187" s="178"/>
      <c r="P187" s="178"/>
      <c r="Q187" s="178"/>
      <c r="R187" s="178"/>
      <c r="S187" s="178"/>
      <c r="T187" s="179"/>
      <c r="AT187" s="175" t="s">
        <v>268</v>
      </c>
      <c r="AU187" s="175" t="s">
        <v>86</v>
      </c>
      <c r="AV187" s="12" t="s">
        <v>28</v>
      </c>
      <c r="AW187" s="12" t="s">
        <v>41</v>
      </c>
      <c r="AX187" s="12" t="s">
        <v>77</v>
      </c>
      <c r="AY187" s="175" t="s">
        <v>259</v>
      </c>
    </row>
    <row r="188" spans="2:65" s="14" customFormat="1">
      <c r="B188" s="187"/>
      <c r="D188" s="174" t="s">
        <v>268</v>
      </c>
      <c r="E188" s="188" t="s">
        <v>5</v>
      </c>
      <c r="F188" s="189" t="s">
        <v>1784</v>
      </c>
      <c r="H188" s="190">
        <v>22</v>
      </c>
      <c r="L188" s="187"/>
      <c r="M188" s="191"/>
      <c r="N188" s="192"/>
      <c r="O188" s="192"/>
      <c r="P188" s="192"/>
      <c r="Q188" s="192"/>
      <c r="R188" s="192"/>
      <c r="S188" s="192"/>
      <c r="T188" s="193"/>
      <c r="AT188" s="188" t="s">
        <v>268</v>
      </c>
      <c r="AU188" s="188" t="s">
        <v>86</v>
      </c>
      <c r="AV188" s="14" t="s">
        <v>86</v>
      </c>
      <c r="AW188" s="14" t="s">
        <v>41</v>
      </c>
      <c r="AX188" s="14" t="s">
        <v>77</v>
      </c>
      <c r="AY188" s="188" t="s">
        <v>259</v>
      </c>
    </row>
    <row r="189" spans="2:65" s="12" customFormat="1">
      <c r="B189" s="173"/>
      <c r="D189" s="174" t="s">
        <v>268</v>
      </c>
      <c r="E189" s="175" t="s">
        <v>5</v>
      </c>
      <c r="F189" s="176" t="s">
        <v>1775</v>
      </c>
      <c r="H189" s="175" t="s">
        <v>5</v>
      </c>
      <c r="L189" s="173"/>
      <c r="M189" s="177"/>
      <c r="N189" s="178"/>
      <c r="O189" s="178"/>
      <c r="P189" s="178"/>
      <c r="Q189" s="178"/>
      <c r="R189" s="178"/>
      <c r="S189" s="178"/>
      <c r="T189" s="179"/>
      <c r="AT189" s="175" t="s">
        <v>268</v>
      </c>
      <c r="AU189" s="175" t="s">
        <v>86</v>
      </c>
      <c r="AV189" s="12" t="s">
        <v>28</v>
      </c>
      <c r="AW189" s="12" t="s">
        <v>41</v>
      </c>
      <c r="AX189" s="12" t="s">
        <v>77</v>
      </c>
      <c r="AY189" s="175" t="s">
        <v>259</v>
      </c>
    </row>
    <row r="190" spans="2:65" s="14" customFormat="1">
      <c r="B190" s="187"/>
      <c r="D190" s="174" t="s">
        <v>268</v>
      </c>
      <c r="E190" s="188" t="s">
        <v>5</v>
      </c>
      <c r="F190" s="189" t="s">
        <v>1785</v>
      </c>
      <c r="H190" s="190">
        <v>18</v>
      </c>
      <c r="L190" s="187"/>
      <c r="M190" s="191"/>
      <c r="N190" s="192"/>
      <c r="O190" s="192"/>
      <c r="P190" s="192"/>
      <c r="Q190" s="192"/>
      <c r="R190" s="192"/>
      <c r="S190" s="192"/>
      <c r="T190" s="193"/>
      <c r="AT190" s="188" t="s">
        <v>268</v>
      </c>
      <c r="AU190" s="188" t="s">
        <v>86</v>
      </c>
      <c r="AV190" s="14" t="s">
        <v>86</v>
      </c>
      <c r="AW190" s="14" t="s">
        <v>41</v>
      </c>
      <c r="AX190" s="14" t="s">
        <v>77</v>
      </c>
      <c r="AY190" s="188" t="s">
        <v>259</v>
      </c>
    </row>
    <row r="191" spans="2:65" s="12" customFormat="1">
      <c r="B191" s="173"/>
      <c r="D191" s="174" t="s">
        <v>268</v>
      </c>
      <c r="E191" s="175" t="s">
        <v>5</v>
      </c>
      <c r="F191" s="176" t="s">
        <v>1777</v>
      </c>
      <c r="H191" s="175" t="s">
        <v>5</v>
      </c>
      <c r="L191" s="173"/>
      <c r="M191" s="177"/>
      <c r="N191" s="178"/>
      <c r="O191" s="178"/>
      <c r="P191" s="178"/>
      <c r="Q191" s="178"/>
      <c r="R191" s="178"/>
      <c r="S191" s="178"/>
      <c r="T191" s="179"/>
      <c r="AT191" s="175" t="s">
        <v>268</v>
      </c>
      <c r="AU191" s="175" t="s">
        <v>86</v>
      </c>
      <c r="AV191" s="12" t="s">
        <v>28</v>
      </c>
      <c r="AW191" s="12" t="s">
        <v>41</v>
      </c>
      <c r="AX191" s="12" t="s">
        <v>77</v>
      </c>
      <c r="AY191" s="175" t="s">
        <v>259</v>
      </c>
    </row>
    <row r="192" spans="2:65" s="14" customFormat="1">
      <c r="B192" s="187"/>
      <c r="D192" s="174" t="s">
        <v>268</v>
      </c>
      <c r="E192" s="188" t="s">
        <v>5</v>
      </c>
      <c r="F192" s="189" t="s">
        <v>1786</v>
      </c>
      <c r="H192" s="190">
        <v>4</v>
      </c>
      <c r="L192" s="187"/>
      <c r="M192" s="191"/>
      <c r="N192" s="192"/>
      <c r="O192" s="192"/>
      <c r="P192" s="192"/>
      <c r="Q192" s="192"/>
      <c r="R192" s="192"/>
      <c r="S192" s="192"/>
      <c r="T192" s="193"/>
      <c r="AT192" s="188" t="s">
        <v>268</v>
      </c>
      <c r="AU192" s="188" t="s">
        <v>86</v>
      </c>
      <c r="AV192" s="14" t="s">
        <v>86</v>
      </c>
      <c r="AW192" s="14" t="s">
        <v>41</v>
      </c>
      <c r="AX192" s="14" t="s">
        <v>77</v>
      </c>
      <c r="AY192" s="188" t="s">
        <v>259</v>
      </c>
    </row>
    <row r="193" spans="2:65" s="15" customFormat="1">
      <c r="B193" s="194"/>
      <c r="D193" s="174" t="s">
        <v>268</v>
      </c>
      <c r="E193" s="195" t="s">
        <v>5</v>
      </c>
      <c r="F193" s="196" t="s">
        <v>282</v>
      </c>
      <c r="H193" s="197">
        <v>44</v>
      </c>
      <c r="L193" s="194"/>
      <c r="M193" s="198"/>
      <c r="N193" s="199"/>
      <c r="O193" s="199"/>
      <c r="P193" s="199"/>
      <c r="Q193" s="199"/>
      <c r="R193" s="199"/>
      <c r="S193" s="199"/>
      <c r="T193" s="200"/>
      <c r="AT193" s="195" t="s">
        <v>268</v>
      </c>
      <c r="AU193" s="195" t="s">
        <v>86</v>
      </c>
      <c r="AV193" s="15" t="s">
        <v>266</v>
      </c>
      <c r="AW193" s="15" t="s">
        <v>41</v>
      </c>
      <c r="AX193" s="15" t="s">
        <v>28</v>
      </c>
      <c r="AY193" s="195" t="s">
        <v>259</v>
      </c>
    </row>
    <row r="194" spans="2:65" s="1" customFormat="1" ht="16.5" customHeight="1">
      <c r="B194" s="161"/>
      <c r="C194" s="162" t="s">
        <v>495</v>
      </c>
      <c r="D194" s="162" t="s">
        <v>261</v>
      </c>
      <c r="E194" s="163" t="s">
        <v>1787</v>
      </c>
      <c r="F194" s="164" t="s">
        <v>1788</v>
      </c>
      <c r="G194" s="165" t="s">
        <v>264</v>
      </c>
      <c r="H194" s="166">
        <v>9.4250000000000007</v>
      </c>
      <c r="I194" s="167"/>
      <c r="J194" s="167">
        <f>ROUND(I194*H194,2)</f>
        <v>0</v>
      </c>
      <c r="K194" s="164" t="s">
        <v>265</v>
      </c>
      <c r="L194" s="39"/>
      <c r="M194" s="168" t="s">
        <v>5</v>
      </c>
      <c r="N194" s="169" t="s">
        <v>48</v>
      </c>
      <c r="O194" s="170">
        <v>0.24</v>
      </c>
      <c r="P194" s="170">
        <f>O194*H194</f>
        <v>2.262</v>
      </c>
      <c r="Q194" s="170">
        <v>0</v>
      </c>
      <c r="R194" s="170">
        <f>Q194*H194</f>
        <v>0</v>
      </c>
      <c r="S194" s="170">
        <v>0</v>
      </c>
      <c r="T194" s="171">
        <f>S194*H194</f>
        <v>0</v>
      </c>
      <c r="AR194" s="24" t="s">
        <v>266</v>
      </c>
      <c r="AT194" s="24" t="s">
        <v>261</v>
      </c>
      <c r="AU194" s="24" t="s">
        <v>86</v>
      </c>
      <c r="AY194" s="24" t="s">
        <v>259</v>
      </c>
      <c r="BE194" s="172">
        <f>IF(N194="základní",J194,0)</f>
        <v>0</v>
      </c>
      <c r="BF194" s="172">
        <f>IF(N194="snížená",J194,0)</f>
        <v>0</v>
      </c>
      <c r="BG194" s="172">
        <f>IF(N194="zákl. přenesená",J194,0)</f>
        <v>0</v>
      </c>
      <c r="BH194" s="172">
        <f>IF(N194="sníž. přenesená",J194,0)</f>
        <v>0</v>
      </c>
      <c r="BI194" s="172">
        <f>IF(N194="nulová",J194,0)</f>
        <v>0</v>
      </c>
      <c r="BJ194" s="24" t="s">
        <v>28</v>
      </c>
      <c r="BK194" s="172">
        <f>ROUND(I194*H194,2)</f>
        <v>0</v>
      </c>
      <c r="BL194" s="24" t="s">
        <v>266</v>
      </c>
      <c r="BM194" s="24" t="s">
        <v>1789</v>
      </c>
    </row>
    <row r="195" spans="2:65" s="12" customFormat="1">
      <c r="B195" s="173"/>
      <c r="D195" s="174" t="s">
        <v>268</v>
      </c>
      <c r="E195" s="175" t="s">
        <v>5</v>
      </c>
      <c r="F195" s="176" t="s">
        <v>1761</v>
      </c>
      <c r="H195" s="175" t="s">
        <v>5</v>
      </c>
      <c r="L195" s="173"/>
      <c r="M195" s="177"/>
      <c r="N195" s="178"/>
      <c r="O195" s="178"/>
      <c r="P195" s="178"/>
      <c r="Q195" s="178"/>
      <c r="R195" s="178"/>
      <c r="S195" s="178"/>
      <c r="T195" s="179"/>
      <c r="AT195" s="175" t="s">
        <v>268</v>
      </c>
      <c r="AU195" s="175" t="s">
        <v>86</v>
      </c>
      <c r="AV195" s="12" t="s">
        <v>28</v>
      </c>
      <c r="AW195" s="12" t="s">
        <v>41</v>
      </c>
      <c r="AX195" s="12" t="s">
        <v>77</v>
      </c>
      <c r="AY195" s="175" t="s">
        <v>259</v>
      </c>
    </row>
    <row r="196" spans="2:65" s="12" customFormat="1">
      <c r="B196" s="173"/>
      <c r="D196" s="174" t="s">
        <v>268</v>
      </c>
      <c r="E196" s="175" t="s">
        <v>5</v>
      </c>
      <c r="F196" s="176" t="s">
        <v>1790</v>
      </c>
      <c r="H196" s="175" t="s">
        <v>5</v>
      </c>
      <c r="L196" s="173"/>
      <c r="M196" s="177"/>
      <c r="N196" s="178"/>
      <c r="O196" s="178"/>
      <c r="P196" s="178"/>
      <c r="Q196" s="178"/>
      <c r="R196" s="178"/>
      <c r="S196" s="178"/>
      <c r="T196" s="179"/>
      <c r="AT196" s="175" t="s">
        <v>268</v>
      </c>
      <c r="AU196" s="175" t="s">
        <v>86</v>
      </c>
      <c r="AV196" s="12" t="s">
        <v>28</v>
      </c>
      <c r="AW196" s="12" t="s">
        <v>41</v>
      </c>
      <c r="AX196" s="12" t="s">
        <v>77</v>
      </c>
      <c r="AY196" s="175" t="s">
        <v>259</v>
      </c>
    </row>
    <row r="197" spans="2:65" s="14" customFormat="1">
      <c r="B197" s="187"/>
      <c r="D197" s="174" t="s">
        <v>268</v>
      </c>
      <c r="E197" s="188" t="s">
        <v>1632</v>
      </c>
      <c r="F197" s="189" t="s">
        <v>1791</v>
      </c>
      <c r="H197" s="190">
        <v>9.4250000000000007</v>
      </c>
      <c r="L197" s="187"/>
      <c r="M197" s="191"/>
      <c r="N197" s="192"/>
      <c r="O197" s="192"/>
      <c r="P197" s="192"/>
      <c r="Q197" s="192"/>
      <c r="R197" s="192"/>
      <c r="S197" s="192"/>
      <c r="T197" s="193"/>
      <c r="AT197" s="188" t="s">
        <v>268</v>
      </c>
      <c r="AU197" s="188" t="s">
        <v>86</v>
      </c>
      <c r="AV197" s="14" t="s">
        <v>86</v>
      </c>
      <c r="AW197" s="14" t="s">
        <v>41</v>
      </c>
      <c r="AX197" s="14" t="s">
        <v>28</v>
      </c>
      <c r="AY197" s="188" t="s">
        <v>259</v>
      </c>
    </row>
    <row r="198" spans="2:65" s="1" customFormat="1" ht="16.5" customHeight="1">
      <c r="B198" s="161"/>
      <c r="C198" s="201" t="s">
        <v>499</v>
      </c>
      <c r="D198" s="201" t="s">
        <v>336</v>
      </c>
      <c r="E198" s="202" t="s">
        <v>1792</v>
      </c>
      <c r="F198" s="203" t="s">
        <v>1793</v>
      </c>
      <c r="G198" s="204" t="s">
        <v>324</v>
      </c>
      <c r="H198" s="205">
        <v>1.7470000000000001</v>
      </c>
      <c r="I198" s="206"/>
      <c r="J198" s="206">
        <f>ROUND(I198*H198,2)</f>
        <v>0</v>
      </c>
      <c r="K198" s="203" t="s">
        <v>5</v>
      </c>
      <c r="L198" s="207"/>
      <c r="M198" s="208" t="s">
        <v>5</v>
      </c>
      <c r="N198" s="209" t="s">
        <v>48</v>
      </c>
      <c r="O198" s="170">
        <v>0</v>
      </c>
      <c r="P198" s="170">
        <f>O198*H198</f>
        <v>0</v>
      </c>
      <c r="Q198" s="170">
        <v>1</v>
      </c>
      <c r="R198" s="170">
        <f>Q198*H198</f>
        <v>1.7470000000000001</v>
      </c>
      <c r="S198" s="170">
        <v>0</v>
      </c>
      <c r="T198" s="171">
        <f>S198*H198</f>
        <v>0</v>
      </c>
      <c r="AR198" s="24" t="s">
        <v>321</v>
      </c>
      <c r="AT198" s="24" t="s">
        <v>336</v>
      </c>
      <c r="AU198" s="24" t="s">
        <v>86</v>
      </c>
      <c r="AY198" s="24" t="s">
        <v>259</v>
      </c>
      <c r="BE198" s="172">
        <f>IF(N198="základní",J198,0)</f>
        <v>0</v>
      </c>
      <c r="BF198" s="172">
        <f>IF(N198="snížená",J198,0)</f>
        <v>0</v>
      </c>
      <c r="BG198" s="172">
        <f>IF(N198="zákl. přenesená",J198,0)</f>
        <v>0</v>
      </c>
      <c r="BH198" s="172">
        <f>IF(N198="sníž. přenesená",J198,0)</f>
        <v>0</v>
      </c>
      <c r="BI198" s="172">
        <f>IF(N198="nulová",J198,0)</f>
        <v>0</v>
      </c>
      <c r="BJ198" s="24" t="s">
        <v>28</v>
      </c>
      <c r="BK198" s="172">
        <f>ROUND(I198*H198,2)</f>
        <v>0</v>
      </c>
      <c r="BL198" s="24" t="s">
        <v>266</v>
      </c>
      <c r="BM198" s="24" t="s">
        <v>1794</v>
      </c>
    </row>
    <row r="199" spans="2:65" s="14" customFormat="1">
      <c r="B199" s="187"/>
      <c r="D199" s="174" t="s">
        <v>268</v>
      </c>
      <c r="E199" s="188" t="s">
        <v>5</v>
      </c>
      <c r="F199" s="189" t="s">
        <v>1795</v>
      </c>
      <c r="H199" s="190">
        <v>1.7470000000000001</v>
      </c>
      <c r="L199" s="187"/>
      <c r="M199" s="191"/>
      <c r="N199" s="192"/>
      <c r="O199" s="192"/>
      <c r="P199" s="192"/>
      <c r="Q199" s="192"/>
      <c r="R199" s="192"/>
      <c r="S199" s="192"/>
      <c r="T199" s="193"/>
      <c r="AT199" s="188" t="s">
        <v>268</v>
      </c>
      <c r="AU199" s="188" t="s">
        <v>86</v>
      </c>
      <c r="AV199" s="14" t="s">
        <v>86</v>
      </c>
      <c r="AW199" s="14" t="s">
        <v>41</v>
      </c>
      <c r="AX199" s="14" t="s">
        <v>28</v>
      </c>
      <c r="AY199" s="188" t="s">
        <v>259</v>
      </c>
    </row>
    <row r="200" spans="2:65" s="1" customFormat="1" ht="16.5" customHeight="1">
      <c r="B200" s="161"/>
      <c r="C200" s="162" t="s">
        <v>504</v>
      </c>
      <c r="D200" s="162" t="s">
        <v>261</v>
      </c>
      <c r="E200" s="163" t="s">
        <v>1796</v>
      </c>
      <c r="F200" s="164" t="s">
        <v>1797</v>
      </c>
      <c r="G200" s="165" t="s">
        <v>264</v>
      </c>
      <c r="H200" s="166">
        <v>56.548999999999999</v>
      </c>
      <c r="I200" s="167"/>
      <c r="J200" s="167">
        <f>ROUND(I200*H200,2)</f>
        <v>0</v>
      </c>
      <c r="K200" s="164" t="s">
        <v>265</v>
      </c>
      <c r="L200" s="39"/>
      <c r="M200" s="168" t="s">
        <v>5</v>
      </c>
      <c r="N200" s="169" t="s">
        <v>48</v>
      </c>
      <c r="O200" s="170">
        <v>0.113</v>
      </c>
      <c r="P200" s="170">
        <f>O200*H200</f>
        <v>6.3900370000000004</v>
      </c>
      <c r="Q200" s="170">
        <v>0</v>
      </c>
      <c r="R200" s="170">
        <f>Q200*H200</f>
        <v>0</v>
      </c>
      <c r="S200" s="170">
        <v>0</v>
      </c>
      <c r="T200" s="171">
        <f>S200*H200</f>
        <v>0</v>
      </c>
      <c r="AR200" s="24" t="s">
        <v>266</v>
      </c>
      <c r="AT200" s="24" t="s">
        <v>261</v>
      </c>
      <c r="AU200" s="24" t="s">
        <v>86</v>
      </c>
      <c r="AY200" s="24" t="s">
        <v>259</v>
      </c>
      <c r="BE200" s="172">
        <f>IF(N200="základní",J200,0)</f>
        <v>0</v>
      </c>
      <c r="BF200" s="172">
        <f>IF(N200="snížená",J200,0)</f>
        <v>0</v>
      </c>
      <c r="BG200" s="172">
        <f>IF(N200="zákl. přenesená",J200,0)</f>
        <v>0</v>
      </c>
      <c r="BH200" s="172">
        <f>IF(N200="sníž. přenesená",J200,0)</f>
        <v>0</v>
      </c>
      <c r="BI200" s="172">
        <f>IF(N200="nulová",J200,0)</f>
        <v>0</v>
      </c>
      <c r="BJ200" s="24" t="s">
        <v>28</v>
      </c>
      <c r="BK200" s="172">
        <f>ROUND(I200*H200,2)</f>
        <v>0</v>
      </c>
      <c r="BL200" s="24" t="s">
        <v>266</v>
      </c>
      <c r="BM200" s="24" t="s">
        <v>1798</v>
      </c>
    </row>
    <row r="201" spans="2:65" s="12" customFormat="1">
      <c r="B201" s="173"/>
      <c r="D201" s="174" t="s">
        <v>268</v>
      </c>
      <c r="E201" s="175" t="s">
        <v>5</v>
      </c>
      <c r="F201" s="176" t="s">
        <v>1799</v>
      </c>
      <c r="H201" s="175" t="s">
        <v>5</v>
      </c>
      <c r="L201" s="173"/>
      <c r="M201" s="177"/>
      <c r="N201" s="178"/>
      <c r="O201" s="178"/>
      <c r="P201" s="178"/>
      <c r="Q201" s="178"/>
      <c r="R201" s="178"/>
      <c r="S201" s="178"/>
      <c r="T201" s="179"/>
      <c r="AT201" s="175" t="s">
        <v>268</v>
      </c>
      <c r="AU201" s="175" t="s">
        <v>86</v>
      </c>
      <c r="AV201" s="12" t="s">
        <v>28</v>
      </c>
      <c r="AW201" s="12" t="s">
        <v>41</v>
      </c>
      <c r="AX201" s="12" t="s">
        <v>77</v>
      </c>
      <c r="AY201" s="175" t="s">
        <v>259</v>
      </c>
    </row>
    <row r="202" spans="2:65" s="12" customFormat="1">
      <c r="B202" s="173"/>
      <c r="D202" s="174" t="s">
        <v>268</v>
      </c>
      <c r="E202" s="175" t="s">
        <v>5</v>
      </c>
      <c r="F202" s="176" t="s">
        <v>1800</v>
      </c>
      <c r="H202" s="175" t="s">
        <v>5</v>
      </c>
      <c r="L202" s="173"/>
      <c r="M202" s="177"/>
      <c r="N202" s="178"/>
      <c r="O202" s="178"/>
      <c r="P202" s="178"/>
      <c r="Q202" s="178"/>
      <c r="R202" s="178"/>
      <c r="S202" s="178"/>
      <c r="T202" s="179"/>
      <c r="AT202" s="175" t="s">
        <v>268</v>
      </c>
      <c r="AU202" s="175" t="s">
        <v>86</v>
      </c>
      <c r="AV202" s="12" t="s">
        <v>28</v>
      </c>
      <c r="AW202" s="12" t="s">
        <v>41</v>
      </c>
      <c r="AX202" s="12" t="s">
        <v>77</v>
      </c>
      <c r="AY202" s="175" t="s">
        <v>259</v>
      </c>
    </row>
    <row r="203" spans="2:65" s="14" customFormat="1">
      <c r="B203" s="187"/>
      <c r="D203" s="174" t="s">
        <v>268</v>
      </c>
      <c r="E203" s="188" t="s">
        <v>1630</v>
      </c>
      <c r="F203" s="189" t="s">
        <v>1801</v>
      </c>
      <c r="H203" s="190">
        <v>56.548999999999999</v>
      </c>
      <c r="L203" s="187"/>
      <c r="M203" s="191"/>
      <c r="N203" s="192"/>
      <c r="O203" s="192"/>
      <c r="P203" s="192"/>
      <c r="Q203" s="192"/>
      <c r="R203" s="192"/>
      <c r="S203" s="192"/>
      <c r="T203" s="193"/>
      <c r="AT203" s="188" t="s">
        <v>268</v>
      </c>
      <c r="AU203" s="188" t="s">
        <v>86</v>
      </c>
      <c r="AV203" s="14" t="s">
        <v>86</v>
      </c>
      <c r="AW203" s="14" t="s">
        <v>41</v>
      </c>
      <c r="AX203" s="14" t="s">
        <v>28</v>
      </c>
      <c r="AY203" s="188" t="s">
        <v>259</v>
      </c>
    </row>
    <row r="204" spans="2:65" s="1" customFormat="1" ht="16.5" customHeight="1">
      <c r="B204" s="161"/>
      <c r="C204" s="201" t="s">
        <v>512</v>
      </c>
      <c r="D204" s="201" t="s">
        <v>336</v>
      </c>
      <c r="E204" s="202" t="s">
        <v>1802</v>
      </c>
      <c r="F204" s="203" t="s">
        <v>1803</v>
      </c>
      <c r="G204" s="204" t="s">
        <v>297</v>
      </c>
      <c r="H204" s="205">
        <v>5.8250000000000002</v>
      </c>
      <c r="I204" s="206"/>
      <c r="J204" s="206">
        <f>ROUND(I204*H204,2)</f>
        <v>0</v>
      </c>
      <c r="K204" s="203" t="s">
        <v>5</v>
      </c>
      <c r="L204" s="207"/>
      <c r="M204" s="208" t="s">
        <v>5</v>
      </c>
      <c r="N204" s="209" t="s">
        <v>48</v>
      </c>
      <c r="O204" s="170">
        <v>0</v>
      </c>
      <c r="P204" s="170">
        <f>O204*H204</f>
        <v>0</v>
      </c>
      <c r="Q204" s="170">
        <v>0.6</v>
      </c>
      <c r="R204" s="170">
        <f>Q204*H204</f>
        <v>3.4950000000000001</v>
      </c>
      <c r="S204" s="170">
        <v>0</v>
      </c>
      <c r="T204" s="171">
        <f>S204*H204</f>
        <v>0</v>
      </c>
      <c r="AR204" s="24" t="s">
        <v>321</v>
      </c>
      <c r="AT204" s="24" t="s">
        <v>336</v>
      </c>
      <c r="AU204" s="24" t="s">
        <v>86</v>
      </c>
      <c r="AY204" s="24" t="s">
        <v>259</v>
      </c>
      <c r="BE204" s="172">
        <f>IF(N204="základní",J204,0)</f>
        <v>0</v>
      </c>
      <c r="BF204" s="172">
        <f>IF(N204="snížená",J204,0)</f>
        <v>0</v>
      </c>
      <c r="BG204" s="172">
        <f>IF(N204="zákl. přenesená",J204,0)</f>
        <v>0</v>
      </c>
      <c r="BH204" s="172">
        <f>IF(N204="sníž. přenesená",J204,0)</f>
        <v>0</v>
      </c>
      <c r="BI204" s="172">
        <f>IF(N204="nulová",J204,0)</f>
        <v>0</v>
      </c>
      <c r="BJ204" s="24" t="s">
        <v>28</v>
      </c>
      <c r="BK204" s="172">
        <f>ROUND(I204*H204,2)</f>
        <v>0</v>
      </c>
      <c r="BL204" s="24" t="s">
        <v>266</v>
      </c>
      <c r="BM204" s="24" t="s">
        <v>1804</v>
      </c>
    </row>
    <row r="205" spans="2:65" s="14" customFormat="1">
      <c r="B205" s="187"/>
      <c r="D205" s="174" t="s">
        <v>268</v>
      </c>
      <c r="E205" s="188" t="s">
        <v>5</v>
      </c>
      <c r="F205" s="189" t="s">
        <v>1805</v>
      </c>
      <c r="H205" s="190">
        <v>5.8250000000000002</v>
      </c>
      <c r="L205" s="187"/>
      <c r="M205" s="191"/>
      <c r="N205" s="192"/>
      <c r="O205" s="192"/>
      <c r="P205" s="192"/>
      <c r="Q205" s="192"/>
      <c r="R205" s="192"/>
      <c r="S205" s="192"/>
      <c r="T205" s="193"/>
      <c r="AT205" s="188" t="s">
        <v>268</v>
      </c>
      <c r="AU205" s="188" t="s">
        <v>86</v>
      </c>
      <c r="AV205" s="14" t="s">
        <v>86</v>
      </c>
      <c r="AW205" s="14" t="s">
        <v>41</v>
      </c>
      <c r="AX205" s="14" t="s">
        <v>28</v>
      </c>
      <c r="AY205" s="188" t="s">
        <v>259</v>
      </c>
    </row>
    <row r="206" spans="2:65" s="1" customFormat="1" ht="25.5" customHeight="1">
      <c r="B206" s="161"/>
      <c r="C206" s="162" t="s">
        <v>516</v>
      </c>
      <c r="D206" s="162" t="s">
        <v>261</v>
      </c>
      <c r="E206" s="163" t="s">
        <v>1806</v>
      </c>
      <c r="F206" s="164" t="s">
        <v>1807</v>
      </c>
      <c r="G206" s="165" t="s">
        <v>324</v>
      </c>
      <c r="H206" s="166">
        <v>1E-3</v>
      </c>
      <c r="I206" s="167"/>
      <c r="J206" s="167">
        <f>ROUND(I206*H206,2)</f>
        <v>0</v>
      </c>
      <c r="K206" s="164" t="s">
        <v>265</v>
      </c>
      <c r="L206" s="39"/>
      <c r="M206" s="168" t="s">
        <v>5</v>
      </c>
      <c r="N206" s="169" t="s">
        <v>48</v>
      </c>
      <c r="O206" s="170">
        <v>94.286000000000001</v>
      </c>
      <c r="P206" s="170">
        <f>O206*H206</f>
        <v>9.4286000000000009E-2</v>
      </c>
      <c r="Q206" s="170">
        <v>0</v>
      </c>
      <c r="R206" s="170">
        <f>Q206*H206</f>
        <v>0</v>
      </c>
      <c r="S206" s="170">
        <v>0</v>
      </c>
      <c r="T206" s="171">
        <f>S206*H206</f>
        <v>0</v>
      </c>
      <c r="AR206" s="24" t="s">
        <v>266</v>
      </c>
      <c r="AT206" s="24" t="s">
        <v>261</v>
      </c>
      <c r="AU206" s="24" t="s">
        <v>86</v>
      </c>
      <c r="AY206" s="24" t="s">
        <v>259</v>
      </c>
      <c r="BE206" s="172">
        <f>IF(N206="základní",J206,0)</f>
        <v>0</v>
      </c>
      <c r="BF206" s="172">
        <f>IF(N206="snížená",J206,0)</f>
        <v>0</v>
      </c>
      <c r="BG206" s="172">
        <f>IF(N206="zákl. přenesená",J206,0)</f>
        <v>0</v>
      </c>
      <c r="BH206" s="172">
        <f>IF(N206="sníž. přenesená",J206,0)</f>
        <v>0</v>
      </c>
      <c r="BI206" s="172">
        <f>IF(N206="nulová",J206,0)</f>
        <v>0</v>
      </c>
      <c r="BJ206" s="24" t="s">
        <v>28</v>
      </c>
      <c r="BK206" s="172">
        <f>ROUND(I206*H206,2)</f>
        <v>0</v>
      </c>
      <c r="BL206" s="24" t="s">
        <v>266</v>
      </c>
      <c r="BM206" s="24" t="s">
        <v>1808</v>
      </c>
    </row>
    <row r="207" spans="2:65" s="12" customFormat="1">
      <c r="B207" s="173"/>
      <c r="D207" s="174" t="s">
        <v>268</v>
      </c>
      <c r="E207" s="175" t="s">
        <v>5</v>
      </c>
      <c r="F207" s="176" t="s">
        <v>1809</v>
      </c>
      <c r="H207" s="175" t="s">
        <v>5</v>
      </c>
      <c r="L207" s="173"/>
      <c r="M207" s="177"/>
      <c r="N207" s="178"/>
      <c r="O207" s="178"/>
      <c r="P207" s="178"/>
      <c r="Q207" s="178"/>
      <c r="R207" s="178"/>
      <c r="S207" s="178"/>
      <c r="T207" s="179"/>
      <c r="AT207" s="175" t="s">
        <v>268</v>
      </c>
      <c r="AU207" s="175" t="s">
        <v>86</v>
      </c>
      <c r="AV207" s="12" t="s">
        <v>28</v>
      </c>
      <c r="AW207" s="12" t="s">
        <v>41</v>
      </c>
      <c r="AX207" s="12" t="s">
        <v>77</v>
      </c>
      <c r="AY207" s="175" t="s">
        <v>259</v>
      </c>
    </row>
    <row r="208" spans="2:65" s="12" customFormat="1">
      <c r="B208" s="173"/>
      <c r="D208" s="174" t="s">
        <v>268</v>
      </c>
      <c r="E208" s="175" t="s">
        <v>5</v>
      </c>
      <c r="F208" s="176" t="s">
        <v>1810</v>
      </c>
      <c r="H208" s="175" t="s">
        <v>5</v>
      </c>
      <c r="L208" s="173"/>
      <c r="M208" s="177"/>
      <c r="N208" s="178"/>
      <c r="O208" s="178"/>
      <c r="P208" s="178"/>
      <c r="Q208" s="178"/>
      <c r="R208" s="178"/>
      <c r="S208" s="178"/>
      <c r="T208" s="179"/>
      <c r="AT208" s="175" t="s">
        <v>268</v>
      </c>
      <c r="AU208" s="175" t="s">
        <v>86</v>
      </c>
      <c r="AV208" s="12" t="s">
        <v>28</v>
      </c>
      <c r="AW208" s="12" t="s">
        <v>41</v>
      </c>
      <c r="AX208" s="12" t="s">
        <v>77</v>
      </c>
      <c r="AY208" s="175" t="s">
        <v>259</v>
      </c>
    </row>
    <row r="209" spans="2:65" s="14" customFormat="1">
      <c r="B209" s="187"/>
      <c r="D209" s="174" t="s">
        <v>268</v>
      </c>
      <c r="E209" s="188" t="s">
        <v>5</v>
      </c>
      <c r="F209" s="189" t="s">
        <v>1811</v>
      </c>
      <c r="H209" s="190">
        <v>1E-3</v>
      </c>
      <c r="L209" s="187"/>
      <c r="M209" s="191"/>
      <c r="N209" s="192"/>
      <c r="O209" s="192"/>
      <c r="P209" s="192"/>
      <c r="Q209" s="192"/>
      <c r="R209" s="192"/>
      <c r="S209" s="192"/>
      <c r="T209" s="193"/>
      <c r="AT209" s="188" t="s">
        <v>268</v>
      </c>
      <c r="AU209" s="188" t="s">
        <v>86</v>
      </c>
      <c r="AV209" s="14" t="s">
        <v>86</v>
      </c>
      <c r="AW209" s="14" t="s">
        <v>41</v>
      </c>
      <c r="AX209" s="14" t="s">
        <v>28</v>
      </c>
      <c r="AY209" s="188" t="s">
        <v>259</v>
      </c>
    </row>
    <row r="210" spans="2:65" s="1" customFormat="1" ht="16.5" customHeight="1">
      <c r="B210" s="161"/>
      <c r="C210" s="201" t="s">
        <v>522</v>
      </c>
      <c r="D210" s="201" t="s">
        <v>336</v>
      </c>
      <c r="E210" s="202" t="s">
        <v>1812</v>
      </c>
      <c r="F210" s="203" t="s">
        <v>1813</v>
      </c>
      <c r="G210" s="204" t="s">
        <v>352</v>
      </c>
      <c r="H210" s="205">
        <v>105</v>
      </c>
      <c r="I210" s="206"/>
      <c r="J210" s="206">
        <f>ROUND(I210*H210,2)</f>
        <v>0</v>
      </c>
      <c r="K210" s="203" t="s">
        <v>5</v>
      </c>
      <c r="L210" s="207"/>
      <c r="M210" s="208" t="s">
        <v>5</v>
      </c>
      <c r="N210" s="209" t="s">
        <v>48</v>
      </c>
      <c r="O210" s="170">
        <v>0</v>
      </c>
      <c r="P210" s="170">
        <f>O210*H210</f>
        <v>0</v>
      </c>
      <c r="Q210" s="170">
        <v>1.0000000000000001E-5</v>
      </c>
      <c r="R210" s="170">
        <f>Q210*H210</f>
        <v>1.0500000000000002E-3</v>
      </c>
      <c r="S210" s="170">
        <v>0</v>
      </c>
      <c r="T210" s="171">
        <f>S210*H210</f>
        <v>0</v>
      </c>
      <c r="AR210" s="24" t="s">
        <v>321</v>
      </c>
      <c r="AT210" s="24" t="s">
        <v>336</v>
      </c>
      <c r="AU210" s="24" t="s">
        <v>86</v>
      </c>
      <c r="AY210" s="24" t="s">
        <v>259</v>
      </c>
      <c r="BE210" s="172">
        <f>IF(N210="základní",J210,0)</f>
        <v>0</v>
      </c>
      <c r="BF210" s="172">
        <f>IF(N210="snížená",J210,0)</f>
        <v>0</v>
      </c>
      <c r="BG210" s="172">
        <f>IF(N210="zákl. přenesená",J210,0)</f>
        <v>0</v>
      </c>
      <c r="BH210" s="172">
        <f>IF(N210="sníž. přenesená",J210,0)</f>
        <v>0</v>
      </c>
      <c r="BI210" s="172">
        <f>IF(N210="nulová",J210,0)</f>
        <v>0</v>
      </c>
      <c r="BJ210" s="24" t="s">
        <v>28</v>
      </c>
      <c r="BK210" s="172">
        <f>ROUND(I210*H210,2)</f>
        <v>0</v>
      </c>
      <c r="BL210" s="24" t="s">
        <v>266</v>
      </c>
      <c r="BM210" s="24" t="s">
        <v>1814</v>
      </c>
    </row>
    <row r="211" spans="2:65" s="12" customFormat="1">
      <c r="B211" s="173"/>
      <c r="D211" s="174" t="s">
        <v>268</v>
      </c>
      <c r="E211" s="175" t="s">
        <v>5</v>
      </c>
      <c r="F211" s="176" t="s">
        <v>1810</v>
      </c>
      <c r="H211" s="175" t="s">
        <v>5</v>
      </c>
      <c r="L211" s="173"/>
      <c r="M211" s="177"/>
      <c r="N211" s="178"/>
      <c r="O211" s="178"/>
      <c r="P211" s="178"/>
      <c r="Q211" s="178"/>
      <c r="R211" s="178"/>
      <c r="S211" s="178"/>
      <c r="T211" s="179"/>
      <c r="AT211" s="175" t="s">
        <v>268</v>
      </c>
      <c r="AU211" s="175" t="s">
        <v>86</v>
      </c>
      <c r="AV211" s="12" t="s">
        <v>28</v>
      </c>
      <c r="AW211" s="12" t="s">
        <v>41</v>
      </c>
      <c r="AX211" s="12" t="s">
        <v>77</v>
      </c>
      <c r="AY211" s="175" t="s">
        <v>259</v>
      </c>
    </row>
    <row r="212" spans="2:65" s="14" customFormat="1">
      <c r="B212" s="187"/>
      <c r="D212" s="174" t="s">
        <v>268</v>
      </c>
      <c r="E212" s="188" t="s">
        <v>5</v>
      </c>
      <c r="F212" s="189" t="s">
        <v>1815</v>
      </c>
      <c r="H212" s="190">
        <v>105</v>
      </c>
      <c r="L212" s="187"/>
      <c r="M212" s="191"/>
      <c r="N212" s="192"/>
      <c r="O212" s="192"/>
      <c r="P212" s="192"/>
      <c r="Q212" s="192"/>
      <c r="R212" s="192"/>
      <c r="S212" s="192"/>
      <c r="T212" s="193"/>
      <c r="AT212" s="188" t="s">
        <v>268</v>
      </c>
      <c r="AU212" s="188" t="s">
        <v>86</v>
      </c>
      <c r="AV212" s="14" t="s">
        <v>86</v>
      </c>
      <c r="AW212" s="14" t="s">
        <v>41</v>
      </c>
      <c r="AX212" s="14" t="s">
        <v>28</v>
      </c>
      <c r="AY212" s="188" t="s">
        <v>259</v>
      </c>
    </row>
    <row r="213" spans="2:65" s="1" customFormat="1" ht="16.5" customHeight="1">
      <c r="B213" s="161"/>
      <c r="C213" s="162" t="s">
        <v>528</v>
      </c>
      <c r="D213" s="162" t="s">
        <v>261</v>
      </c>
      <c r="E213" s="163" t="s">
        <v>1816</v>
      </c>
      <c r="F213" s="164" t="s">
        <v>1817</v>
      </c>
      <c r="G213" s="165" t="s">
        <v>297</v>
      </c>
      <c r="H213" s="166">
        <v>1.425</v>
      </c>
      <c r="I213" s="167"/>
      <c r="J213" s="167">
        <f>ROUND(I213*H213,2)</f>
        <v>0</v>
      </c>
      <c r="K213" s="164" t="s">
        <v>265</v>
      </c>
      <c r="L213" s="39"/>
      <c r="M213" s="168" t="s">
        <v>5</v>
      </c>
      <c r="N213" s="169" t="s">
        <v>48</v>
      </c>
      <c r="O213" s="170">
        <v>1.196</v>
      </c>
      <c r="P213" s="170">
        <f>O213*H213</f>
        <v>1.7042999999999999</v>
      </c>
      <c r="Q213" s="170">
        <v>0</v>
      </c>
      <c r="R213" s="170">
        <f>Q213*H213</f>
        <v>0</v>
      </c>
      <c r="S213" s="170">
        <v>0</v>
      </c>
      <c r="T213" s="171">
        <f>S213*H213</f>
        <v>0</v>
      </c>
      <c r="AR213" s="24" t="s">
        <v>266</v>
      </c>
      <c r="AT213" s="24" t="s">
        <v>261</v>
      </c>
      <c r="AU213" s="24" t="s">
        <v>86</v>
      </c>
      <c r="AY213" s="24" t="s">
        <v>259</v>
      </c>
      <c r="BE213" s="172">
        <f>IF(N213="základní",J213,0)</f>
        <v>0</v>
      </c>
      <c r="BF213" s="172">
        <f>IF(N213="snížená",J213,0)</f>
        <v>0</v>
      </c>
      <c r="BG213" s="172">
        <f>IF(N213="zákl. přenesená",J213,0)</f>
        <v>0</v>
      </c>
      <c r="BH213" s="172">
        <f>IF(N213="sníž. přenesená",J213,0)</f>
        <v>0</v>
      </c>
      <c r="BI213" s="172">
        <f>IF(N213="nulová",J213,0)</f>
        <v>0</v>
      </c>
      <c r="BJ213" s="24" t="s">
        <v>28</v>
      </c>
      <c r="BK213" s="172">
        <f>ROUND(I213*H213,2)</f>
        <v>0</v>
      </c>
      <c r="BL213" s="24" t="s">
        <v>266</v>
      </c>
      <c r="BM213" s="24" t="s">
        <v>1818</v>
      </c>
    </row>
    <row r="214" spans="2:65" s="12" customFormat="1">
      <c r="B214" s="173"/>
      <c r="D214" s="174" t="s">
        <v>268</v>
      </c>
      <c r="E214" s="175" t="s">
        <v>5</v>
      </c>
      <c r="F214" s="176" t="s">
        <v>1819</v>
      </c>
      <c r="H214" s="175" t="s">
        <v>5</v>
      </c>
      <c r="L214" s="173"/>
      <c r="M214" s="177"/>
      <c r="N214" s="178"/>
      <c r="O214" s="178"/>
      <c r="P214" s="178"/>
      <c r="Q214" s="178"/>
      <c r="R214" s="178"/>
      <c r="S214" s="178"/>
      <c r="T214" s="179"/>
      <c r="AT214" s="175" t="s">
        <v>268</v>
      </c>
      <c r="AU214" s="175" t="s">
        <v>86</v>
      </c>
      <c r="AV214" s="12" t="s">
        <v>28</v>
      </c>
      <c r="AW214" s="12" t="s">
        <v>41</v>
      </c>
      <c r="AX214" s="12" t="s">
        <v>77</v>
      </c>
      <c r="AY214" s="175" t="s">
        <v>259</v>
      </c>
    </row>
    <row r="215" spans="2:65" s="14" customFormat="1">
      <c r="B215" s="187"/>
      <c r="D215" s="174" t="s">
        <v>268</v>
      </c>
      <c r="E215" s="188" t="s">
        <v>5</v>
      </c>
      <c r="F215" s="189" t="s">
        <v>1820</v>
      </c>
      <c r="H215" s="190">
        <v>0.82499999999999996</v>
      </c>
      <c r="L215" s="187"/>
      <c r="M215" s="191"/>
      <c r="N215" s="192"/>
      <c r="O215" s="192"/>
      <c r="P215" s="192"/>
      <c r="Q215" s="192"/>
      <c r="R215" s="192"/>
      <c r="S215" s="192"/>
      <c r="T215" s="193"/>
      <c r="AT215" s="188" t="s">
        <v>268</v>
      </c>
      <c r="AU215" s="188" t="s">
        <v>86</v>
      </c>
      <c r="AV215" s="14" t="s">
        <v>86</v>
      </c>
      <c r="AW215" s="14" t="s">
        <v>41</v>
      </c>
      <c r="AX215" s="14" t="s">
        <v>77</v>
      </c>
      <c r="AY215" s="188" t="s">
        <v>259</v>
      </c>
    </row>
    <row r="216" spans="2:65" s="14" customFormat="1">
      <c r="B216" s="187"/>
      <c r="D216" s="174" t="s">
        <v>268</v>
      </c>
      <c r="E216" s="188" t="s">
        <v>5</v>
      </c>
      <c r="F216" s="189" t="s">
        <v>1821</v>
      </c>
      <c r="H216" s="190">
        <v>0.6</v>
      </c>
      <c r="L216" s="187"/>
      <c r="M216" s="191"/>
      <c r="N216" s="192"/>
      <c r="O216" s="192"/>
      <c r="P216" s="192"/>
      <c r="Q216" s="192"/>
      <c r="R216" s="192"/>
      <c r="S216" s="192"/>
      <c r="T216" s="193"/>
      <c r="AT216" s="188" t="s">
        <v>268</v>
      </c>
      <c r="AU216" s="188" t="s">
        <v>86</v>
      </c>
      <c r="AV216" s="14" t="s">
        <v>86</v>
      </c>
      <c r="AW216" s="14" t="s">
        <v>41</v>
      </c>
      <c r="AX216" s="14" t="s">
        <v>77</v>
      </c>
      <c r="AY216" s="188" t="s">
        <v>259</v>
      </c>
    </row>
    <row r="217" spans="2:65" s="13" customFormat="1">
      <c r="B217" s="180"/>
      <c r="D217" s="174" t="s">
        <v>268</v>
      </c>
      <c r="E217" s="181" t="s">
        <v>1643</v>
      </c>
      <c r="F217" s="182" t="s">
        <v>1822</v>
      </c>
      <c r="H217" s="183">
        <v>1.425</v>
      </c>
      <c r="L217" s="180"/>
      <c r="M217" s="184"/>
      <c r="N217" s="185"/>
      <c r="O217" s="185"/>
      <c r="P217" s="185"/>
      <c r="Q217" s="185"/>
      <c r="R217" s="185"/>
      <c r="S217" s="185"/>
      <c r="T217" s="186"/>
      <c r="AT217" s="181" t="s">
        <v>268</v>
      </c>
      <c r="AU217" s="181" t="s">
        <v>86</v>
      </c>
      <c r="AV217" s="13" t="s">
        <v>152</v>
      </c>
      <c r="AW217" s="13" t="s">
        <v>41</v>
      </c>
      <c r="AX217" s="13" t="s">
        <v>28</v>
      </c>
      <c r="AY217" s="181" t="s">
        <v>259</v>
      </c>
    </row>
    <row r="218" spans="2:65" s="1" customFormat="1" ht="16.5" customHeight="1">
      <c r="B218" s="161"/>
      <c r="C218" s="162" t="s">
        <v>535</v>
      </c>
      <c r="D218" s="162" t="s">
        <v>261</v>
      </c>
      <c r="E218" s="163" t="s">
        <v>1823</v>
      </c>
      <c r="F218" s="164" t="s">
        <v>1824</v>
      </c>
      <c r="G218" s="165" t="s">
        <v>297</v>
      </c>
      <c r="H218" s="166">
        <v>1.425</v>
      </c>
      <c r="I218" s="167"/>
      <c r="J218" s="167">
        <f>ROUND(I218*H218,2)</f>
        <v>0</v>
      </c>
      <c r="K218" s="164" t="s">
        <v>265</v>
      </c>
      <c r="L218" s="39"/>
      <c r="M218" s="168" t="s">
        <v>5</v>
      </c>
      <c r="N218" s="169" t="s">
        <v>48</v>
      </c>
      <c r="O218" s="170">
        <v>0.45200000000000001</v>
      </c>
      <c r="P218" s="170">
        <f>O218*H218</f>
        <v>0.64410000000000001</v>
      </c>
      <c r="Q218" s="170">
        <v>0</v>
      </c>
      <c r="R218" s="170">
        <f>Q218*H218</f>
        <v>0</v>
      </c>
      <c r="S218" s="170">
        <v>0</v>
      </c>
      <c r="T218" s="171">
        <f>S218*H218</f>
        <v>0</v>
      </c>
      <c r="AR218" s="24" t="s">
        <v>266</v>
      </c>
      <c r="AT218" s="24" t="s">
        <v>261</v>
      </c>
      <c r="AU218" s="24" t="s">
        <v>86</v>
      </c>
      <c r="AY218" s="24" t="s">
        <v>259</v>
      </c>
      <c r="BE218" s="172">
        <f>IF(N218="základní",J218,0)</f>
        <v>0</v>
      </c>
      <c r="BF218" s="172">
        <f>IF(N218="snížená",J218,0)</f>
        <v>0</v>
      </c>
      <c r="BG218" s="172">
        <f>IF(N218="zákl. přenesená",J218,0)</f>
        <v>0</v>
      </c>
      <c r="BH218" s="172">
        <f>IF(N218="sníž. přenesená",J218,0)</f>
        <v>0</v>
      </c>
      <c r="BI218" s="172">
        <f>IF(N218="nulová",J218,0)</f>
        <v>0</v>
      </c>
      <c r="BJ218" s="24" t="s">
        <v>28</v>
      </c>
      <c r="BK218" s="172">
        <f>ROUND(I218*H218,2)</f>
        <v>0</v>
      </c>
      <c r="BL218" s="24" t="s">
        <v>266</v>
      </c>
      <c r="BM218" s="24" t="s">
        <v>1825</v>
      </c>
    </row>
    <row r="219" spans="2:65" s="14" customFormat="1">
      <c r="B219" s="187"/>
      <c r="D219" s="174" t="s">
        <v>268</v>
      </c>
      <c r="E219" s="188" t="s">
        <v>5</v>
      </c>
      <c r="F219" s="189" t="s">
        <v>1643</v>
      </c>
      <c r="H219" s="190">
        <v>1.425</v>
      </c>
      <c r="L219" s="187"/>
      <c r="M219" s="191"/>
      <c r="N219" s="192"/>
      <c r="O219" s="192"/>
      <c r="P219" s="192"/>
      <c r="Q219" s="192"/>
      <c r="R219" s="192"/>
      <c r="S219" s="192"/>
      <c r="T219" s="193"/>
      <c r="AT219" s="188" t="s">
        <v>268</v>
      </c>
      <c r="AU219" s="188" t="s">
        <v>86</v>
      </c>
      <c r="AV219" s="14" t="s">
        <v>86</v>
      </c>
      <c r="AW219" s="14" t="s">
        <v>41</v>
      </c>
      <c r="AX219" s="14" t="s">
        <v>28</v>
      </c>
      <c r="AY219" s="188" t="s">
        <v>259</v>
      </c>
    </row>
    <row r="220" spans="2:65" s="1" customFormat="1" ht="16.5" customHeight="1">
      <c r="B220" s="161"/>
      <c r="C220" s="162" t="s">
        <v>540</v>
      </c>
      <c r="D220" s="162" t="s">
        <v>261</v>
      </c>
      <c r="E220" s="163" t="s">
        <v>1826</v>
      </c>
      <c r="F220" s="164" t="s">
        <v>1827</v>
      </c>
      <c r="G220" s="165" t="s">
        <v>297</v>
      </c>
      <c r="H220" s="166">
        <v>1.425</v>
      </c>
      <c r="I220" s="167"/>
      <c r="J220" s="167">
        <f>ROUND(I220*H220,2)</f>
        <v>0</v>
      </c>
      <c r="K220" s="164" t="s">
        <v>265</v>
      </c>
      <c r="L220" s="39"/>
      <c r="M220" s="168" t="s">
        <v>5</v>
      </c>
      <c r="N220" s="169" t="s">
        <v>48</v>
      </c>
      <c r="O220" s="170">
        <v>2.8000000000000001E-2</v>
      </c>
      <c r="P220" s="170">
        <f>O220*H220</f>
        <v>3.9900000000000005E-2</v>
      </c>
      <c r="Q220" s="170">
        <v>0</v>
      </c>
      <c r="R220" s="170">
        <f>Q220*H220</f>
        <v>0</v>
      </c>
      <c r="S220" s="170">
        <v>0</v>
      </c>
      <c r="T220" s="171">
        <f>S220*H220</f>
        <v>0</v>
      </c>
      <c r="AR220" s="24" t="s">
        <v>266</v>
      </c>
      <c r="AT220" s="24" t="s">
        <v>261</v>
      </c>
      <c r="AU220" s="24" t="s">
        <v>86</v>
      </c>
      <c r="AY220" s="24" t="s">
        <v>259</v>
      </c>
      <c r="BE220" s="172">
        <f>IF(N220="základní",J220,0)</f>
        <v>0</v>
      </c>
      <c r="BF220" s="172">
        <f>IF(N220="snížená",J220,0)</f>
        <v>0</v>
      </c>
      <c r="BG220" s="172">
        <f>IF(N220="zákl. přenesená",J220,0)</f>
        <v>0</v>
      </c>
      <c r="BH220" s="172">
        <f>IF(N220="sníž. přenesená",J220,0)</f>
        <v>0</v>
      </c>
      <c r="BI220" s="172">
        <f>IF(N220="nulová",J220,0)</f>
        <v>0</v>
      </c>
      <c r="BJ220" s="24" t="s">
        <v>28</v>
      </c>
      <c r="BK220" s="172">
        <f>ROUND(I220*H220,2)</f>
        <v>0</v>
      </c>
      <c r="BL220" s="24" t="s">
        <v>266</v>
      </c>
      <c r="BM220" s="24" t="s">
        <v>1828</v>
      </c>
    </row>
    <row r="221" spans="2:65" s="12" customFormat="1" ht="27">
      <c r="B221" s="173"/>
      <c r="D221" s="174" t="s">
        <v>268</v>
      </c>
      <c r="E221" s="175" t="s">
        <v>5</v>
      </c>
      <c r="F221" s="176" t="s">
        <v>1829</v>
      </c>
      <c r="H221" s="175" t="s">
        <v>5</v>
      </c>
      <c r="L221" s="173"/>
      <c r="M221" s="177"/>
      <c r="N221" s="178"/>
      <c r="O221" s="178"/>
      <c r="P221" s="178"/>
      <c r="Q221" s="178"/>
      <c r="R221" s="178"/>
      <c r="S221" s="178"/>
      <c r="T221" s="179"/>
      <c r="AT221" s="175" t="s">
        <v>268</v>
      </c>
      <c r="AU221" s="175" t="s">
        <v>86</v>
      </c>
      <c r="AV221" s="12" t="s">
        <v>28</v>
      </c>
      <c r="AW221" s="12" t="s">
        <v>41</v>
      </c>
      <c r="AX221" s="12" t="s">
        <v>77</v>
      </c>
      <c r="AY221" s="175" t="s">
        <v>259</v>
      </c>
    </row>
    <row r="222" spans="2:65" s="14" customFormat="1">
      <c r="B222" s="187"/>
      <c r="D222" s="174" t="s">
        <v>268</v>
      </c>
      <c r="E222" s="188" t="s">
        <v>5</v>
      </c>
      <c r="F222" s="189" t="s">
        <v>1830</v>
      </c>
      <c r="H222" s="190">
        <v>1.425</v>
      </c>
      <c r="L222" s="187"/>
      <c r="M222" s="191"/>
      <c r="N222" s="192"/>
      <c r="O222" s="192"/>
      <c r="P222" s="192"/>
      <c r="Q222" s="192"/>
      <c r="R222" s="192"/>
      <c r="S222" s="192"/>
      <c r="T222" s="193"/>
      <c r="AT222" s="188" t="s">
        <v>268</v>
      </c>
      <c r="AU222" s="188" t="s">
        <v>86</v>
      </c>
      <c r="AV222" s="14" t="s">
        <v>86</v>
      </c>
      <c r="AW222" s="14" t="s">
        <v>41</v>
      </c>
      <c r="AX222" s="14" t="s">
        <v>28</v>
      </c>
      <c r="AY222" s="188" t="s">
        <v>259</v>
      </c>
    </row>
    <row r="223" spans="2:65" s="11" customFormat="1" ht="29.85" customHeight="1">
      <c r="B223" s="149"/>
      <c r="D223" s="150" t="s">
        <v>76</v>
      </c>
      <c r="E223" s="159" t="s">
        <v>86</v>
      </c>
      <c r="F223" s="159" t="s">
        <v>699</v>
      </c>
      <c r="J223" s="160">
        <f>BK223</f>
        <v>0</v>
      </c>
      <c r="L223" s="149"/>
      <c r="M223" s="153"/>
      <c r="N223" s="154"/>
      <c r="O223" s="154"/>
      <c r="P223" s="155">
        <f>SUM(P224:P227)</f>
        <v>7.795923000000001</v>
      </c>
      <c r="Q223" s="154"/>
      <c r="R223" s="155">
        <f>SUM(R224:R227)</f>
        <v>12.165693000000001</v>
      </c>
      <c r="S223" s="154"/>
      <c r="T223" s="156">
        <f>SUM(T224:T227)</f>
        <v>0</v>
      </c>
      <c r="AR223" s="150" t="s">
        <v>28</v>
      </c>
      <c r="AT223" s="157" t="s">
        <v>76</v>
      </c>
      <c r="AU223" s="157" t="s">
        <v>28</v>
      </c>
      <c r="AY223" s="150" t="s">
        <v>259</v>
      </c>
      <c r="BK223" s="158">
        <f>SUM(BK224:BK227)</f>
        <v>0</v>
      </c>
    </row>
    <row r="224" spans="2:65" s="1" customFormat="1" ht="16.5" customHeight="1">
      <c r="B224" s="161"/>
      <c r="C224" s="162" t="s">
        <v>544</v>
      </c>
      <c r="D224" s="162" t="s">
        <v>261</v>
      </c>
      <c r="E224" s="163" t="s">
        <v>1831</v>
      </c>
      <c r="F224" s="164" t="s">
        <v>1832</v>
      </c>
      <c r="G224" s="165" t="s">
        <v>297</v>
      </c>
      <c r="H224" s="166">
        <v>6.3330000000000002</v>
      </c>
      <c r="I224" s="167"/>
      <c r="J224" s="167">
        <f>ROUND(I224*H224,2)</f>
        <v>0</v>
      </c>
      <c r="K224" s="164" t="s">
        <v>5</v>
      </c>
      <c r="L224" s="39"/>
      <c r="M224" s="168" t="s">
        <v>5</v>
      </c>
      <c r="N224" s="169" t="s">
        <v>48</v>
      </c>
      <c r="O224" s="170">
        <v>1.2310000000000001</v>
      </c>
      <c r="P224" s="170">
        <f>O224*H224</f>
        <v>7.795923000000001</v>
      </c>
      <c r="Q224" s="170">
        <v>1.921</v>
      </c>
      <c r="R224" s="170">
        <f>Q224*H224</f>
        <v>12.165693000000001</v>
      </c>
      <c r="S224" s="170">
        <v>0</v>
      </c>
      <c r="T224" s="171">
        <f>S224*H224</f>
        <v>0</v>
      </c>
      <c r="AR224" s="24" t="s">
        <v>266</v>
      </c>
      <c r="AT224" s="24" t="s">
        <v>261</v>
      </c>
      <c r="AU224" s="24" t="s">
        <v>86</v>
      </c>
      <c r="AY224" s="24" t="s">
        <v>259</v>
      </c>
      <c r="BE224" s="172">
        <f>IF(N224="základní",J224,0)</f>
        <v>0</v>
      </c>
      <c r="BF224" s="172">
        <f>IF(N224="snížená",J224,0)</f>
        <v>0</v>
      </c>
      <c r="BG224" s="172">
        <f>IF(N224="zákl. přenesená",J224,0)</f>
        <v>0</v>
      </c>
      <c r="BH224" s="172">
        <f>IF(N224="sníž. přenesená",J224,0)</f>
        <v>0</v>
      </c>
      <c r="BI224" s="172">
        <f>IF(N224="nulová",J224,0)</f>
        <v>0</v>
      </c>
      <c r="BJ224" s="24" t="s">
        <v>28</v>
      </c>
      <c r="BK224" s="172">
        <f>ROUND(I224*H224,2)</f>
        <v>0</v>
      </c>
      <c r="BL224" s="24" t="s">
        <v>266</v>
      </c>
      <c r="BM224" s="24" t="s">
        <v>1833</v>
      </c>
    </row>
    <row r="225" spans="2:65" s="12" customFormat="1">
      <c r="B225" s="173"/>
      <c r="D225" s="174" t="s">
        <v>268</v>
      </c>
      <c r="E225" s="175" t="s">
        <v>5</v>
      </c>
      <c r="F225" s="176" t="s">
        <v>1680</v>
      </c>
      <c r="H225" s="175" t="s">
        <v>5</v>
      </c>
      <c r="L225" s="173"/>
      <c r="M225" s="177"/>
      <c r="N225" s="178"/>
      <c r="O225" s="178"/>
      <c r="P225" s="178"/>
      <c r="Q225" s="178"/>
      <c r="R225" s="178"/>
      <c r="S225" s="178"/>
      <c r="T225" s="179"/>
      <c r="AT225" s="175" t="s">
        <v>268</v>
      </c>
      <c r="AU225" s="175" t="s">
        <v>86</v>
      </c>
      <c r="AV225" s="12" t="s">
        <v>28</v>
      </c>
      <c r="AW225" s="12" t="s">
        <v>41</v>
      </c>
      <c r="AX225" s="12" t="s">
        <v>77</v>
      </c>
      <c r="AY225" s="175" t="s">
        <v>259</v>
      </c>
    </row>
    <row r="226" spans="2:65" s="12" customFormat="1">
      <c r="B226" s="173"/>
      <c r="D226" s="174" t="s">
        <v>268</v>
      </c>
      <c r="E226" s="175" t="s">
        <v>5</v>
      </c>
      <c r="F226" s="176" t="s">
        <v>1834</v>
      </c>
      <c r="H226" s="175" t="s">
        <v>5</v>
      </c>
      <c r="L226" s="173"/>
      <c r="M226" s="177"/>
      <c r="N226" s="178"/>
      <c r="O226" s="178"/>
      <c r="P226" s="178"/>
      <c r="Q226" s="178"/>
      <c r="R226" s="178"/>
      <c r="S226" s="178"/>
      <c r="T226" s="179"/>
      <c r="AT226" s="175" t="s">
        <v>268</v>
      </c>
      <c r="AU226" s="175" t="s">
        <v>86</v>
      </c>
      <c r="AV226" s="12" t="s">
        <v>28</v>
      </c>
      <c r="AW226" s="12" t="s">
        <v>41</v>
      </c>
      <c r="AX226" s="12" t="s">
        <v>77</v>
      </c>
      <c r="AY226" s="175" t="s">
        <v>259</v>
      </c>
    </row>
    <row r="227" spans="2:65" s="14" customFormat="1">
      <c r="B227" s="187"/>
      <c r="D227" s="174" t="s">
        <v>268</v>
      </c>
      <c r="E227" s="188" t="s">
        <v>1835</v>
      </c>
      <c r="F227" s="189" t="s">
        <v>1836</v>
      </c>
      <c r="H227" s="190">
        <v>6.3330000000000002</v>
      </c>
      <c r="L227" s="187"/>
      <c r="M227" s="191"/>
      <c r="N227" s="192"/>
      <c r="O227" s="192"/>
      <c r="P227" s="192"/>
      <c r="Q227" s="192"/>
      <c r="R227" s="192"/>
      <c r="S227" s="192"/>
      <c r="T227" s="193"/>
      <c r="AT227" s="188" t="s">
        <v>268</v>
      </c>
      <c r="AU227" s="188" t="s">
        <v>86</v>
      </c>
      <c r="AV227" s="14" t="s">
        <v>86</v>
      </c>
      <c r="AW227" s="14" t="s">
        <v>41</v>
      </c>
      <c r="AX227" s="14" t="s">
        <v>28</v>
      </c>
      <c r="AY227" s="188" t="s">
        <v>259</v>
      </c>
    </row>
    <row r="228" spans="2:65" s="11" customFormat="1" ht="29.85" customHeight="1">
      <c r="B228" s="149"/>
      <c r="D228" s="150" t="s">
        <v>76</v>
      </c>
      <c r="E228" s="159" t="s">
        <v>627</v>
      </c>
      <c r="F228" s="159" t="s">
        <v>628</v>
      </c>
      <c r="J228" s="160">
        <f>BK228</f>
        <v>0</v>
      </c>
      <c r="L228" s="149"/>
      <c r="M228" s="153"/>
      <c r="N228" s="154"/>
      <c r="O228" s="154"/>
      <c r="P228" s="155">
        <f>P229</f>
        <v>44.688933000000006</v>
      </c>
      <c r="Q228" s="154"/>
      <c r="R228" s="155">
        <f>R229</f>
        <v>0</v>
      </c>
      <c r="S228" s="154"/>
      <c r="T228" s="156">
        <f>T229</f>
        <v>0</v>
      </c>
      <c r="AR228" s="150" t="s">
        <v>28</v>
      </c>
      <c r="AT228" s="157" t="s">
        <v>76</v>
      </c>
      <c r="AU228" s="157" t="s">
        <v>28</v>
      </c>
      <c r="AY228" s="150" t="s">
        <v>259</v>
      </c>
      <c r="BK228" s="158">
        <f>BK229</f>
        <v>0</v>
      </c>
    </row>
    <row r="229" spans="2:65" s="1" customFormat="1" ht="16.5" customHeight="1">
      <c r="B229" s="161"/>
      <c r="C229" s="162" t="s">
        <v>548</v>
      </c>
      <c r="D229" s="162" t="s">
        <v>261</v>
      </c>
      <c r="E229" s="163" t="s">
        <v>707</v>
      </c>
      <c r="F229" s="164" t="s">
        <v>708</v>
      </c>
      <c r="G229" s="165" t="s">
        <v>324</v>
      </c>
      <c r="H229" s="166">
        <v>22.311</v>
      </c>
      <c r="I229" s="167"/>
      <c r="J229" s="167">
        <f>ROUND(I229*H229,2)</f>
        <v>0</v>
      </c>
      <c r="K229" s="164" t="s">
        <v>265</v>
      </c>
      <c r="L229" s="39"/>
      <c r="M229" s="168" t="s">
        <v>5</v>
      </c>
      <c r="N229" s="213" t="s">
        <v>48</v>
      </c>
      <c r="O229" s="214">
        <v>2.0030000000000001</v>
      </c>
      <c r="P229" s="214">
        <f>O229*H229</f>
        <v>44.688933000000006</v>
      </c>
      <c r="Q229" s="214">
        <v>0</v>
      </c>
      <c r="R229" s="214">
        <f>Q229*H229</f>
        <v>0</v>
      </c>
      <c r="S229" s="214">
        <v>0</v>
      </c>
      <c r="T229" s="215">
        <f>S229*H229</f>
        <v>0</v>
      </c>
      <c r="AR229" s="24" t="s">
        <v>266</v>
      </c>
      <c r="AT229" s="24" t="s">
        <v>261</v>
      </c>
      <c r="AU229" s="24" t="s">
        <v>86</v>
      </c>
      <c r="AY229" s="24" t="s">
        <v>259</v>
      </c>
      <c r="BE229" s="172">
        <f>IF(N229="základní",J229,0)</f>
        <v>0</v>
      </c>
      <c r="BF229" s="172">
        <f>IF(N229="snížená",J229,0)</f>
        <v>0</v>
      </c>
      <c r="BG229" s="172">
        <f>IF(N229="zákl. přenesená",J229,0)</f>
        <v>0</v>
      </c>
      <c r="BH229" s="172">
        <f>IF(N229="sníž. přenesená",J229,0)</f>
        <v>0</v>
      </c>
      <c r="BI229" s="172">
        <f>IF(N229="nulová",J229,0)</f>
        <v>0</v>
      </c>
      <c r="BJ229" s="24" t="s">
        <v>28</v>
      </c>
      <c r="BK229" s="172">
        <f>ROUND(I229*H229,2)</f>
        <v>0</v>
      </c>
      <c r="BL229" s="24" t="s">
        <v>266</v>
      </c>
      <c r="BM229" s="24" t="s">
        <v>1837</v>
      </c>
    </row>
    <row r="230" spans="2:65" s="1" customFormat="1" ht="6.95" customHeight="1">
      <c r="B230" s="54"/>
      <c r="C230" s="55"/>
      <c r="D230" s="55"/>
      <c r="E230" s="55"/>
      <c r="F230" s="55"/>
      <c r="G230" s="55"/>
      <c r="H230" s="55"/>
      <c r="I230" s="55"/>
      <c r="J230" s="55"/>
      <c r="K230" s="55"/>
      <c r="L230" s="39"/>
    </row>
  </sheetData>
  <autoFilter ref="C91:K229" xr:uid="{00000000-0009-0000-0000-000011000000}"/>
  <mergeCells count="16"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  <mergeCell ref="L2:V2"/>
    <mergeCell ref="E78:H78"/>
    <mergeCell ref="E82:H82"/>
    <mergeCell ref="E80:H80"/>
    <mergeCell ref="E84:H84"/>
    <mergeCell ref="J59:J60"/>
  </mergeCells>
  <hyperlinks>
    <hyperlink ref="F1:G1" location="C2" display="1) Krycí list soupisu" xr:uid="{00000000-0004-0000-1100-000000000000}"/>
    <hyperlink ref="G1:H1" location="C62" display="2) Rekapitulace" xr:uid="{00000000-0004-0000-1100-000001000000}"/>
    <hyperlink ref="J1" location="C91" display="3) Soupis prací" xr:uid="{00000000-0004-0000-1100-000002000000}"/>
    <hyperlink ref="L1:V1" location="'Rekapitulace stavby'!C2" display="Rekapitulace stavby" xr:uid="{00000000-0004-0000-1100-000003000000}"/>
  </hyperlinks>
  <pageMargins left="0.59055118110236227" right="0.59055118110236227" top="0.59055118110236227" bottom="0.59055118110236227" header="0" footer="0"/>
  <pageSetup paperSize="9" fitToHeight="100" orientation="landscape" r:id="rId1"/>
  <headerFooter>
    <oddFooter>&amp;CStrana &amp;P z 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BR171"/>
  <sheetViews>
    <sheetView showGridLines="0" workbookViewId="0">
      <pane ySplit="1" topLeftCell="A139" activePane="bottomLeft" state="frozen"/>
      <selection activeCell="A2" sqref="A2"/>
      <selection pane="bottomLeft" activeCell="I94" sqref="I94:I172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9" max="19" width="8.1640625" customWidth="1"/>
    <col min="20" max="20" width="29.6640625" customWidth="1"/>
    <col min="21" max="21" width="16.33203125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04"/>
      <c r="B1" s="17"/>
      <c r="C1" s="17"/>
      <c r="D1" s="18" t="s">
        <v>1</v>
      </c>
      <c r="E1" s="17"/>
      <c r="F1" s="105" t="s">
        <v>189</v>
      </c>
      <c r="G1" s="262" t="s">
        <v>190</v>
      </c>
      <c r="H1" s="262"/>
      <c r="I1" s="17"/>
      <c r="J1" s="105" t="s">
        <v>191</v>
      </c>
      <c r="K1" s="18" t="s">
        <v>192</v>
      </c>
      <c r="L1" s="105" t="s">
        <v>193</v>
      </c>
      <c r="M1" s="105"/>
      <c r="N1" s="105"/>
      <c r="O1" s="105"/>
      <c r="P1" s="105"/>
      <c r="Q1" s="105"/>
      <c r="R1" s="105"/>
      <c r="S1" s="105"/>
      <c r="T1" s="105"/>
      <c r="U1" s="106"/>
      <c r="V1" s="106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24" t="s">
        <v>156</v>
      </c>
      <c r="AZ2" s="107" t="s">
        <v>1838</v>
      </c>
      <c r="BA2" s="107" t="s">
        <v>5</v>
      </c>
      <c r="BB2" s="107" t="s">
        <v>5</v>
      </c>
      <c r="BC2" s="107" t="s">
        <v>754</v>
      </c>
      <c r="BD2" s="107" t="s">
        <v>86</v>
      </c>
    </row>
    <row r="3" spans="1:70" ht="6.95" customHeight="1">
      <c r="B3" s="25"/>
      <c r="C3" s="26"/>
      <c r="D3" s="26"/>
      <c r="E3" s="26"/>
      <c r="F3" s="26"/>
      <c r="G3" s="26"/>
      <c r="H3" s="26"/>
      <c r="I3" s="26"/>
      <c r="J3" s="26"/>
      <c r="K3" s="27"/>
      <c r="AT3" s="24" t="s">
        <v>86</v>
      </c>
      <c r="AZ3" s="107" t="s">
        <v>1839</v>
      </c>
      <c r="BA3" s="107" t="s">
        <v>5</v>
      </c>
      <c r="BB3" s="107" t="s">
        <v>5</v>
      </c>
      <c r="BC3" s="107" t="s">
        <v>1840</v>
      </c>
      <c r="BD3" s="107" t="s">
        <v>86</v>
      </c>
    </row>
    <row r="4" spans="1:70" ht="36.950000000000003" customHeight="1">
      <c r="B4" s="28"/>
      <c r="C4" s="29"/>
      <c r="D4" s="30" t="s">
        <v>198</v>
      </c>
      <c r="E4" s="29"/>
      <c r="F4" s="29"/>
      <c r="G4" s="29"/>
      <c r="H4" s="29"/>
      <c r="I4" s="29"/>
      <c r="J4" s="29"/>
      <c r="K4" s="31"/>
      <c r="M4" s="32" t="s">
        <v>13</v>
      </c>
      <c r="AT4" s="24" t="s">
        <v>6</v>
      </c>
      <c r="AZ4" s="107" t="s">
        <v>1841</v>
      </c>
      <c r="BA4" s="107" t="s">
        <v>5</v>
      </c>
      <c r="BB4" s="107" t="s">
        <v>5</v>
      </c>
      <c r="BC4" s="107" t="s">
        <v>1842</v>
      </c>
      <c r="BD4" s="107" t="s">
        <v>86</v>
      </c>
    </row>
    <row r="5" spans="1:70" ht="6.95" customHeight="1">
      <c r="B5" s="28"/>
      <c r="C5" s="29"/>
      <c r="D5" s="29"/>
      <c r="E5" s="29"/>
      <c r="F5" s="29"/>
      <c r="G5" s="29"/>
      <c r="H5" s="29"/>
      <c r="I5" s="29"/>
      <c r="J5" s="29"/>
      <c r="K5" s="31"/>
    </row>
    <row r="6" spans="1:70" ht="15">
      <c r="B6" s="28"/>
      <c r="C6" s="29"/>
      <c r="D6" s="36" t="s">
        <v>17</v>
      </c>
      <c r="E6" s="29"/>
      <c r="F6" s="29"/>
      <c r="G6" s="29"/>
      <c r="H6" s="29"/>
      <c r="I6" s="29"/>
      <c r="J6" s="29"/>
      <c r="K6" s="31"/>
    </row>
    <row r="7" spans="1:70" ht="16.5" customHeight="1">
      <c r="B7" s="28"/>
      <c r="C7" s="29"/>
      <c r="D7" s="29"/>
      <c r="E7" s="263" t="str">
        <f>'Rekapitulace stavby'!K6</f>
        <v>ÚPRAVA VEŘEJNÉHO PROSTORU MEZI UL. VÝSTAVNÍ-VELETRŽNÍ PŘI MENDLOVĚ NÁM.ČÁST 2 - VNITROBLOK</v>
      </c>
      <c r="F7" s="269"/>
      <c r="G7" s="269"/>
      <c r="H7" s="269"/>
      <c r="I7" s="29"/>
      <c r="J7" s="29"/>
      <c r="K7" s="31"/>
    </row>
    <row r="8" spans="1:70" ht="15">
      <c r="B8" s="28"/>
      <c r="C8" s="29"/>
      <c r="D8" s="36" t="s">
        <v>206</v>
      </c>
      <c r="E8" s="29"/>
      <c r="F8" s="29"/>
      <c r="G8" s="29"/>
      <c r="H8" s="29"/>
      <c r="I8" s="29"/>
      <c r="J8" s="29"/>
      <c r="K8" s="31"/>
    </row>
    <row r="9" spans="1:70" ht="16.5" customHeight="1">
      <c r="B9" s="28"/>
      <c r="C9" s="29"/>
      <c r="D9" s="29"/>
      <c r="E9" s="263" t="s">
        <v>1641</v>
      </c>
      <c r="F9" s="254"/>
      <c r="G9" s="254"/>
      <c r="H9" s="254"/>
      <c r="I9" s="29"/>
      <c r="J9" s="29"/>
      <c r="K9" s="31"/>
    </row>
    <row r="10" spans="1:70" ht="15">
      <c r="B10" s="28"/>
      <c r="C10" s="29"/>
      <c r="D10" s="36" t="s">
        <v>212</v>
      </c>
      <c r="E10" s="29"/>
      <c r="F10" s="29"/>
      <c r="G10" s="29"/>
      <c r="H10" s="29"/>
      <c r="I10" s="29"/>
      <c r="J10" s="29"/>
      <c r="K10" s="31"/>
    </row>
    <row r="11" spans="1:70" s="1" customFormat="1" ht="16.5" customHeight="1">
      <c r="B11" s="39"/>
      <c r="C11" s="40"/>
      <c r="D11" s="40"/>
      <c r="E11" s="252" t="s">
        <v>1645</v>
      </c>
      <c r="F11" s="264"/>
      <c r="G11" s="264"/>
      <c r="H11" s="264"/>
      <c r="I11" s="40"/>
      <c r="J11" s="40"/>
      <c r="K11" s="43"/>
    </row>
    <row r="12" spans="1:70" s="1" customFormat="1" ht="15">
      <c r="B12" s="39"/>
      <c r="C12" s="40"/>
      <c r="D12" s="36" t="s">
        <v>1646</v>
      </c>
      <c r="E12" s="40"/>
      <c r="F12" s="40"/>
      <c r="G12" s="40"/>
      <c r="H12" s="40"/>
      <c r="I12" s="40"/>
      <c r="J12" s="40"/>
      <c r="K12" s="43"/>
    </row>
    <row r="13" spans="1:70" s="1" customFormat="1" ht="36.950000000000003" customHeight="1">
      <c r="B13" s="39"/>
      <c r="C13" s="40"/>
      <c r="D13" s="40"/>
      <c r="E13" s="265" t="s">
        <v>1843</v>
      </c>
      <c r="F13" s="264"/>
      <c r="G13" s="264"/>
      <c r="H13" s="264"/>
      <c r="I13" s="40"/>
      <c r="J13" s="40"/>
      <c r="K13" s="43"/>
    </row>
    <row r="14" spans="1:70" s="1" customFormat="1">
      <c r="B14" s="39"/>
      <c r="C14" s="40"/>
      <c r="D14" s="40"/>
      <c r="E14" s="40"/>
      <c r="F14" s="40"/>
      <c r="G14" s="40"/>
      <c r="H14" s="40"/>
      <c r="I14" s="40"/>
      <c r="J14" s="40"/>
      <c r="K14" s="43"/>
    </row>
    <row r="15" spans="1:70" s="1" customFormat="1" ht="14.45" customHeight="1">
      <c r="B15" s="39"/>
      <c r="C15" s="40"/>
      <c r="D15" s="36" t="s">
        <v>20</v>
      </c>
      <c r="E15" s="40"/>
      <c r="F15" s="34" t="s">
        <v>21</v>
      </c>
      <c r="G15" s="40"/>
      <c r="H15" s="40"/>
      <c r="I15" s="36" t="s">
        <v>22</v>
      </c>
      <c r="J15" s="34" t="s">
        <v>5</v>
      </c>
      <c r="K15" s="43"/>
    </row>
    <row r="16" spans="1:70" s="1" customFormat="1" ht="14.45" customHeight="1">
      <c r="B16" s="39"/>
      <c r="C16" s="40"/>
      <c r="D16" s="36" t="s">
        <v>24</v>
      </c>
      <c r="E16" s="40"/>
      <c r="F16" s="34" t="s">
        <v>25</v>
      </c>
      <c r="G16" s="40"/>
      <c r="H16" s="40"/>
      <c r="I16" s="36" t="s">
        <v>26</v>
      </c>
      <c r="J16" s="108" t="str">
        <f>'Rekapitulace stavby'!AN8</f>
        <v>18.09.2017</v>
      </c>
      <c r="K16" s="43"/>
    </row>
    <row r="17" spans="2:11" s="1" customFormat="1" ht="10.9" customHeight="1">
      <c r="B17" s="39"/>
      <c r="C17" s="40"/>
      <c r="D17" s="40"/>
      <c r="E17" s="40"/>
      <c r="F17" s="40"/>
      <c r="G17" s="40"/>
      <c r="H17" s="40"/>
      <c r="I17" s="40"/>
      <c r="J17" s="40"/>
      <c r="K17" s="43"/>
    </row>
    <row r="18" spans="2:11" s="1" customFormat="1" ht="14.45" customHeight="1">
      <c r="B18" s="39"/>
      <c r="C18" s="40"/>
      <c r="D18" s="36" t="s">
        <v>33</v>
      </c>
      <c r="E18" s="40"/>
      <c r="F18" s="40"/>
      <c r="G18" s="40"/>
      <c r="H18" s="40"/>
      <c r="I18" s="36" t="s">
        <v>34</v>
      </c>
      <c r="J18" s="34" t="s">
        <v>5</v>
      </c>
      <c r="K18" s="43"/>
    </row>
    <row r="19" spans="2:11" s="1" customFormat="1" ht="18" customHeight="1">
      <c r="B19" s="39"/>
      <c r="C19" s="40"/>
      <c r="D19" s="40"/>
      <c r="E19" s="34" t="s">
        <v>35</v>
      </c>
      <c r="F19" s="40"/>
      <c r="G19" s="40"/>
      <c r="H19" s="40"/>
      <c r="I19" s="36" t="s">
        <v>36</v>
      </c>
      <c r="J19" s="34" t="s">
        <v>5</v>
      </c>
      <c r="K19" s="43"/>
    </row>
    <row r="20" spans="2:11" s="1" customFormat="1" ht="6.95" customHeight="1">
      <c r="B20" s="39"/>
      <c r="C20" s="40"/>
      <c r="D20" s="40"/>
      <c r="E20" s="40"/>
      <c r="F20" s="40"/>
      <c r="G20" s="40"/>
      <c r="H20" s="40"/>
      <c r="I20" s="40"/>
      <c r="J20" s="40"/>
      <c r="K20" s="43"/>
    </row>
    <row r="21" spans="2:11" s="1" customFormat="1" ht="14.45" customHeight="1">
      <c r="B21" s="39"/>
      <c r="C21" s="40"/>
      <c r="D21" s="36" t="s">
        <v>37</v>
      </c>
      <c r="E21" s="40"/>
      <c r="F21" s="40"/>
      <c r="G21" s="40"/>
      <c r="H21" s="40"/>
      <c r="I21" s="36" t="s">
        <v>34</v>
      </c>
      <c r="J21" s="34" t="str">
        <f>IF('Rekapitulace stavby'!AN13="Vyplň údaj","",IF('Rekapitulace stavby'!AN13="","",'Rekapitulace stavby'!AN13))</f>
        <v/>
      </c>
      <c r="K21" s="43"/>
    </row>
    <row r="22" spans="2:11" s="1" customFormat="1" ht="18" customHeight="1">
      <c r="B22" s="39"/>
      <c r="C22" s="40"/>
      <c r="D22" s="40"/>
      <c r="E22" s="34" t="str">
        <f>IF('Rekapitulace stavby'!E14="Vyplň údaj","",IF('Rekapitulace stavby'!E14="","",'Rekapitulace stavby'!E14))</f>
        <v xml:space="preserve"> </v>
      </c>
      <c r="F22" s="40"/>
      <c r="G22" s="40"/>
      <c r="H22" s="40"/>
      <c r="I22" s="36" t="s">
        <v>36</v>
      </c>
      <c r="J22" s="34" t="str">
        <f>IF('Rekapitulace stavby'!AN14="Vyplň údaj","",IF('Rekapitulace stavby'!AN14="","",'Rekapitulace stavby'!AN14))</f>
        <v/>
      </c>
      <c r="K22" s="43"/>
    </row>
    <row r="23" spans="2:11" s="1" customFormat="1" ht="6.95" customHeight="1">
      <c r="B23" s="39"/>
      <c r="C23" s="40"/>
      <c r="D23" s="40"/>
      <c r="E23" s="40"/>
      <c r="F23" s="40"/>
      <c r="G23" s="40"/>
      <c r="H23" s="40"/>
      <c r="I23" s="40"/>
      <c r="J23" s="40"/>
      <c r="K23" s="43"/>
    </row>
    <row r="24" spans="2:11" s="1" customFormat="1" ht="14.45" customHeight="1">
      <c r="B24" s="39"/>
      <c r="C24" s="40"/>
      <c r="D24" s="36" t="s">
        <v>39</v>
      </c>
      <c r="E24" s="40"/>
      <c r="F24" s="40"/>
      <c r="G24" s="40"/>
      <c r="H24" s="40"/>
      <c r="I24" s="36" t="s">
        <v>34</v>
      </c>
      <c r="J24" s="34" t="s">
        <v>5</v>
      </c>
      <c r="K24" s="43"/>
    </row>
    <row r="25" spans="2:11" s="1" customFormat="1" ht="18" customHeight="1">
      <c r="B25" s="39"/>
      <c r="C25" s="40"/>
      <c r="D25" s="40"/>
      <c r="E25" s="34" t="s">
        <v>40</v>
      </c>
      <c r="F25" s="40"/>
      <c r="G25" s="40"/>
      <c r="H25" s="40"/>
      <c r="I25" s="36" t="s">
        <v>36</v>
      </c>
      <c r="J25" s="34" t="s">
        <v>5</v>
      </c>
      <c r="K25" s="43"/>
    </row>
    <row r="26" spans="2:11" s="1" customFormat="1" ht="6.95" customHeight="1">
      <c r="B26" s="39"/>
      <c r="C26" s="40"/>
      <c r="D26" s="40"/>
      <c r="E26" s="40"/>
      <c r="F26" s="40"/>
      <c r="G26" s="40"/>
      <c r="H26" s="40"/>
      <c r="I26" s="40"/>
      <c r="J26" s="40"/>
      <c r="K26" s="43"/>
    </row>
    <row r="27" spans="2:11" s="1" customFormat="1" ht="14.45" customHeight="1">
      <c r="B27" s="39"/>
      <c r="C27" s="40"/>
      <c r="D27" s="36" t="s">
        <v>42</v>
      </c>
      <c r="E27" s="40"/>
      <c r="F27" s="40"/>
      <c r="G27" s="40"/>
      <c r="H27" s="40"/>
      <c r="I27" s="40"/>
      <c r="J27" s="40"/>
      <c r="K27" s="43"/>
    </row>
    <row r="28" spans="2:11" s="7" customFormat="1" ht="16.5" customHeight="1">
      <c r="B28" s="109"/>
      <c r="C28" s="110"/>
      <c r="D28" s="110"/>
      <c r="E28" s="257" t="s">
        <v>5</v>
      </c>
      <c r="F28" s="257"/>
      <c r="G28" s="257"/>
      <c r="H28" s="257"/>
      <c r="I28" s="110"/>
      <c r="J28" s="110"/>
      <c r="K28" s="111"/>
    </row>
    <row r="29" spans="2:11" s="1" customFormat="1" ht="6.95" customHeight="1">
      <c r="B29" s="39"/>
      <c r="C29" s="40"/>
      <c r="D29" s="40"/>
      <c r="E29" s="40"/>
      <c r="F29" s="40"/>
      <c r="G29" s="40"/>
      <c r="H29" s="40"/>
      <c r="I29" s="40"/>
      <c r="J29" s="40"/>
      <c r="K29" s="43"/>
    </row>
    <row r="30" spans="2:11" s="1" customFormat="1" ht="6.95" customHeight="1">
      <c r="B30" s="39"/>
      <c r="C30" s="40"/>
      <c r="D30" s="66"/>
      <c r="E30" s="66"/>
      <c r="F30" s="66"/>
      <c r="G30" s="66"/>
      <c r="H30" s="66"/>
      <c r="I30" s="66"/>
      <c r="J30" s="66"/>
      <c r="K30" s="112"/>
    </row>
    <row r="31" spans="2:11" s="1" customFormat="1" ht="25.35" customHeight="1">
      <c r="B31" s="39"/>
      <c r="C31" s="40"/>
      <c r="D31" s="113" t="s">
        <v>43</v>
      </c>
      <c r="E31" s="40"/>
      <c r="F31" s="40"/>
      <c r="G31" s="40"/>
      <c r="H31" s="40"/>
      <c r="I31" s="40"/>
      <c r="J31" s="114">
        <f>ROUND(J91,0)</f>
        <v>0</v>
      </c>
      <c r="K31" s="43"/>
    </row>
    <row r="32" spans="2:11" s="1" customFormat="1" ht="6.95" customHeight="1">
      <c r="B32" s="39"/>
      <c r="C32" s="40"/>
      <c r="D32" s="66"/>
      <c r="E32" s="66"/>
      <c r="F32" s="66"/>
      <c r="G32" s="66"/>
      <c r="H32" s="66"/>
      <c r="I32" s="66"/>
      <c r="J32" s="66"/>
      <c r="K32" s="112"/>
    </row>
    <row r="33" spans="2:11" s="1" customFormat="1" ht="14.45" customHeight="1">
      <c r="B33" s="39"/>
      <c r="C33" s="40"/>
      <c r="D33" s="40"/>
      <c r="E33" s="40"/>
      <c r="F33" s="44" t="s">
        <v>45</v>
      </c>
      <c r="G33" s="40"/>
      <c r="H33" s="40"/>
      <c r="I33" s="44" t="s">
        <v>44</v>
      </c>
      <c r="J33" s="44" t="s">
        <v>46</v>
      </c>
      <c r="K33" s="43"/>
    </row>
    <row r="34" spans="2:11" s="1" customFormat="1" ht="14.45" customHeight="1">
      <c r="B34" s="39"/>
      <c r="C34" s="40"/>
      <c r="D34" s="47" t="s">
        <v>47</v>
      </c>
      <c r="E34" s="47" t="s">
        <v>48</v>
      </c>
      <c r="F34" s="115">
        <f>ROUND(SUM(BE91:BE170), 0)</f>
        <v>0</v>
      </c>
      <c r="G34" s="40"/>
      <c r="H34" s="40"/>
      <c r="I34" s="116">
        <v>0.21</v>
      </c>
      <c r="J34" s="115">
        <f>ROUND(ROUND((SUM(BE91:BE170)), 0)*I34, 0)</f>
        <v>0</v>
      </c>
      <c r="K34" s="43"/>
    </row>
    <row r="35" spans="2:11" s="1" customFormat="1" ht="14.45" customHeight="1">
      <c r="B35" s="39"/>
      <c r="C35" s="40"/>
      <c r="D35" s="40"/>
      <c r="E35" s="47" t="s">
        <v>49</v>
      </c>
      <c r="F35" s="115">
        <f>ROUND(SUM(BF91:BF170), 0)</f>
        <v>0</v>
      </c>
      <c r="G35" s="40"/>
      <c r="H35" s="40"/>
      <c r="I35" s="116">
        <v>0.15</v>
      </c>
      <c r="J35" s="115">
        <f>ROUND(ROUND((SUM(BF91:BF170)), 0)*I35, 0)</f>
        <v>0</v>
      </c>
      <c r="K35" s="43"/>
    </row>
    <row r="36" spans="2:11" s="1" customFormat="1" ht="14.45" hidden="1" customHeight="1">
      <c r="B36" s="39"/>
      <c r="C36" s="40"/>
      <c r="D36" s="40"/>
      <c r="E36" s="47" t="s">
        <v>50</v>
      </c>
      <c r="F36" s="115">
        <f>ROUND(SUM(BG91:BG170), 0)</f>
        <v>0</v>
      </c>
      <c r="G36" s="40"/>
      <c r="H36" s="40"/>
      <c r="I36" s="116">
        <v>0.21</v>
      </c>
      <c r="J36" s="115">
        <v>0</v>
      </c>
      <c r="K36" s="43"/>
    </row>
    <row r="37" spans="2:11" s="1" customFormat="1" ht="14.45" hidden="1" customHeight="1">
      <c r="B37" s="39"/>
      <c r="C37" s="40"/>
      <c r="D37" s="40"/>
      <c r="E37" s="47" t="s">
        <v>51</v>
      </c>
      <c r="F37" s="115">
        <f>ROUND(SUM(BH91:BH170), 0)</f>
        <v>0</v>
      </c>
      <c r="G37" s="40"/>
      <c r="H37" s="40"/>
      <c r="I37" s="116">
        <v>0.15</v>
      </c>
      <c r="J37" s="115">
        <v>0</v>
      </c>
      <c r="K37" s="43"/>
    </row>
    <row r="38" spans="2:11" s="1" customFormat="1" ht="14.45" hidden="1" customHeight="1">
      <c r="B38" s="39"/>
      <c r="C38" s="40"/>
      <c r="D38" s="40"/>
      <c r="E38" s="47" t="s">
        <v>52</v>
      </c>
      <c r="F38" s="115">
        <f>ROUND(SUM(BI91:BI170), 0)</f>
        <v>0</v>
      </c>
      <c r="G38" s="40"/>
      <c r="H38" s="40"/>
      <c r="I38" s="116">
        <v>0</v>
      </c>
      <c r="J38" s="115">
        <v>0</v>
      </c>
      <c r="K38" s="43"/>
    </row>
    <row r="39" spans="2:11" s="1" customFormat="1" ht="6.95" customHeight="1">
      <c r="B39" s="39"/>
      <c r="C39" s="40"/>
      <c r="D39" s="40"/>
      <c r="E39" s="40"/>
      <c r="F39" s="40"/>
      <c r="G39" s="40"/>
      <c r="H39" s="40"/>
      <c r="I39" s="40"/>
      <c r="J39" s="40"/>
      <c r="K39" s="43"/>
    </row>
    <row r="40" spans="2:11" s="1" customFormat="1" ht="25.35" customHeight="1">
      <c r="B40" s="39"/>
      <c r="C40" s="117"/>
      <c r="D40" s="118" t="s">
        <v>53</v>
      </c>
      <c r="E40" s="69"/>
      <c r="F40" s="69"/>
      <c r="G40" s="119" t="s">
        <v>54</v>
      </c>
      <c r="H40" s="120" t="s">
        <v>55</v>
      </c>
      <c r="I40" s="69"/>
      <c r="J40" s="121">
        <f>SUM(J31:J38)</f>
        <v>0</v>
      </c>
      <c r="K40" s="122"/>
    </row>
    <row r="41" spans="2:11" s="1" customFormat="1" ht="14.45" customHeight="1">
      <c r="B41" s="54"/>
      <c r="C41" s="55"/>
      <c r="D41" s="55"/>
      <c r="E41" s="55"/>
      <c r="F41" s="55"/>
      <c r="G41" s="55"/>
      <c r="H41" s="55"/>
      <c r="I41" s="55"/>
      <c r="J41" s="55"/>
      <c r="K41" s="56"/>
    </row>
    <row r="45" spans="2:11" s="1" customFormat="1" ht="6.95" customHeight="1">
      <c r="B45" s="57"/>
      <c r="C45" s="58"/>
      <c r="D45" s="58"/>
      <c r="E45" s="58"/>
      <c r="F45" s="58"/>
      <c r="G45" s="58"/>
      <c r="H45" s="58"/>
      <c r="I45" s="58"/>
      <c r="J45" s="58"/>
      <c r="K45" s="123"/>
    </row>
    <row r="46" spans="2:11" s="1" customFormat="1" ht="36.950000000000003" customHeight="1">
      <c r="B46" s="39"/>
      <c r="C46" s="30" t="s">
        <v>228</v>
      </c>
      <c r="D46" s="40"/>
      <c r="E46" s="40"/>
      <c r="F46" s="40"/>
      <c r="G46" s="40"/>
      <c r="H46" s="40"/>
      <c r="I46" s="40"/>
      <c r="J46" s="40"/>
      <c r="K46" s="43"/>
    </row>
    <row r="47" spans="2:11" s="1" customFormat="1" ht="6.95" customHeight="1">
      <c r="B47" s="39"/>
      <c r="C47" s="40"/>
      <c r="D47" s="40"/>
      <c r="E47" s="40"/>
      <c r="F47" s="40"/>
      <c r="G47" s="40"/>
      <c r="H47" s="40"/>
      <c r="I47" s="40"/>
      <c r="J47" s="40"/>
      <c r="K47" s="43"/>
    </row>
    <row r="48" spans="2:11" s="1" customFormat="1" ht="14.45" customHeight="1">
      <c r="B48" s="39"/>
      <c r="C48" s="36" t="s">
        <v>17</v>
      </c>
      <c r="D48" s="40"/>
      <c r="E48" s="40"/>
      <c r="F48" s="40"/>
      <c r="G48" s="40"/>
      <c r="H48" s="40"/>
      <c r="I48" s="40"/>
      <c r="J48" s="40"/>
      <c r="K48" s="43"/>
    </row>
    <row r="49" spans="2:47" s="1" customFormat="1" ht="16.5" customHeight="1">
      <c r="B49" s="39"/>
      <c r="C49" s="40"/>
      <c r="D49" s="40"/>
      <c r="E49" s="263" t="str">
        <f>E7</f>
        <v>ÚPRAVA VEŘEJNÉHO PROSTORU MEZI UL. VÝSTAVNÍ-VELETRŽNÍ PŘI MENDLOVĚ NÁM.ČÁST 2 - VNITROBLOK</v>
      </c>
      <c r="F49" s="269"/>
      <c r="G49" s="269"/>
      <c r="H49" s="269"/>
      <c r="I49" s="40"/>
      <c r="J49" s="40"/>
      <c r="K49" s="43"/>
    </row>
    <row r="50" spans="2:47" ht="15">
      <c r="B50" s="28"/>
      <c r="C50" s="36" t="s">
        <v>206</v>
      </c>
      <c r="D50" s="29"/>
      <c r="E50" s="29"/>
      <c r="F50" s="29"/>
      <c r="G50" s="29"/>
      <c r="H50" s="29"/>
      <c r="I50" s="29"/>
      <c r="J50" s="29"/>
      <c r="K50" s="31"/>
    </row>
    <row r="51" spans="2:47" ht="16.5" customHeight="1">
      <c r="B51" s="28"/>
      <c r="C51" s="29"/>
      <c r="D51" s="29"/>
      <c r="E51" s="263" t="s">
        <v>1641</v>
      </c>
      <c r="F51" s="254"/>
      <c r="G51" s="254"/>
      <c r="H51" s="254"/>
      <c r="I51" s="29"/>
      <c r="J51" s="29"/>
      <c r="K51" s="31"/>
    </row>
    <row r="52" spans="2:47" ht="15">
      <c r="B52" s="28"/>
      <c r="C52" s="36" t="s">
        <v>212</v>
      </c>
      <c r="D52" s="29"/>
      <c r="E52" s="29"/>
      <c r="F52" s="29"/>
      <c r="G52" s="29"/>
      <c r="H52" s="29"/>
      <c r="I52" s="29"/>
      <c r="J52" s="29"/>
      <c r="K52" s="31"/>
    </row>
    <row r="53" spans="2:47" s="1" customFormat="1" ht="16.5" customHeight="1">
      <c r="B53" s="39"/>
      <c r="C53" s="40"/>
      <c r="D53" s="40"/>
      <c r="E53" s="252" t="s">
        <v>1645</v>
      </c>
      <c r="F53" s="264"/>
      <c r="G53" s="264"/>
      <c r="H53" s="264"/>
      <c r="I53" s="40"/>
      <c r="J53" s="40"/>
      <c r="K53" s="43"/>
    </row>
    <row r="54" spans="2:47" s="1" customFormat="1" ht="14.45" customHeight="1">
      <c r="B54" s="39"/>
      <c r="C54" s="36" t="s">
        <v>1646</v>
      </c>
      <c r="D54" s="40"/>
      <c r="E54" s="40"/>
      <c r="F54" s="40"/>
      <c r="G54" s="40"/>
      <c r="H54" s="40"/>
      <c r="I54" s="40"/>
      <c r="J54" s="40"/>
      <c r="K54" s="43"/>
    </row>
    <row r="55" spans="2:47" s="1" customFormat="1" ht="17.25" customHeight="1">
      <c r="B55" s="39"/>
      <c r="C55" s="40"/>
      <c r="D55" s="40"/>
      <c r="E55" s="265" t="str">
        <f>E13</f>
        <v>SO 19.2 - PNOUCÍ ROSTLINY - výsadba</v>
      </c>
      <c r="F55" s="264"/>
      <c r="G55" s="264"/>
      <c r="H55" s="264"/>
      <c r="I55" s="40"/>
      <c r="J55" s="40"/>
      <c r="K55" s="43"/>
    </row>
    <row r="56" spans="2:47" s="1" customFormat="1" ht="6.95" customHeight="1">
      <c r="B56" s="39"/>
      <c r="C56" s="40"/>
      <c r="D56" s="40"/>
      <c r="E56" s="40"/>
      <c r="F56" s="40"/>
      <c r="G56" s="40"/>
      <c r="H56" s="40"/>
      <c r="I56" s="40"/>
      <c r="J56" s="40"/>
      <c r="K56" s="43"/>
    </row>
    <row r="57" spans="2:47" s="1" customFormat="1" ht="18" customHeight="1">
      <c r="B57" s="39"/>
      <c r="C57" s="36" t="s">
        <v>24</v>
      </c>
      <c r="D57" s="40"/>
      <c r="E57" s="40"/>
      <c r="F57" s="34" t="str">
        <f>F16</f>
        <v>BRNO</v>
      </c>
      <c r="G57" s="40"/>
      <c r="H57" s="40"/>
      <c r="I57" s="36" t="s">
        <v>26</v>
      </c>
      <c r="J57" s="108" t="str">
        <f>IF(J16="","",J16)</f>
        <v>18.09.2017</v>
      </c>
      <c r="K57" s="43"/>
    </row>
    <row r="58" spans="2:47" s="1" customFormat="1" ht="6.95" customHeight="1">
      <c r="B58" s="39"/>
      <c r="C58" s="40"/>
      <c r="D58" s="40"/>
      <c r="E58" s="40"/>
      <c r="F58" s="40"/>
      <c r="G58" s="40"/>
      <c r="H58" s="40"/>
      <c r="I58" s="40"/>
      <c r="J58" s="40"/>
      <c r="K58" s="43"/>
    </row>
    <row r="59" spans="2:47" s="1" customFormat="1" ht="15">
      <c r="B59" s="39"/>
      <c r="C59" s="36" t="s">
        <v>33</v>
      </c>
      <c r="D59" s="40"/>
      <c r="E59" s="40"/>
      <c r="F59" s="34" t="str">
        <f>E19</f>
        <v>Statutární město Brno</v>
      </c>
      <c r="G59" s="40"/>
      <c r="H59" s="40"/>
      <c r="I59" s="36" t="s">
        <v>39</v>
      </c>
      <c r="J59" s="257" t="str">
        <f>E25</f>
        <v>ATELIÉR ZAHRADNÍ A KRAJIN. ARCHITEKTURY  Z.SENDLER</v>
      </c>
      <c r="K59" s="43"/>
    </row>
    <row r="60" spans="2:47" s="1" customFormat="1" ht="14.45" customHeight="1">
      <c r="B60" s="39"/>
      <c r="C60" s="36" t="s">
        <v>37</v>
      </c>
      <c r="D60" s="40"/>
      <c r="E60" s="40"/>
      <c r="F60" s="34" t="str">
        <f>IF(E22="","",E22)</f>
        <v xml:space="preserve"> </v>
      </c>
      <c r="G60" s="40"/>
      <c r="H60" s="40"/>
      <c r="I60" s="40"/>
      <c r="J60" s="266"/>
      <c r="K60" s="43"/>
    </row>
    <row r="61" spans="2:47" s="1" customFormat="1" ht="10.35" customHeight="1">
      <c r="B61" s="39"/>
      <c r="C61" s="40"/>
      <c r="D61" s="40"/>
      <c r="E61" s="40"/>
      <c r="F61" s="40"/>
      <c r="G61" s="40"/>
      <c r="H61" s="40"/>
      <c r="I61" s="40"/>
      <c r="J61" s="40"/>
      <c r="K61" s="43"/>
    </row>
    <row r="62" spans="2:47" s="1" customFormat="1" ht="29.25" customHeight="1">
      <c r="B62" s="39"/>
      <c r="C62" s="124" t="s">
        <v>229</v>
      </c>
      <c r="D62" s="117"/>
      <c r="E62" s="117"/>
      <c r="F62" s="117"/>
      <c r="G62" s="117"/>
      <c r="H62" s="117"/>
      <c r="I62" s="117"/>
      <c r="J62" s="125" t="s">
        <v>230</v>
      </c>
      <c r="K62" s="126"/>
    </row>
    <row r="63" spans="2:47" s="1" customFormat="1" ht="10.35" customHeight="1">
      <c r="B63" s="39"/>
      <c r="C63" s="40"/>
      <c r="D63" s="40"/>
      <c r="E63" s="40"/>
      <c r="F63" s="40"/>
      <c r="G63" s="40"/>
      <c r="H63" s="40"/>
      <c r="I63" s="40"/>
      <c r="J63" s="40"/>
      <c r="K63" s="43"/>
    </row>
    <row r="64" spans="2:47" s="1" customFormat="1" ht="29.25" customHeight="1">
      <c r="B64" s="39"/>
      <c r="C64" s="127" t="s">
        <v>231</v>
      </c>
      <c r="D64" s="40"/>
      <c r="E64" s="40"/>
      <c r="F64" s="40"/>
      <c r="G64" s="40"/>
      <c r="H64" s="40"/>
      <c r="I64" s="40"/>
      <c r="J64" s="114">
        <f>J91</f>
        <v>0</v>
      </c>
      <c r="K64" s="43"/>
      <c r="AU64" s="24" t="s">
        <v>232</v>
      </c>
    </row>
    <row r="65" spans="2:12" s="8" customFormat="1" ht="24.95" customHeight="1">
      <c r="B65" s="128"/>
      <c r="C65" s="129"/>
      <c r="D65" s="130" t="s">
        <v>233</v>
      </c>
      <c r="E65" s="131"/>
      <c r="F65" s="131"/>
      <c r="G65" s="131"/>
      <c r="H65" s="131"/>
      <c r="I65" s="131"/>
      <c r="J65" s="132">
        <f>J92</f>
        <v>0</v>
      </c>
      <c r="K65" s="133"/>
    </row>
    <row r="66" spans="2:12" s="9" customFormat="1" ht="19.899999999999999" customHeight="1">
      <c r="B66" s="134"/>
      <c r="C66" s="135"/>
      <c r="D66" s="136" t="s">
        <v>234</v>
      </c>
      <c r="E66" s="137"/>
      <c r="F66" s="137"/>
      <c r="G66" s="137"/>
      <c r="H66" s="137"/>
      <c r="I66" s="137"/>
      <c r="J66" s="138">
        <f>J93</f>
        <v>0</v>
      </c>
      <c r="K66" s="139"/>
    </row>
    <row r="67" spans="2:12" s="9" customFormat="1" ht="19.899999999999999" customHeight="1">
      <c r="B67" s="134"/>
      <c r="C67" s="135"/>
      <c r="D67" s="136" t="s">
        <v>239</v>
      </c>
      <c r="E67" s="137"/>
      <c r="F67" s="137"/>
      <c r="G67" s="137"/>
      <c r="H67" s="137"/>
      <c r="I67" s="137"/>
      <c r="J67" s="138">
        <f>J169</f>
        <v>0</v>
      </c>
      <c r="K67" s="139"/>
    </row>
    <row r="68" spans="2:12" s="1" customFormat="1" ht="21.75" customHeight="1">
      <c r="B68" s="39"/>
      <c r="C68" s="40"/>
      <c r="D68" s="40"/>
      <c r="E68" s="40"/>
      <c r="F68" s="40"/>
      <c r="G68" s="40"/>
      <c r="H68" s="40"/>
      <c r="I68" s="40"/>
      <c r="J68" s="40"/>
      <c r="K68" s="43"/>
    </row>
    <row r="69" spans="2:12" s="1" customFormat="1" ht="6.95" customHeight="1">
      <c r="B69" s="54"/>
      <c r="C69" s="55"/>
      <c r="D69" s="55"/>
      <c r="E69" s="55"/>
      <c r="F69" s="55"/>
      <c r="G69" s="55"/>
      <c r="H69" s="55"/>
      <c r="I69" s="55"/>
      <c r="J69" s="55"/>
      <c r="K69" s="56"/>
    </row>
    <row r="73" spans="2:12" s="1" customFormat="1" ht="6.95" customHeight="1">
      <c r="B73" s="57"/>
      <c r="C73" s="58"/>
      <c r="D73" s="58"/>
      <c r="E73" s="58"/>
      <c r="F73" s="58"/>
      <c r="G73" s="58"/>
      <c r="H73" s="58"/>
      <c r="I73" s="58"/>
      <c r="J73" s="58"/>
      <c r="K73" s="58"/>
      <c r="L73" s="39"/>
    </row>
    <row r="74" spans="2:12" s="1" customFormat="1" ht="36.950000000000003" customHeight="1">
      <c r="B74" s="39"/>
      <c r="C74" s="59" t="s">
        <v>243</v>
      </c>
      <c r="L74" s="39"/>
    </row>
    <row r="75" spans="2:12" s="1" customFormat="1" ht="6.95" customHeight="1">
      <c r="B75" s="39"/>
      <c r="L75" s="39"/>
    </row>
    <row r="76" spans="2:12" s="1" customFormat="1" ht="14.45" customHeight="1">
      <c r="B76" s="39"/>
      <c r="C76" s="61" t="s">
        <v>17</v>
      </c>
      <c r="L76" s="39"/>
    </row>
    <row r="77" spans="2:12" s="1" customFormat="1" ht="16.5" customHeight="1">
      <c r="B77" s="39"/>
      <c r="E77" s="267" t="str">
        <f>E7</f>
        <v>ÚPRAVA VEŘEJNÉHO PROSTORU MEZI UL. VÝSTAVNÍ-VELETRŽNÍ PŘI MENDLOVĚ NÁM.ČÁST 2 - VNITROBLOK</v>
      </c>
      <c r="F77" s="268"/>
      <c r="G77" s="268"/>
      <c r="H77" s="268"/>
      <c r="L77" s="39"/>
    </row>
    <row r="78" spans="2:12" ht="15">
      <c r="B78" s="28"/>
      <c r="C78" s="61" t="s">
        <v>206</v>
      </c>
      <c r="L78" s="28"/>
    </row>
    <row r="79" spans="2:12" ht="16.5" customHeight="1">
      <c r="B79" s="28"/>
      <c r="E79" s="267" t="s">
        <v>1641</v>
      </c>
      <c r="F79" s="219"/>
      <c r="G79" s="219"/>
      <c r="H79" s="219"/>
      <c r="L79" s="28"/>
    </row>
    <row r="80" spans="2:12" ht="15">
      <c r="B80" s="28"/>
      <c r="C80" s="61" t="s">
        <v>212</v>
      </c>
      <c r="L80" s="28"/>
    </row>
    <row r="81" spans="2:65" s="1" customFormat="1" ht="16.5" customHeight="1">
      <c r="B81" s="39"/>
      <c r="E81" s="270" t="s">
        <v>1645</v>
      </c>
      <c r="F81" s="261"/>
      <c r="G81" s="261"/>
      <c r="H81" s="261"/>
      <c r="L81" s="39"/>
    </row>
    <row r="82" spans="2:65" s="1" customFormat="1" ht="14.45" customHeight="1">
      <c r="B82" s="39"/>
      <c r="C82" s="61" t="s">
        <v>1646</v>
      </c>
      <c r="L82" s="39"/>
    </row>
    <row r="83" spans="2:65" s="1" customFormat="1" ht="17.25" customHeight="1">
      <c r="B83" s="39"/>
      <c r="E83" s="245" t="str">
        <f>E13</f>
        <v>SO 19.2 - PNOUCÍ ROSTLINY - výsadba</v>
      </c>
      <c r="F83" s="261"/>
      <c r="G83" s="261"/>
      <c r="H83" s="261"/>
      <c r="L83" s="39"/>
    </row>
    <row r="84" spans="2:65" s="1" customFormat="1" ht="6.95" customHeight="1">
      <c r="B84" s="39"/>
      <c r="L84" s="39"/>
    </row>
    <row r="85" spans="2:65" s="1" customFormat="1" ht="18" customHeight="1">
      <c r="B85" s="39"/>
      <c r="C85" s="61" t="s">
        <v>24</v>
      </c>
      <c r="F85" s="140" t="str">
        <f>F16</f>
        <v>BRNO</v>
      </c>
      <c r="I85" s="61" t="s">
        <v>26</v>
      </c>
      <c r="J85" s="65" t="str">
        <f>IF(J16="","",J16)</f>
        <v>18.09.2017</v>
      </c>
      <c r="L85" s="39"/>
    </row>
    <row r="86" spans="2:65" s="1" customFormat="1" ht="6.95" customHeight="1">
      <c r="B86" s="39"/>
      <c r="L86" s="39"/>
    </row>
    <row r="87" spans="2:65" s="1" customFormat="1" ht="15">
      <c r="B87" s="39"/>
      <c r="C87" s="61" t="s">
        <v>33</v>
      </c>
      <c r="F87" s="140" t="str">
        <f>E19</f>
        <v>Statutární město Brno</v>
      </c>
      <c r="I87" s="61" t="s">
        <v>39</v>
      </c>
      <c r="J87" s="140" t="str">
        <f>E25</f>
        <v>ATELIÉR ZAHRADNÍ A KRAJIN. ARCHITEKTURY  Z.SENDLER</v>
      </c>
      <c r="L87" s="39"/>
    </row>
    <row r="88" spans="2:65" s="1" customFormat="1" ht="14.45" customHeight="1">
      <c r="B88" s="39"/>
      <c r="C88" s="61" t="s">
        <v>37</v>
      </c>
      <c r="F88" s="140" t="str">
        <f>IF(E22="","",E22)</f>
        <v xml:space="preserve"> </v>
      </c>
      <c r="L88" s="39"/>
    </row>
    <row r="89" spans="2:65" s="1" customFormat="1" ht="10.35" customHeight="1">
      <c r="B89" s="39"/>
      <c r="L89" s="39"/>
    </row>
    <row r="90" spans="2:65" s="10" customFormat="1" ht="29.25" customHeight="1">
      <c r="B90" s="141"/>
      <c r="C90" s="142" t="s">
        <v>244</v>
      </c>
      <c r="D90" s="143" t="s">
        <v>62</v>
      </c>
      <c r="E90" s="143" t="s">
        <v>58</v>
      </c>
      <c r="F90" s="143" t="s">
        <v>245</v>
      </c>
      <c r="G90" s="143" t="s">
        <v>246</v>
      </c>
      <c r="H90" s="143" t="s">
        <v>247</v>
      </c>
      <c r="I90" s="143" t="s">
        <v>248</v>
      </c>
      <c r="J90" s="143" t="s">
        <v>230</v>
      </c>
      <c r="K90" s="144" t="s">
        <v>249</v>
      </c>
      <c r="L90" s="141"/>
      <c r="M90" s="71" t="s">
        <v>250</v>
      </c>
      <c r="N90" s="72" t="s">
        <v>47</v>
      </c>
      <c r="O90" s="72" t="s">
        <v>251</v>
      </c>
      <c r="P90" s="72" t="s">
        <v>252</v>
      </c>
      <c r="Q90" s="72" t="s">
        <v>253</v>
      </c>
      <c r="R90" s="72" t="s">
        <v>254</v>
      </c>
      <c r="S90" s="72" t="s">
        <v>255</v>
      </c>
      <c r="T90" s="73" t="s">
        <v>256</v>
      </c>
    </row>
    <row r="91" spans="2:65" s="1" customFormat="1" ht="29.25" customHeight="1">
      <c r="B91" s="39"/>
      <c r="C91" s="75" t="s">
        <v>231</v>
      </c>
      <c r="J91" s="145">
        <f>BK91</f>
        <v>0</v>
      </c>
      <c r="L91" s="39"/>
      <c r="M91" s="74"/>
      <c r="N91" s="66"/>
      <c r="O91" s="66"/>
      <c r="P91" s="146">
        <f>P92</f>
        <v>157.446347</v>
      </c>
      <c r="Q91" s="66"/>
      <c r="R91" s="146">
        <f>R92</f>
        <v>14.938369999999999</v>
      </c>
      <c r="S91" s="66"/>
      <c r="T91" s="147">
        <f>T92</f>
        <v>0</v>
      </c>
      <c r="AT91" s="24" t="s">
        <v>76</v>
      </c>
      <c r="AU91" s="24" t="s">
        <v>232</v>
      </c>
      <c r="BK91" s="148">
        <f>BK92</f>
        <v>0</v>
      </c>
    </row>
    <row r="92" spans="2:65" s="11" customFormat="1" ht="37.35" customHeight="1">
      <c r="B92" s="149"/>
      <c r="D92" s="150" t="s">
        <v>76</v>
      </c>
      <c r="E92" s="151" t="s">
        <v>257</v>
      </c>
      <c r="F92" s="151" t="s">
        <v>258</v>
      </c>
      <c r="J92" s="152">
        <f>BK92</f>
        <v>0</v>
      </c>
      <c r="L92" s="149"/>
      <c r="M92" s="153"/>
      <c r="N92" s="154"/>
      <c r="O92" s="154"/>
      <c r="P92" s="155">
        <f>P93+P169</f>
        <v>157.446347</v>
      </c>
      <c r="Q92" s="154"/>
      <c r="R92" s="155">
        <f>R93+R169</f>
        <v>14.938369999999999</v>
      </c>
      <c r="S92" s="154"/>
      <c r="T92" s="156">
        <f>T93+T169</f>
        <v>0</v>
      </c>
      <c r="AR92" s="150" t="s">
        <v>28</v>
      </c>
      <c r="AT92" s="157" t="s">
        <v>76</v>
      </c>
      <c r="AU92" s="157" t="s">
        <v>77</v>
      </c>
      <c r="AY92" s="150" t="s">
        <v>259</v>
      </c>
      <c r="BK92" s="158">
        <f>BK93+BK169</f>
        <v>0</v>
      </c>
    </row>
    <row r="93" spans="2:65" s="11" customFormat="1" ht="19.899999999999999" customHeight="1">
      <c r="B93" s="149"/>
      <c r="D93" s="150" t="s">
        <v>76</v>
      </c>
      <c r="E93" s="159" t="s">
        <v>28</v>
      </c>
      <c r="F93" s="159" t="s">
        <v>260</v>
      </c>
      <c r="J93" s="160">
        <f>BK93</f>
        <v>0</v>
      </c>
      <c r="L93" s="149"/>
      <c r="M93" s="153"/>
      <c r="N93" s="154"/>
      <c r="O93" s="154"/>
      <c r="P93" s="155">
        <f>SUM(P94:P168)</f>
        <v>127.52553300000001</v>
      </c>
      <c r="Q93" s="154"/>
      <c r="R93" s="155">
        <f>SUM(R94:R168)</f>
        <v>14.938369999999999</v>
      </c>
      <c r="S93" s="154"/>
      <c r="T93" s="156">
        <f>SUM(T94:T168)</f>
        <v>0</v>
      </c>
      <c r="AR93" s="150" t="s">
        <v>28</v>
      </c>
      <c r="AT93" s="157" t="s">
        <v>76</v>
      </c>
      <c r="AU93" s="157" t="s">
        <v>28</v>
      </c>
      <c r="AY93" s="150" t="s">
        <v>259</v>
      </c>
      <c r="BK93" s="158">
        <f>SUM(BK94:BK168)</f>
        <v>0</v>
      </c>
    </row>
    <row r="94" spans="2:65" s="1" customFormat="1" ht="16.5" customHeight="1">
      <c r="B94" s="161"/>
      <c r="C94" s="162" t="s">
        <v>28</v>
      </c>
      <c r="D94" s="162" t="s">
        <v>261</v>
      </c>
      <c r="E94" s="163" t="s">
        <v>318</v>
      </c>
      <c r="F94" s="164" t="s">
        <v>319</v>
      </c>
      <c r="G94" s="165" t="s">
        <v>297</v>
      </c>
      <c r="H94" s="166">
        <v>3.6</v>
      </c>
      <c r="I94" s="167"/>
      <c r="J94" s="167">
        <f>ROUND(I94*H94,2)</f>
        <v>0</v>
      </c>
      <c r="K94" s="164" t="s">
        <v>265</v>
      </c>
      <c r="L94" s="39"/>
      <c r="M94" s="168" t="s">
        <v>5</v>
      </c>
      <c r="N94" s="169" t="s">
        <v>48</v>
      </c>
      <c r="O94" s="170">
        <v>8.9999999999999993E-3</v>
      </c>
      <c r="P94" s="170">
        <f>O94*H94</f>
        <v>3.2399999999999998E-2</v>
      </c>
      <c r="Q94" s="170">
        <v>0</v>
      </c>
      <c r="R94" s="170">
        <f>Q94*H94</f>
        <v>0</v>
      </c>
      <c r="S94" s="170">
        <v>0</v>
      </c>
      <c r="T94" s="171">
        <f>S94*H94</f>
        <v>0</v>
      </c>
      <c r="AR94" s="24" t="s">
        <v>266</v>
      </c>
      <c r="AT94" s="24" t="s">
        <v>261</v>
      </c>
      <c r="AU94" s="24" t="s">
        <v>86</v>
      </c>
      <c r="AY94" s="24" t="s">
        <v>259</v>
      </c>
      <c r="BE94" s="172">
        <f>IF(N94="základní",J94,0)</f>
        <v>0</v>
      </c>
      <c r="BF94" s="172">
        <f>IF(N94="snížená",J94,0)</f>
        <v>0</v>
      </c>
      <c r="BG94" s="172">
        <f>IF(N94="zákl. přenesená",J94,0)</f>
        <v>0</v>
      </c>
      <c r="BH94" s="172">
        <f>IF(N94="sníž. přenesená",J94,0)</f>
        <v>0</v>
      </c>
      <c r="BI94" s="172">
        <f>IF(N94="nulová",J94,0)</f>
        <v>0</v>
      </c>
      <c r="BJ94" s="24" t="s">
        <v>28</v>
      </c>
      <c r="BK94" s="172">
        <f>ROUND(I94*H94,2)</f>
        <v>0</v>
      </c>
      <c r="BL94" s="24" t="s">
        <v>266</v>
      </c>
      <c r="BM94" s="24" t="s">
        <v>1844</v>
      </c>
    </row>
    <row r="95" spans="2:65" s="12" customFormat="1">
      <c r="B95" s="173"/>
      <c r="D95" s="174" t="s">
        <v>268</v>
      </c>
      <c r="E95" s="175" t="s">
        <v>5</v>
      </c>
      <c r="F95" s="176" t="s">
        <v>1649</v>
      </c>
      <c r="H95" s="175" t="s">
        <v>5</v>
      </c>
      <c r="L95" s="173"/>
      <c r="M95" s="177"/>
      <c r="N95" s="178"/>
      <c r="O95" s="178"/>
      <c r="P95" s="178"/>
      <c r="Q95" s="178"/>
      <c r="R95" s="178"/>
      <c r="S95" s="178"/>
      <c r="T95" s="179"/>
      <c r="AT95" s="175" t="s">
        <v>268</v>
      </c>
      <c r="AU95" s="175" t="s">
        <v>86</v>
      </c>
      <c r="AV95" s="12" t="s">
        <v>28</v>
      </c>
      <c r="AW95" s="12" t="s">
        <v>41</v>
      </c>
      <c r="AX95" s="12" t="s">
        <v>77</v>
      </c>
      <c r="AY95" s="175" t="s">
        <v>259</v>
      </c>
    </row>
    <row r="96" spans="2:65" s="12" customFormat="1">
      <c r="B96" s="173"/>
      <c r="D96" s="174" t="s">
        <v>268</v>
      </c>
      <c r="E96" s="175" t="s">
        <v>5</v>
      </c>
      <c r="F96" s="176" t="s">
        <v>1650</v>
      </c>
      <c r="H96" s="175" t="s">
        <v>5</v>
      </c>
      <c r="L96" s="173"/>
      <c r="M96" s="177"/>
      <c r="N96" s="178"/>
      <c r="O96" s="178"/>
      <c r="P96" s="178"/>
      <c r="Q96" s="178"/>
      <c r="R96" s="178"/>
      <c r="S96" s="178"/>
      <c r="T96" s="179"/>
      <c r="AT96" s="175" t="s">
        <v>268</v>
      </c>
      <c r="AU96" s="175" t="s">
        <v>86</v>
      </c>
      <c r="AV96" s="12" t="s">
        <v>28</v>
      </c>
      <c r="AW96" s="12" t="s">
        <v>41</v>
      </c>
      <c r="AX96" s="12" t="s">
        <v>77</v>
      </c>
      <c r="AY96" s="175" t="s">
        <v>259</v>
      </c>
    </row>
    <row r="97" spans="2:65" s="13" customFormat="1">
      <c r="B97" s="180"/>
      <c r="D97" s="174" t="s">
        <v>268</v>
      </c>
      <c r="E97" s="181" t="s">
        <v>5</v>
      </c>
      <c r="F97" s="182" t="s">
        <v>275</v>
      </c>
      <c r="H97" s="183">
        <v>0</v>
      </c>
      <c r="L97" s="180"/>
      <c r="M97" s="184"/>
      <c r="N97" s="185"/>
      <c r="O97" s="185"/>
      <c r="P97" s="185"/>
      <c r="Q97" s="185"/>
      <c r="R97" s="185"/>
      <c r="S97" s="185"/>
      <c r="T97" s="186"/>
      <c r="AT97" s="181" t="s">
        <v>268</v>
      </c>
      <c r="AU97" s="181" t="s">
        <v>86</v>
      </c>
      <c r="AV97" s="13" t="s">
        <v>152</v>
      </c>
      <c r="AW97" s="13" t="s">
        <v>41</v>
      </c>
      <c r="AX97" s="13" t="s">
        <v>77</v>
      </c>
      <c r="AY97" s="181" t="s">
        <v>259</v>
      </c>
    </row>
    <row r="98" spans="2:65" s="12" customFormat="1">
      <c r="B98" s="173"/>
      <c r="D98" s="174" t="s">
        <v>268</v>
      </c>
      <c r="E98" s="175" t="s">
        <v>5</v>
      </c>
      <c r="F98" s="176" t="s">
        <v>1845</v>
      </c>
      <c r="H98" s="175" t="s">
        <v>5</v>
      </c>
      <c r="L98" s="173"/>
      <c r="M98" s="177"/>
      <c r="N98" s="178"/>
      <c r="O98" s="178"/>
      <c r="P98" s="178"/>
      <c r="Q98" s="178"/>
      <c r="R98" s="178"/>
      <c r="S98" s="178"/>
      <c r="T98" s="179"/>
      <c r="AT98" s="175" t="s">
        <v>268</v>
      </c>
      <c r="AU98" s="175" t="s">
        <v>86</v>
      </c>
      <c r="AV98" s="12" t="s">
        <v>28</v>
      </c>
      <c r="AW98" s="12" t="s">
        <v>41</v>
      </c>
      <c r="AX98" s="12" t="s">
        <v>77</v>
      </c>
      <c r="AY98" s="175" t="s">
        <v>259</v>
      </c>
    </row>
    <row r="99" spans="2:65" s="12" customFormat="1">
      <c r="B99" s="173"/>
      <c r="D99" s="174" t="s">
        <v>268</v>
      </c>
      <c r="E99" s="175" t="s">
        <v>5</v>
      </c>
      <c r="F99" s="176" t="s">
        <v>1846</v>
      </c>
      <c r="H99" s="175" t="s">
        <v>5</v>
      </c>
      <c r="L99" s="173"/>
      <c r="M99" s="177"/>
      <c r="N99" s="178"/>
      <c r="O99" s="178"/>
      <c r="P99" s="178"/>
      <c r="Q99" s="178"/>
      <c r="R99" s="178"/>
      <c r="S99" s="178"/>
      <c r="T99" s="179"/>
      <c r="AT99" s="175" t="s">
        <v>268</v>
      </c>
      <c r="AU99" s="175" t="s">
        <v>86</v>
      </c>
      <c r="AV99" s="12" t="s">
        <v>28</v>
      </c>
      <c r="AW99" s="12" t="s">
        <v>41</v>
      </c>
      <c r="AX99" s="12" t="s">
        <v>77</v>
      </c>
      <c r="AY99" s="175" t="s">
        <v>259</v>
      </c>
    </row>
    <row r="100" spans="2:65" s="14" customFormat="1">
      <c r="B100" s="187"/>
      <c r="D100" s="174" t="s">
        <v>268</v>
      </c>
      <c r="E100" s="188" t="s">
        <v>5</v>
      </c>
      <c r="F100" s="189" t="s">
        <v>754</v>
      </c>
      <c r="H100" s="190">
        <v>3.6</v>
      </c>
      <c r="L100" s="187"/>
      <c r="M100" s="191"/>
      <c r="N100" s="192"/>
      <c r="O100" s="192"/>
      <c r="P100" s="192"/>
      <c r="Q100" s="192"/>
      <c r="R100" s="192"/>
      <c r="S100" s="192"/>
      <c r="T100" s="193"/>
      <c r="AT100" s="188" t="s">
        <v>268</v>
      </c>
      <c r="AU100" s="188" t="s">
        <v>86</v>
      </c>
      <c r="AV100" s="14" t="s">
        <v>86</v>
      </c>
      <c r="AW100" s="14" t="s">
        <v>41</v>
      </c>
      <c r="AX100" s="14" t="s">
        <v>77</v>
      </c>
      <c r="AY100" s="188" t="s">
        <v>259</v>
      </c>
    </row>
    <row r="101" spans="2:65" s="15" customFormat="1">
      <c r="B101" s="194"/>
      <c r="D101" s="174" t="s">
        <v>268</v>
      </c>
      <c r="E101" s="195" t="s">
        <v>1838</v>
      </c>
      <c r="F101" s="196" t="s">
        <v>1656</v>
      </c>
      <c r="H101" s="197">
        <v>3.6</v>
      </c>
      <c r="L101" s="194"/>
      <c r="M101" s="198"/>
      <c r="N101" s="199"/>
      <c r="O101" s="199"/>
      <c r="P101" s="199"/>
      <c r="Q101" s="199"/>
      <c r="R101" s="199"/>
      <c r="S101" s="199"/>
      <c r="T101" s="200"/>
      <c r="AT101" s="195" t="s">
        <v>268</v>
      </c>
      <c r="AU101" s="195" t="s">
        <v>86</v>
      </c>
      <c r="AV101" s="15" t="s">
        <v>266</v>
      </c>
      <c r="AW101" s="15" t="s">
        <v>41</v>
      </c>
      <c r="AX101" s="15" t="s">
        <v>28</v>
      </c>
      <c r="AY101" s="195" t="s">
        <v>259</v>
      </c>
    </row>
    <row r="102" spans="2:65" s="1" customFormat="1" ht="16.5" customHeight="1">
      <c r="B102" s="161"/>
      <c r="C102" s="162" t="s">
        <v>86</v>
      </c>
      <c r="D102" s="162" t="s">
        <v>261</v>
      </c>
      <c r="E102" s="163" t="s">
        <v>322</v>
      </c>
      <c r="F102" s="164" t="s">
        <v>323</v>
      </c>
      <c r="G102" s="165" t="s">
        <v>324</v>
      </c>
      <c r="H102" s="166">
        <v>6.48</v>
      </c>
      <c r="I102" s="167"/>
      <c r="J102" s="167">
        <f>ROUND(I102*H102,2)</f>
        <v>0</v>
      </c>
      <c r="K102" s="164" t="s">
        <v>265</v>
      </c>
      <c r="L102" s="39"/>
      <c r="M102" s="168" t="s">
        <v>5</v>
      </c>
      <c r="N102" s="169" t="s">
        <v>48</v>
      </c>
      <c r="O102" s="170">
        <v>0</v>
      </c>
      <c r="P102" s="170">
        <f>O102*H102</f>
        <v>0</v>
      </c>
      <c r="Q102" s="170">
        <v>0</v>
      </c>
      <c r="R102" s="170">
        <f>Q102*H102</f>
        <v>0</v>
      </c>
      <c r="S102" s="170">
        <v>0</v>
      </c>
      <c r="T102" s="171">
        <f>S102*H102</f>
        <v>0</v>
      </c>
      <c r="AR102" s="24" t="s">
        <v>266</v>
      </c>
      <c r="AT102" s="24" t="s">
        <v>261</v>
      </c>
      <c r="AU102" s="24" t="s">
        <v>86</v>
      </c>
      <c r="AY102" s="24" t="s">
        <v>259</v>
      </c>
      <c r="BE102" s="172">
        <f>IF(N102="základní",J102,0)</f>
        <v>0</v>
      </c>
      <c r="BF102" s="172">
        <f>IF(N102="snížená",J102,0)</f>
        <v>0</v>
      </c>
      <c r="BG102" s="172">
        <f>IF(N102="zákl. přenesená",J102,0)</f>
        <v>0</v>
      </c>
      <c r="BH102" s="172">
        <f>IF(N102="sníž. přenesená",J102,0)</f>
        <v>0</v>
      </c>
      <c r="BI102" s="172">
        <f>IF(N102="nulová",J102,0)</f>
        <v>0</v>
      </c>
      <c r="BJ102" s="24" t="s">
        <v>28</v>
      </c>
      <c r="BK102" s="172">
        <f>ROUND(I102*H102,2)</f>
        <v>0</v>
      </c>
      <c r="BL102" s="24" t="s">
        <v>266</v>
      </c>
      <c r="BM102" s="24" t="s">
        <v>1847</v>
      </c>
    </row>
    <row r="103" spans="2:65" s="14" customFormat="1">
      <c r="B103" s="187"/>
      <c r="D103" s="174" t="s">
        <v>268</v>
      </c>
      <c r="E103" s="188" t="s">
        <v>5</v>
      </c>
      <c r="F103" s="189" t="s">
        <v>1848</v>
      </c>
      <c r="H103" s="190">
        <v>6.48</v>
      </c>
      <c r="L103" s="187"/>
      <c r="M103" s="191"/>
      <c r="N103" s="192"/>
      <c r="O103" s="192"/>
      <c r="P103" s="192"/>
      <c r="Q103" s="192"/>
      <c r="R103" s="192"/>
      <c r="S103" s="192"/>
      <c r="T103" s="193"/>
      <c r="AT103" s="188" t="s">
        <v>268</v>
      </c>
      <c r="AU103" s="188" t="s">
        <v>86</v>
      </c>
      <c r="AV103" s="14" t="s">
        <v>86</v>
      </c>
      <c r="AW103" s="14" t="s">
        <v>41</v>
      </c>
      <c r="AX103" s="14" t="s">
        <v>28</v>
      </c>
      <c r="AY103" s="188" t="s">
        <v>259</v>
      </c>
    </row>
    <row r="104" spans="2:65" s="1" customFormat="1" ht="25.5" customHeight="1">
      <c r="B104" s="161"/>
      <c r="C104" s="162" t="s">
        <v>152</v>
      </c>
      <c r="D104" s="162" t="s">
        <v>261</v>
      </c>
      <c r="E104" s="163" t="s">
        <v>1849</v>
      </c>
      <c r="F104" s="164" t="s">
        <v>1850</v>
      </c>
      <c r="G104" s="165" t="s">
        <v>352</v>
      </c>
      <c r="H104" s="166">
        <v>143</v>
      </c>
      <c r="I104" s="167"/>
      <c r="J104" s="167">
        <f>ROUND(I104*H104,2)</f>
        <v>0</v>
      </c>
      <c r="K104" s="164" t="s">
        <v>265</v>
      </c>
      <c r="L104" s="39"/>
      <c r="M104" s="168" t="s">
        <v>5</v>
      </c>
      <c r="N104" s="169" t="s">
        <v>48</v>
      </c>
      <c r="O104" s="170">
        <v>0.19500000000000001</v>
      </c>
      <c r="P104" s="170">
        <f>O104*H104</f>
        <v>27.885000000000002</v>
      </c>
      <c r="Q104" s="170">
        <v>0</v>
      </c>
      <c r="R104" s="170">
        <f>Q104*H104</f>
        <v>0</v>
      </c>
      <c r="S104" s="170">
        <v>0</v>
      </c>
      <c r="T104" s="171">
        <f>S104*H104</f>
        <v>0</v>
      </c>
      <c r="AR104" s="24" t="s">
        <v>266</v>
      </c>
      <c r="AT104" s="24" t="s">
        <v>261</v>
      </c>
      <c r="AU104" s="24" t="s">
        <v>86</v>
      </c>
      <c r="AY104" s="24" t="s">
        <v>259</v>
      </c>
      <c r="BE104" s="172">
        <f>IF(N104="základní",J104,0)</f>
        <v>0</v>
      </c>
      <c r="BF104" s="172">
        <f>IF(N104="snížená",J104,0)</f>
        <v>0</v>
      </c>
      <c r="BG104" s="172">
        <f>IF(N104="zákl. přenesená",J104,0)</f>
        <v>0</v>
      </c>
      <c r="BH104" s="172">
        <f>IF(N104="sníž. přenesená",J104,0)</f>
        <v>0</v>
      </c>
      <c r="BI104" s="172">
        <f>IF(N104="nulová",J104,0)</f>
        <v>0</v>
      </c>
      <c r="BJ104" s="24" t="s">
        <v>28</v>
      </c>
      <c r="BK104" s="172">
        <f>ROUND(I104*H104,2)</f>
        <v>0</v>
      </c>
      <c r="BL104" s="24" t="s">
        <v>266</v>
      </c>
      <c r="BM104" s="24" t="s">
        <v>1851</v>
      </c>
    </row>
    <row r="105" spans="2:65" s="12" customFormat="1">
      <c r="B105" s="173"/>
      <c r="D105" s="174" t="s">
        <v>268</v>
      </c>
      <c r="E105" s="175" t="s">
        <v>5</v>
      </c>
      <c r="F105" s="176" t="s">
        <v>1852</v>
      </c>
      <c r="H105" s="175" t="s">
        <v>5</v>
      </c>
      <c r="L105" s="173"/>
      <c r="M105" s="177"/>
      <c r="N105" s="178"/>
      <c r="O105" s="178"/>
      <c r="P105" s="178"/>
      <c r="Q105" s="178"/>
      <c r="R105" s="178"/>
      <c r="S105" s="178"/>
      <c r="T105" s="179"/>
      <c r="AT105" s="175" t="s">
        <v>268</v>
      </c>
      <c r="AU105" s="175" t="s">
        <v>86</v>
      </c>
      <c r="AV105" s="12" t="s">
        <v>28</v>
      </c>
      <c r="AW105" s="12" t="s">
        <v>41</v>
      </c>
      <c r="AX105" s="12" t="s">
        <v>77</v>
      </c>
      <c r="AY105" s="175" t="s">
        <v>259</v>
      </c>
    </row>
    <row r="106" spans="2:65" s="14" customFormat="1">
      <c r="B106" s="187"/>
      <c r="D106" s="174" t="s">
        <v>268</v>
      </c>
      <c r="E106" s="188" t="s">
        <v>5</v>
      </c>
      <c r="F106" s="189" t="s">
        <v>1842</v>
      </c>
      <c r="H106" s="190">
        <v>143</v>
      </c>
      <c r="L106" s="187"/>
      <c r="M106" s="191"/>
      <c r="N106" s="192"/>
      <c r="O106" s="192"/>
      <c r="P106" s="192"/>
      <c r="Q106" s="192"/>
      <c r="R106" s="192"/>
      <c r="S106" s="192"/>
      <c r="T106" s="193"/>
      <c r="AT106" s="188" t="s">
        <v>268</v>
      </c>
      <c r="AU106" s="188" t="s">
        <v>86</v>
      </c>
      <c r="AV106" s="14" t="s">
        <v>86</v>
      </c>
      <c r="AW106" s="14" t="s">
        <v>41</v>
      </c>
      <c r="AX106" s="14" t="s">
        <v>28</v>
      </c>
      <c r="AY106" s="188" t="s">
        <v>259</v>
      </c>
    </row>
    <row r="107" spans="2:65" s="1" customFormat="1" ht="16.5" customHeight="1">
      <c r="B107" s="161"/>
      <c r="C107" s="201" t="s">
        <v>266</v>
      </c>
      <c r="D107" s="201" t="s">
        <v>336</v>
      </c>
      <c r="E107" s="202" t="s">
        <v>1853</v>
      </c>
      <c r="F107" s="203" t="s">
        <v>1854</v>
      </c>
      <c r="G107" s="204" t="s">
        <v>297</v>
      </c>
      <c r="H107" s="205">
        <v>3.6</v>
      </c>
      <c r="I107" s="206"/>
      <c r="J107" s="206">
        <f>ROUND(I107*H107,2)</f>
        <v>0</v>
      </c>
      <c r="K107" s="203" t="s">
        <v>265</v>
      </c>
      <c r="L107" s="207"/>
      <c r="M107" s="208" t="s">
        <v>5</v>
      </c>
      <c r="N107" s="209" t="s">
        <v>48</v>
      </c>
      <c r="O107" s="170">
        <v>0</v>
      </c>
      <c r="P107" s="170">
        <f>O107*H107</f>
        <v>0</v>
      </c>
      <c r="Q107" s="170">
        <v>0.22</v>
      </c>
      <c r="R107" s="170">
        <f>Q107*H107</f>
        <v>0.79200000000000004</v>
      </c>
      <c r="S107" s="170">
        <v>0</v>
      </c>
      <c r="T107" s="171">
        <f>S107*H107</f>
        <v>0</v>
      </c>
      <c r="AR107" s="24" t="s">
        <v>321</v>
      </c>
      <c r="AT107" s="24" t="s">
        <v>336</v>
      </c>
      <c r="AU107" s="24" t="s">
        <v>86</v>
      </c>
      <c r="AY107" s="24" t="s">
        <v>259</v>
      </c>
      <c r="BE107" s="172">
        <f>IF(N107="základní",J107,0)</f>
        <v>0</v>
      </c>
      <c r="BF107" s="172">
        <f>IF(N107="snížená",J107,0)</f>
        <v>0</v>
      </c>
      <c r="BG107" s="172">
        <f>IF(N107="zákl. přenesená",J107,0)</f>
        <v>0</v>
      </c>
      <c r="BH107" s="172">
        <f>IF(N107="sníž. přenesená",J107,0)</f>
        <v>0</v>
      </c>
      <c r="BI107" s="172">
        <f>IF(N107="nulová",J107,0)</f>
        <v>0</v>
      </c>
      <c r="BJ107" s="24" t="s">
        <v>28</v>
      </c>
      <c r="BK107" s="172">
        <f>ROUND(I107*H107,2)</f>
        <v>0</v>
      </c>
      <c r="BL107" s="24" t="s">
        <v>266</v>
      </c>
      <c r="BM107" s="24" t="s">
        <v>1855</v>
      </c>
    </row>
    <row r="108" spans="2:65" s="12" customFormat="1">
      <c r="B108" s="173"/>
      <c r="D108" s="174" t="s">
        <v>268</v>
      </c>
      <c r="E108" s="175" t="s">
        <v>5</v>
      </c>
      <c r="F108" s="176" t="s">
        <v>1856</v>
      </c>
      <c r="H108" s="175" t="s">
        <v>5</v>
      </c>
      <c r="L108" s="173"/>
      <c r="M108" s="177"/>
      <c r="N108" s="178"/>
      <c r="O108" s="178"/>
      <c r="P108" s="178"/>
      <c r="Q108" s="178"/>
      <c r="R108" s="178"/>
      <c r="S108" s="178"/>
      <c r="T108" s="179"/>
      <c r="AT108" s="175" t="s">
        <v>268</v>
      </c>
      <c r="AU108" s="175" t="s">
        <v>86</v>
      </c>
      <c r="AV108" s="12" t="s">
        <v>28</v>
      </c>
      <c r="AW108" s="12" t="s">
        <v>41</v>
      </c>
      <c r="AX108" s="12" t="s">
        <v>77</v>
      </c>
      <c r="AY108" s="175" t="s">
        <v>259</v>
      </c>
    </row>
    <row r="109" spans="2:65" s="14" customFormat="1">
      <c r="B109" s="187"/>
      <c r="D109" s="174" t="s">
        <v>268</v>
      </c>
      <c r="E109" s="188" t="s">
        <v>5</v>
      </c>
      <c r="F109" s="189" t="s">
        <v>1857</v>
      </c>
      <c r="H109" s="190">
        <v>3.6</v>
      </c>
      <c r="L109" s="187"/>
      <c r="M109" s="191"/>
      <c r="N109" s="192"/>
      <c r="O109" s="192"/>
      <c r="P109" s="192"/>
      <c r="Q109" s="192"/>
      <c r="R109" s="192"/>
      <c r="S109" s="192"/>
      <c r="T109" s="193"/>
      <c r="AT109" s="188" t="s">
        <v>268</v>
      </c>
      <c r="AU109" s="188" t="s">
        <v>86</v>
      </c>
      <c r="AV109" s="14" t="s">
        <v>86</v>
      </c>
      <c r="AW109" s="14" t="s">
        <v>41</v>
      </c>
      <c r="AX109" s="14" t="s">
        <v>28</v>
      </c>
      <c r="AY109" s="188" t="s">
        <v>259</v>
      </c>
    </row>
    <row r="110" spans="2:65" s="1" customFormat="1" ht="16.5" customHeight="1">
      <c r="B110" s="161"/>
      <c r="C110" s="162" t="s">
        <v>304</v>
      </c>
      <c r="D110" s="162" t="s">
        <v>261</v>
      </c>
      <c r="E110" s="163" t="s">
        <v>1858</v>
      </c>
      <c r="F110" s="164" t="s">
        <v>1859</v>
      </c>
      <c r="G110" s="165" t="s">
        <v>264</v>
      </c>
      <c r="H110" s="166">
        <v>143</v>
      </c>
      <c r="I110" s="167"/>
      <c r="J110" s="167">
        <f>ROUND(I110*H110,2)</f>
        <v>0</v>
      </c>
      <c r="K110" s="164" t="s">
        <v>265</v>
      </c>
      <c r="L110" s="39"/>
      <c r="M110" s="168" t="s">
        <v>5</v>
      </c>
      <c r="N110" s="169" t="s">
        <v>48</v>
      </c>
      <c r="O110" s="170">
        <v>5.0999999999999997E-2</v>
      </c>
      <c r="P110" s="170">
        <f>O110*H110</f>
        <v>7.2929999999999993</v>
      </c>
      <c r="Q110" s="170">
        <v>0</v>
      </c>
      <c r="R110" s="170">
        <f>Q110*H110</f>
        <v>0</v>
      </c>
      <c r="S110" s="170">
        <v>0</v>
      </c>
      <c r="T110" s="171">
        <f>S110*H110</f>
        <v>0</v>
      </c>
      <c r="AR110" s="24" t="s">
        <v>266</v>
      </c>
      <c r="AT110" s="24" t="s">
        <v>261</v>
      </c>
      <c r="AU110" s="24" t="s">
        <v>86</v>
      </c>
      <c r="AY110" s="24" t="s">
        <v>259</v>
      </c>
      <c r="BE110" s="172">
        <f>IF(N110="základní",J110,0)</f>
        <v>0</v>
      </c>
      <c r="BF110" s="172">
        <f>IF(N110="snížená",J110,0)</f>
        <v>0</v>
      </c>
      <c r="BG110" s="172">
        <f>IF(N110="zákl. přenesená",J110,0)</f>
        <v>0</v>
      </c>
      <c r="BH110" s="172">
        <f>IF(N110="sníž. přenesená",J110,0)</f>
        <v>0</v>
      </c>
      <c r="BI110" s="172">
        <f>IF(N110="nulová",J110,0)</f>
        <v>0</v>
      </c>
      <c r="BJ110" s="24" t="s">
        <v>28</v>
      </c>
      <c r="BK110" s="172">
        <f>ROUND(I110*H110,2)</f>
        <v>0</v>
      </c>
      <c r="BL110" s="24" t="s">
        <v>266</v>
      </c>
      <c r="BM110" s="24" t="s">
        <v>1860</v>
      </c>
    </row>
    <row r="111" spans="2:65" s="12" customFormat="1">
      <c r="B111" s="173"/>
      <c r="D111" s="174" t="s">
        <v>268</v>
      </c>
      <c r="E111" s="175" t="s">
        <v>5</v>
      </c>
      <c r="F111" s="176" t="s">
        <v>1852</v>
      </c>
      <c r="H111" s="175" t="s">
        <v>5</v>
      </c>
      <c r="L111" s="173"/>
      <c r="M111" s="177"/>
      <c r="N111" s="178"/>
      <c r="O111" s="178"/>
      <c r="P111" s="178"/>
      <c r="Q111" s="178"/>
      <c r="R111" s="178"/>
      <c r="S111" s="178"/>
      <c r="T111" s="179"/>
      <c r="AT111" s="175" t="s">
        <v>268</v>
      </c>
      <c r="AU111" s="175" t="s">
        <v>86</v>
      </c>
      <c r="AV111" s="12" t="s">
        <v>28</v>
      </c>
      <c r="AW111" s="12" t="s">
        <v>41</v>
      </c>
      <c r="AX111" s="12" t="s">
        <v>77</v>
      </c>
      <c r="AY111" s="175" t="s">
        <v>259</v>
      </c>
    </row>
    <row r="112" spans="2:65" s="12" customFormat="1">
      <c r="B112" s="173"/>
      <c r="D112" s="174" t="s">
        <v>268</v>
      </c>
      <c r="E112" s="175" t="s">
        <v>5</v>
      </c>
      <c r="F112" s="176" t="s">
        <v>1861</v>
      </c>
      <c r="H112" s="175" t="s">
        <v>5</v>
      </c>
      <c r="L112" s="173"/>
      <c r="M112" s="177"/>
      <c r="N112" s="178"/>
      <c r="O112" s="178"/>
      <c r="P112" s="178"/>
      <c r="Q112" s="178"/>
      <c r="R112" s="178"/>
      <c r="S112" s="178"/>
      <c r="T112" s="179"/>
      <c r="AT112" s="175" t="s">
        <v>268</v>
      </c>
      <c r="AU112" s="175" t="s">
        <v>86</v>
      </c>
      <c r="AV112" s="12" t="s">
        <v>28</v>
      </c>
      <c r="AW112" s="12" t="s">
        <v>41</v>
      </c>
      <c r="AX112" s="12" t="s">
        <v>77</v>
      </c>
      <c r="AY112" s="175" t="s">
        <v>259</v>
      </c>
    </row>
    <row r="113" spans="2:65" s="14" customFormat="1">
      <c r="B113" s="187"/>
      <c r="D113" s="174" t="s">
        <v>268</v>
      </c>
      <c r="E113" s="188" t="s">
        <v>1841</v>
      </c>
      <c r="F113" s="189" t="s">
        <v>1862</v>
      </c>
      <c r="H113" s="190">
        <v>143</v>
      </c>
      <c r="L113" s="187"/>
      <c r="M113" s="191"/>
      <c r="N113" s="192"/>
      <c r="O113" s="192"/>
      <c r="P113" s="192"/>
      <c r="Q113" s="192"/>
      <c r="R113" s="192"/>
      <c r="S113" s="192"/>
      <c r="T113" s="193"/>
      <c r="AT113" s="188" t="s">
        <v>268</v>
      </c>
      <c r="AU113" s="188" t="s">
        <v>86</v>
      </c>
      <c r="AV113" s="14" t="s">
        <v>86</v>
      </c>
      <c r="AW113" s="14" t="s">
        <v>41</v>
      </c>
      <c r="AX113" s="14" t="s">
        <v>28</v>
      </c>
      <c r="AY113" s="188" t="s">
        <v>259</v>
      </c>
    </row>
    <row r="114" spans="2:65" s="1" customFormat="1" ht="16.5" customHeight="1">
      <c r="B114" s="161"/>
      <c r="C114" s="162" t="s">
        <v>312</v>
      </c>
      <c r="D114" s="162" t="s">
        <v>261</v>
      </c>
      <c r="E114" s="163" t="s">
        <v>1693</v>
      </c>
      <c r="F114" s="164" t="s">
        <v>1694</v>
      </c>
      <c r="G114" s="165" t="s">
        <v>264</v>
      </c>
      <c r="H114" s="166">
        <v>143</v>
      </c>
      <c r="I114" s="167"/>
      <c r="J114" s="167">
        <f>ROUND(I114*H114,2)</f>
        <v>0</v>
      </c>
      <c r="K114" s="164" t="s">
        <v>265</v>
      </c>
      <c r="L114" s="39"/>
      <c r="M114" s="168" t="s">
        <v>5</v>
      </c>
      <c r="N114" s="169" t="s">
        <v>48</v>
      </c>
      <c r="O114" s="170">
        <v>0.14699999999999999</v>
      </c>
      <c r="P114" s="170">
        <f>O114*H114</f>
        <v>21.020999999999997</v>
      </c>
      <c r="Q114" s="170">
        <v>0</v>
      </c>
      <c r="R114" s="170">
        <f>Q114*H114</f>
        <v>0</v>
      </c>
      <c r="S114" s="170">
        <v>0</v>
      </c>
      <c r="T114" s="171">
        <f>S114*H114</f>
        <v>0</v>
      </c>
      <c r="AR114" s="24" t="s">
        <v>266</v>
      </c>
      <c r="AT114" s="24" t="s">
        <v>261</v>
      </c>
      <c r="AU114" s="24" t="s">
        <v>86</v>
      </c>
      <c r="AY114" s="24" t="s">
        <v>259</v>
      </c>
      <c r="BE114" s="172">
        <f>IF(N114="základní",J114,0)</f>
        <v>0</v>
      </c>
      <c r="BF114" s="172">
        <f>IF(N114="snížená",J114,0)</f>
        <v>0</v>
      </c>
      <c r="BG114" s="172">
        <f>IF(N114="zákl. přenesená",J114,0)</f>
        <v>0</v>
      </c>
      <c r="BH114" s="172">
        <f>IF(N114="sníž. přenesená",J114,0)</f>
        <v>0</v>
      </c>
      <c r="BI114" s="172">
        <f>IF(N114="nulová",J114,0)</f>
        <v>0</v>
      </c>
      <c r="BJ114" s="24" t="s">
        <v>28</v>
      </c>
      <c r="BK114" s="172">
        <f>ROUND(I114*H114,2)</f>
        <v>0</v>
      </c>
      <c r="BL114" s="24" t="s">
        <v>266</v>
      </c>
      <c r="BM114" s="24" t="s">
        <v>1863</v>
      </c>
    </row>
    <row r="115" spans="2:65" s="14" customFormat="1">
      <c r="B115" s="187"/>
      <c r="D115" s="174" t="s">
        <v>268</v>
      </c>
      <c r="E115" s="188" t="s">
        <v>5</v>
      </c>
      <c r="F115" s="189" t="s">
        <v>1841</v>
      </c>
      <c r="H115" s="190">
        <v>143</v>
      </c>
      <c r="L115" s="187"/>
      <c r="M115" s="191"/>
      <c r="N115" s="192"/>
      <c r="O115" s="192"/>
      <c r="P115" s="192"/>
      <c r="Q115" s="192"/>
      <c r="R115" s="192"/>
      <c r="S115" s="192"/>
      <c r="T115" s="193"/>
      <c r="AT115" s="188" t="s">
        <v>268</v>
      </c>
      <c r="AU115" s="188" t="s">
        <v>86</v>
      </c>
      <c r="AV115" s="14" t="s">
        <v>86</v>
      </c>
      <c r="AW115" s="14" t="s">
        <v>41</v>
      </c>
      <c r="AX115" s="14" t="s">
        <v>28</v>
      </c>
      <c r="AY115" s="188" t="s">
        <v>259</v>
      </c>
    </row>
    <row r="116" spans="2:65" s="1" customFormat="1" ht="16.5" customHeight="1">
      <c r="B116" s="161"/>
      <c r="C116" s="162" t="s">
        <v>317</v>
      </c>
      <c r="D116" s="162" t="s">
        <v>261</v>
      </c>
      <c r="E116" s="163" t="s">
        <v>1864</v>
      </c>
      <c r="F116" s="164" t="s">
        <v>1865</v>
      </c>
      <c r="G116" s="165" t="s">
        <v>264</v>
      </c>
      <c r="H116" s="166">
        <v>143</v>
      </c>
      <c r="I116" s="167"/>
      <c r="J116" s="167">
        <f>ROUND(I116*H116,2)</f>
        <v>0</v>
      </c>
      <c r="K116" s="164" t="s">
        <v>265</v>
      </c>
      <c r="L116" s="39"/>
      <c r="M116" s="168" t="s">
        <v>5</v>
      </c>
      <c r="N116" s="169" t="s">
        <v>48</v>
      </c>
      <c r="O116" s="170">
        <v>1.4999999999999999E-2</v>
      </c>
      <c r="P116" s="170">
        <f>O116*H116</f>
        <v>2.145</v>
      </c>
      <c r="Q116" s="170">
        <v>0</v>
      </c>
      <c r="R116" s="170">
        <f>Q116*H116</f>
        <v>0</v>
      </c>
      <c r="S116" s="170">
        <v>0</v>
      </c>
      <c r="T116" s="171">
        <f>S116*H116</f>
        <v>0</v>
      </c>
      <c r="AR116" s="24" t="s">
        <v>266</v>
      </c>
      <c r="AT116" s="24" t="s">
        <v>261</v>
      </c>
      <c r="AU116" s="24" t="s">
        <v>86</v>
      </c>
      <c r="AY116" s="24" t="s">
        <v>259</v>
      </c>
      <c r="BE116" s="172">
        <f>IF(N116="základní",J116,0)</f>
        <v>0</v>
      </c>
      <c r="BF116" s="172">
        <f>IF(N116="snížená",J116,0)</f>
        <v>0</v>
      </c>
      <c r="BG116" s="172">
        <f>IF(N116="zákl. přenesená",J116,0)</f>
        <v>0</v>
      </c>
      <c r="BH116" s="172">
        <f>IF(N116="sníž. přenesená",J116,0)</f>
        <v>0</v>
      </c>
      <c r="BI116" s="172">
        <f>IF(N116="nulová",J116,0)</f>
        <v>0</v>
      </c>
      <c r="BJ116" s="24" t="s">
        <v>28</v>
      </c>
      <c r="BK116" s="172">
        <f>ROUND(I116*H116,2)</f>
        <v>0</v>
      </c>
      <c r="BL116" s="24" t="s">
        <v>266</v>
      </c>
      <c r="BM116" s="24" t="s">
        <v>1866</v>
      </c>
    </row>
    <row r="117" spans="2:65" s="12" customFormat="1">
      <c r="B117" s="173"/>
      <c r="D117" s="174" t="s">
        <v>268</v>
      </c>
      <c r="E117" s="175" t="s">
        <v>5</v>
      </c>
      <c r="F117" s="176" t="s">
        <v>1867</v>
      </c>
      <c r="H117" s="175" t="s">
        <v>5</v>
      </c>
      <c r="L117" s="173"/>
      <c r="M117" s="177"/>
      <c r="N117" s="178"/>
      <c r="O117" s="178"/>
      <c r="P117" s="178"/>
      <c r="Q117" s="178"/>
      <c r="R117" s="178"/>
      <c r="S117" s="178"/>
      <c r="T117" s="179"/>
      <c r="AT117" s="175" t="s">
        <v>268</v>
      </c>
      <c r="AU117" s="175" t="s">
        <v>86</v>
      </c>
      <c r="AV117" s="12" t="s">
        <v>28</v>
      </c>
      <c r="AW117" s="12" t="s">
        <v>41</v>
      </c>
      <c r="AX117" s="12" t="s">
        <v>77</v>
      </c>
      <c r="AY117" s="175" t="s">
        <v>259</v>
      </c>
    </row>
    <row r="118" spans="2:65" s="14" customFormat="1">
      <c r="B118" s="187"/>
      <c r="D118" s="174" t="s">
        <v>268</v>
      </c>
      <c r="E118" s="188" t="s">
        <v>5</v>
      </c>
      <c r="F118" s="189" t="s">
        <v>1841</v>
      </c>
      <c r="H118" s="190">
        <v>143</v>
      </c>
      <c r="L118" s="187"/>
      <c r="M118" s="191"/>
      <c r="N118" s="192"/>
      <c r="O118" s="192"/>
      <c r="P118" s="192"/>
      <c r="Q118" s="192"/>
      <c r="R118" s="192"/>
      <c r="S118" s="192"/>
      <c r="T118" s="193"/>
      <c r="AT118" s="188" t="s">
        <v>268</v>
      </c>
      <c r="AU118" s="188" t="s">
        <v>86</v>
      </c>
      <c r="AV118" s="14" t="s">
        <v>86</v>
      </c>
      <c r="AW118" s="14" t="s">
        <v>41</v>
      </c>
      <c r="AX118" s="14" t="s">
        <v>28</v>
      </c>
      <c r="AY118" s="188" t="s">
        <v>259</v>
      </c>
    </row>
    <row r="119" spans="2:65" s="1" customFormat="1" ht="25.5" customHeight="1">
      <c r="B119" s="161"/>
      <c r="C119" s="162" t="s">
        <v>321</v>
      </c>
      <c r="D119" s="162" t="s">
        <v>261</v>
      </c>
      <c r="E119" s="163" t="s">
        <v>1868</v>
      </c>
      <c r="F119" s="164" t="s">
        <v>1869</v>
      </c>
      <c r="G119" s="165" t="s">
        <v>352</v>
      </c>
      <c r="H119" s="166">
        <v>143</v>
      </c>
      <c r="I119" s="167"/>
      <c r="J119" s="167">
        <f>ROUND(I119*H119,2)</f>
        <v>0</v>
      </c>
      <c r="K119" s="164" t="s">
        <v>265</v>
      </c>
      <c r="L119" s="39"/>
      <c r="M119" s="168" t="s">
        <v>5</v>
      </c>
      <c r="N119" s="169" t="s">
        <v>48</v>
      </c>
      <c r="O119" s="170">
        <v>0.16200000000000001</v>
      </c>
      <c r="P119" s="170">
        <f>O119*H119</f>
        <v>23.166</v>
      </c>
      <c r="Q119" s="170">
        <v>0</v>
      </c>
      <c r="R119" s="170">
        <f>Q119*H119</f>
        <v>0</v>
      </c>
      <c r="S119" s="170">
        <v>0</v>
      </c>
      <c r="T119" s="171">
        <f>S119*H119</f>
        <v>0</v>
      </c>
      <c r="AR119" s="24" t="s">
        <v>266</v>
      </c>
      <c r="AT119" s="24" t="s">
        <v>261</v>
      </c>
      <c r="AU119" s="24" t="s">
        <v>86</v>
      </c>
      <c r="AY119" s="24" t="s">
        <v>259</v>
      </c>
      <c r="BE119" s="172">
        <f>IF(N119="základní",J119,0)</f>
        <v>0</v>
      </c>
      <c r="BF119" s="172">
        <f>IF(N119="snížená",J119,0)</f>
        <v>0</v>
      </c>
      <c r="BG119" s="172">
        <f>IF(N119="zákl. přenesená",J119,0)</f>
        <v>0</v>
      </c>
      <c r="BH119" s="172">
        <f>IF(N119="sníž. přenesená",J119,0)</f>
        <v>0</v>
      </c>
      <c r="BI119" s="172">
        <f>IF(N119="nulová",J119,0)</f>
        <v>0</v>
      </c>
      <c r="BJ119" s="24" t="s">
        <v>28</v>
      </c>
      <c r="BK119" s="172">
        <f>ROUND(I119*H119,2)</f>
        <v>0</v>
      </c>
      <c r="BL119" s="24" t="s">
        <v>266</v>
      </c>
      <c r="BM119" s="24" t="s">
        <v>1870</v>
      </c>
    </row>
    <row r="120" spans="2:65" s="12" customFormat="1">
      <c r="B120" s="173"/>
      <c r="D120" s="174" t="s">
        <v>268</v>
      </c>
      <c r="E120" s="175" t="s">
        <v>5</v>
      </c>
      <c r="F120" s="176" t="s">
        <v>1852</v>
      </c>
      <c r="H120" s="175" t="s">
        <v>5</v>
      </c>
      <c r="L120" s="173"/>
      <c r="M120" s="177"/>
      <c r="N120" s="178"/>
      <c r="O120" s="178"/>
      <c r="P120" s="178"/>
      <c r="Q120" s="178"/>
      <c r="R120" s="178"/>
      <c r="S120" s="178"/>
      <c r="T120" s="179"/>
      <c r="AT120" s="175" t="s">
        <v>268</v>
      </c>
      <c r="AU120" s="175" t="s">
        <v>86</v>
      </c>
      <c r="AV120" s="12" t="s">
        <v>28</v>
      </c>
      <c r="AW120" s="12" t="s">
        <v>41</v>
      </c>
      <c r="AX120" s="12" t="s">
        <v>77</v>
      </c>
      <c r="AY120" s="175" t="s">
        <v>259</v>
      </c>
    </row>
    <row r="121" spans="2:65" s="14" customFormat="1">
      <c r="B121" s="187"/>
      <c r="D121" s="174" t="s">
        <v>268</v>
      </c>
      <c r="E121" s="188" t="s">
        <v>5</v>
      </c>
      <c r="F121" s="189" t="s">
        <v>1871</v>
      </c>
      <c r="H121" s="190">
        <v>143</v>
      </c>
      <c r="L121" s="187"/>
      <c r="M121" s="191"/>
      <c r="N121" s="192"/>
      <c r="O121" s="192"/>
      <c r="P121" s="192"/>
      <c r="Q121" s="192"/>
      <c r="R121" s="192"/>
      <c r="S121" s="192"/>
      <c r="T121" s="193"/>
      <c r="AT121" s="188" t="s">
        <v>268</v>
      </c>
      <c r="AU121" s="188" t="s">
        <v>86</v>
      </c>
      <c r="AV121" s="14" t="s">
        <v>86</v>
      </c>
      <c r="AW121" s="14" t="s">
        <v>41</v>
      </c>
      <c r="AX121" s="14" t="s">
        <v>28</v>
      </c>
      <c r="AY121" s="188" t="s">
        <v>259</v>
      </c>
    </row>
    <row r="122" spans="2:65" s="1" customFormat="1" ht="25.5" customHeight="1">
      <c r="B122" s="161"/>
      <c r="C122" s="201" t="s">
        <v>327</v>
      </c>
      <c r="D122" s="201" t="s">
        <v>336</v>
      </c>
      <c r="E122" s="202" t="s">
        <v>1872</v>
      </c>
      <c r="F122" s="203" t="s">
        <v>1873</v>
      </c>
      <c r="G122" s="204" t="s">
        <v>352</v>
      </c>
      <c r="H122" s="205">
        <v>30.6</v>
      </c>
      <c r="I122" s="206"/>
      <c r="J122" s="206">
        <f>ROUND(I122*H122,2)</f>
        <v>0</v>
      </c>
      <c r="K122" s="203" t="s">
        <v>5</v>
      </c>
      <c r="L122" s="207"/>
      <c r="M122" s="208" t="s">
        <v>5</v>
      </c>
      <c r="N122" s="209" t="s">
        <v>48</v>
      </c>
      <c r="O122" s="170">
        <v>0</v>
      </c>
      <c r="P122" s="170">
        <f>O122*H122</f>
        <v>0</v>
      </c>
      <c r="Q122" s="170">
        <v>3.5000000000000001E-3</v>
      </c>
      <c r="R122" s="170">
        <f>Q122*H122</f>
        <v>0.1071</v>
      </c>
      <c r="S122" s="170">
        <v>0</v>
      </c>
      <c r="T122" s="171">
        <f>S122*H122</f>
        <v>0</v>
      </c>
      <c r="AR122" s="24" t="s">
        <v>321</v>
      </c>
      <c r="AT122" s="24" t="s">
        <v>336</v>
      </c>
      <c r="AU122" s="24" t="s">
        <v>86</v>
      </c>
      <c r="AY122" s="24" t="s">
        <v>259</v>
      </c>
      <c r="BE122" s="172">
        <f>IF(N122="základní",J122,0)</f>
        <v>0</v>
      </c>
      <c r="BF122" s="172">
        <f>IF(N122="snížená",J122,0)</f>
        <v>0</v>
      </c>
      <c r="BG122" s="172">
        <f>IF(N122="zákl. přenesená",J122,0)</f>
        <v>0</v>
      </c>
      <c r="BH122" s="172">
        <f>IF(N122="sníž. přenesená",J122,0)</f>
        <v>0</v>
      </c>
      <c r="BI122" s="172">
        <f>IF(N122="nulová",J122,0)</f>
        <v>0</v>
      </c>
      <c r="BJ122" s="24" t="s">
        <v>28</v>
      </c>
      <c r="BK122" s="172">
        <f>ROUND(I122*H122,2)</f>
        <v>0</v>
      </c>
      <c r="BL122" s="24" t="s">
        <v>266</v>
      </c>
      <c r="BM122" s="24" t="s">
        <v>1874</v>
      </c>
    </row>
    <row r="123" spans="2:65" s="12" customFormat="1">
      <c r="B123" s="173"/>
      <c r="D123" s="174" t="s">
        <v>268</v>
      </c>
      <c r="E123" s="175" t="s">
        <v>5</v>
      </c>
      <c r="F123" s="176" t="s">
        <v>1875</v>
      </c>
      <c r="H123" s="175" t="s">
        <v>5</v>
      </c>
      <c r="L123" s="173"/>
      <c r="M123" s="177"/>
      <c r="N123" s="178"/>
      <c r="O123" s="178"/>
      <c r="P123" s="178"/>
      <c r="Q123" s="178"/>
      <c r="R123" s="178"/>
      <c r="S123" s="178"/>
      <c r="T123" s="179"/>
      <c r="AT123" s="175" t="s">
        <v>268</v>
      </c>
      <c r="AU123" s="175" t="s">
        <v>86</v>
      </c>
      <c r="AV123" s="12" t="s">
        <v>28</v>
      </c>
      <c r="AW123" s="12" t="s">
        <v>41</v>
      </c>
      <c r="AX123" s="12" t="s">
        <v>77</v>
      </c>
      <c r="AY123" s="175" t="s">
        <v>259</v>
      </c>
    </row>
    <row r="124" spans="2:65" s="14" customFormat="1">
      <c r="B124" s="187"/>
      <c r="D124" s="174" t="s">
        <v>268</v>
      </c>
      <c r="E124" s="188" t="s">
        <v>5</v>
      </c>
      <c r="F124" s="189" t="s">
        <v>1876</v>
      </c>
      <c r="H124" s="190">
        <v>30.6</v>
      </c>
      <c r="L124" s="187"/>
      <c r="M124" s="191"/>
      <c r="N124" s="192"/>
      <c r="O124" s="192"/>
      <c r="P124" s="192"/>
      <c r="Q124" s="192"/>
      <c r="R124" s="192"/>
      <c r="S124" s="192"/>
      <c r="T124" s="193"/>
      <c r="AT124" s="188" t="s">
        <v>268</v>
      </c>
      <c r="AU124" s="188" t="s">
        <v>86</v>
      </c>
      <c r="AV124" s="14" t="s">
        <v>86</v>
      </c>
      <c r="AW124" s="14" t="s">
        <v>41</v>
      </c>
      <c r="AX124" s="14" t="s">
        <v>28</v>
      </c>
      <c r="AY124" s="188" t="s">
        <v>259</v>
      </c>
    </row>
    <row r="125" spans="2:65" s="1" customFormat="1" ht="25.5" customHeight="1">
      <c r="B125" s="161"/>
      <c r="C125" s="201" t="s">
        <v>335</v>
      </c>
      <c r="D125" s="201" t="s">
        <v>336</v>
      </c>
      <c r="E125" s="202" t="s">
        <v>1877</v>
      </c>
      <c r="F125" s="203" t="s">
        <v>1878</v>
      </c>
      <c r="G125" s="204" t="s">
        <v>352</v>
      </c>
      <c r="H125" s="205">
        <v>105.06</v>
      </c>
      <c r="I125" s="206"/>
      <c r="J125" s="206">
        <f>ROUND(I125*H125,2)</f>
        <v>0</v>
      </c>
      <c r="K125" s="203" t="s">
        <v>5</v>
      </c>
      <c r="L125" s="207"/>
      <c r="M125" s="208" t="s">
        <v>5</v>
      </c>
      <c r="N125" s="209" t="s">
        <v>48</v>
      </c>
      <c r="O125" s="170">
        <v>0</v>
      </c>
      <c r="P125" s="170">
        <f>O125*H125</f>
        <v>0</v>
      </c>
      <c r="Q125" s="170">
        <v>3.5000000000000001E-3</v>
      </c>
      <c r="R125" s="170">
        <f>Q125*H125</f>
        <v>0.36771000000000004</v>
      </c>
      <c r="S125" s="170">
        <v>0</v>
      </c>
      <c r="T125" s="171">
        <f>S125*H125</f>
        <v>0</v>
      </c>
      <c r="AR125" s="24" t="s">
        <v>321</v>
      </c>
      <c r="AT125" s="24" t="s">
        <v>336</v>
      </c>
      <c r="AU125" s="24" t="s">
        <v>86</v>
      </c>
      <c r="AY125" s="24" t="s">
        <v>259</v>
      </c>
      <c r="BE125" s="172">
        <f>IF(N125="základní",J125,0)</f>
        <v>0</v>
      </c>
      <c r="BF125" s="172">
        <f>IF(N125="snížená",J125,0)</f>
        <v>0</v>
      </c>
      <c r="BG125" s="172">
        <f>IF(N125="zákl. přenesená",J125,0)</f>
        <v>0</v>
      </c>
      <c r="BH125" s="172">
        <f>IF(N125="sníž. přenesená",J125,0)</f>
        <v>0</v>
      </c>
      <c r="BI125" s="172">
        <f>IF(N125="nulová",J125,0)</f>
        <v>0</v>
      </c>
      <c r="BJ125" s="24" t="s">
        <v>28</v>
      </c>
      <c r="BK125" s="172">
        <f>ROUND(I125*H125,2)</f>
        <v>0</v>
      </c>
      <c r="BL125" s="24" t="s">
        <v>266</v>
      </c>
      <c r="BM125" s="24" t="s">
        <v>1879</v>
      </c>
    </row>
    <row r="126" spans="2:65" s="12" customFormat="1">
      <c r="B126" s="173"/>
      <c r="D126" s="174" t="s">
        <v>268</v>
      </c>
      <c r="E126" s="175" t="s">
        <v>5</v>
      </c>
      <c r="F126" s="176" t="s">
        <v>1875</v>
      </c>
      <c r="H126" s="175" t="s">
        <v>5</v>
      </c>
      <c r="L126" s="173"/>
      <c r="M126" s="177"/>
      <c r="N126" s="178"/>
      <c r="O126" s="178"/>
      <c r="P126" s="178"/>
      <c r="Q126" s="178"/>
      <c r="R126" s="178"/>
      <c r="S126" s="178"/>
      <c r="T126" s="179"/>
      <c r="AT126" s="175" t="s">
        <v>268</v>
      </c>
      <c r="AU126" s="175" t="s">
        <v>86</v>
      </c>
      <c r="AV126" s="12" t="s">
        <v>28</v>
      </c>
      <c r="AW126" s="12" t="s">
        <v>41</v>
      </c>
      <c r="AX126" s="12" t="s">
        <v>77</v>
      </c>
      <c r="AY126" s="175" t="s">
        <v>259</v>
      </c>
    </row>
    <row r="127" spans="2:65" s="14" customFormat="1">
      <c r="B127" s="187"/>
      <c r="D127" s="174" t="s">
        <v>268</v>
      </c>
      <c r="E127" s="188" t="s">
        <v>5</v>
      </c>
      <c r="F127" s="189" t="s">
        <v>1880</v>
      </c>
      <c r="H127" s="190">
        <v>105.06</v>
      </c>
      <c r="L127" s="187"/>
      <c r="M127" s="191"/>
      <c r="N127" s="192"/>
      <c r="O127" s="192"/>
      <c r="P127" s="192"/>
      <c r="Q127" s="192"/>
      <c r="R127" s="192"/>
      <c r="S127" s="192"/>
      <c r="T127" s="193"/>
      <c r="AT127" s="188" t="s">
        <v>268</v>
      </c>
      <c r="AU127" s="188" t="s">
        <v>86</v>
      </c>
      <c r="AV127" s="14" t="s">
        <v>86</v>
      </c>
      <c r="AW127" s="14" t="s">
        <v>41</v>
      </c>
      <c r="AX127" s="14" t="s">
        <v>28</v>
      </c>
      <c r="AY127" s="188" t="s">
        <v>259</v>
      </c>
    </row>
    <row r="128" spans="2:65" s="1" customFormat="1" ht="25.5" customHeight="1">
      <c r="B128" s="161"/>
      <c r="C128" s="201" t="s">
        <v>342</v>
      </c>
      <c r="D128" s="201" t="s">
        <v>336</v>
      </c>
      <c r="E128" s="202" t="s">
        <v>1881</v>
      </c>
      <c r="F128" s="203" t="s">
        <v>1882</v>
      </c>
      <c r="G128" s="204" t="s">
        <v>352</v>
      </c>
      <c r="H128" s="205">
        <v>10.199999999999999</v>
      </c>
      <c r="I128" s="206"/>
      <c r="J128" s="206">
        <f>ROUND(I128*H128,2)</f>
        <v>0</v>
      </c>
      <c r="K128" s="203" t="s">
        <v>5</v>
      </c>
      <c r="L128" s="207"/>
      <c r="M128" s="208" t="s">
        <v>5</v>
      </c>
      <c r="N128" s="209" t="s">
        <v>48</v>
      </c>
      <c r="O128" s="170">
        <v>0</v>
      </c>
      <c r="P128" s="170">
        <f>O128*H128</f>
        <v>0</v>
      </c>
      <c r="Q128" s="170">
        <v>3.5000000000000001E-3</v>
      </c>
      <c r="R128" s="170">
        <f>Q128*H128</f>
        <v>3.5699999999999996E-2</v>
      </c>
      <c r="S128" s="170">
        <v>0</v>
      </c>
      <c r="T128" s="171">
        <f>S128*H128</f>
        <v>0</v>
      </c>
      <c r="AR128" s="24" t="s">
        <v>321</v>
      </c>
      <c r="AT128" s="24" t="s">
        <v>336</v>
      </c>
      <c r="AU128" s="24" t="s">
        <v>86</v>
      </c>
      <c r="AY128" s="24" t="s">
        <v>259</v>
      </c>
      <c r="BE128" s="172">
        <f>IF(N128="základní",J128,0)</f>
        <v>0</v>
      </c>
      <c r="BF128" s="172">
        <f>IF(N128="snížená",J128,0)</f>
        <v>0</v>
      </c>
      <c r="BG128" s="172">
        <f>IF(N128="zákl. přenesená",J128,0)</f>
        <v>0</v>
      </c>
      <c r="BH128" s="172">
        <f>IF(N128="sníž. přenesená",J128,0)</f>
        <v>0</v>
      </c>
      <c r="BI128" s="172">
        <f>IF(N128="nulová",J128,0)</f>
        <v>0</v>
      </c>
      <c r="BJ128" s="24" t="s">
        <v>28</v>
      </c>
      <c r="BK128" s="172">
        <f>ROUND(I128*H128,2)</f>
        <v>0</v>
      </c>
      <c r="BL128" s="24" t="s">
        <v>266</v>
      </c>
      <c r="BM128" s="24" t="s">
        <v>1883</v>
      </c>
    </row>
    <row r="129" spans="2:65" s="12" customFormat="1">
      <c r="B129" s="173"/>
      <c r="D129" s="174" t="s">
        <v>268</v>
      </c>
      <c r="E129" s="175" t="s">
        <v>5</v>
      </c>
      <c r="F129" s="176" t="s">
        <v>1875</v>
      </c>
      <c r="H129" s="175" t="s">
        <v>5</v>
      </c>
      <c r="L129" s="173"/>
      <c r="M129" s="177"/>
      <c r="N129" s="178"/>
      <c r="O129" s="178"/>
      <c r="P129" s="178"/>
      <c r="Q129" s="178"/>
      <c r="R129" s="178"/>
      <c r="S129" s="178"/>
      <c r="T129" s="179"/>
      <c r="AT129" s="175" t="s">
        <v>268</v>
      </c>
      <c r="AU129" s="175" t="s">
        <v>86</v>
      </c>
      <c r="AV129" s="12" t="s">
        <v>28</v>
      </c>
      <c r="AW129" s="12" t="s">
        <v>41</v>
      </c>
      <c r="AX129" s="12" t="s">
        <v>77</v>
      </c>
      <c r="AY129" s="175" t="s">
        <v>259</v>
      </c>
    </row>
    <row r="130" spans="2:65" s="14" customFormat="1">
      <c r="B130" s="187"/>
      <c r="D130" s="174" t="s">
        <v>268</v>
      </c>
      <c r="E130" s="188" t="s">
        <v>5</v>
      </c>
      <c r="F130" s="189" t="s">
        <v>1884</v>
      </c>
      <c r="H130" s="190">
        <v>10.199999999999999</v>
      </c>
      <c r="L130" s="187"/>
      <c r="M130" s="191"/>
      <c r="N130" s="192"/>
      <c r="O130" s="192"/>
      <c r="P130" s="192"/>
      <c r="Q130" s="192"/>
      <c r="R130" s="192"/>
      <c r="S130" s="192"/>
      <c r="T130" s="193"/>
      <c r="AT130" s="188" t="s">
        <v>268</v>
      </c>
      <c r="AU130" s="188" t="s">
        <v>86</v>
      </c>
      <c r="AV130" s="14" t="s">
        <v>86</v>
      </c>
      <c r="AW130" s="14" t="s">
        <v>41</v>
      </c>
      <c r="AX130" s="14" t="s">
        <v>28</v>
      </c>
      <c r="AY130" s="188" t="s">
        <v>259</v>
      </c>
    </row>
    <row r="131" spans="2:65" s="1" customFormat="1" ht="16.5" customHeight="1">
      <c r="B131" s="161"/>
      <c r="C131" s="162" t="s">
        <v>349</v>
      </c>
      <c r="D131" s="162" t="s">
        <v>261</v>
      </c>
      <c r="E131" s="163" t="s">
        <v>1885</v>
      </c>
      <c r="F131" s="164" t="s">
        <v>1886</v>
      </c>
      <c r="G131" s="165" t="s">
        <v>264</v>
      </c>
      <c r="H131" s="166">
        <v>143</v>
      </c>
      <c r="I131" s="167"/>
      <c r="J131" s="167">
        <f>ROUND(I131*H131,2)</f>
        <v>0</v>
      </c>
      <c r="K131" s="164" t="s">
        <v>265</v>
      </c>
      <c r="L131" s="39"/>
      <c r="M131" s="168" t="s">
        <v>5</v>
      </c>
      <c r="N131" s="169" t="s">
        <v>48</v>
      </c>
      <c r="O131" s="170">
        <v>0.151</v>
      </c>
      <c r="P131" s="170">
        <f>O131*H131</f>
        <v>21.593</v>
      </c>
      <c r="Q131" s="170">
        <v>0</v>
      </c>
      <c r="R131" s="170">
        <f>Q131*H131</f>
        <v>0</v>
      </c>
      <c r="S131" s="170">
        <v>0</v>
      </c>
      <c r="T131" s="171">
        <f>S131*H131</f>
        <v>0</v>
      </c>
      <c r="AR131" s="24" t="s">
        <v>266</v>
      </c>
      <c r="AT131" s="24" t="s">
        <v>261</v>
      </c>
      <c r="AU131" s="24" t="s">
        <v>86</v>
      </c>
      <c r="AY131" s="24" t="s">
        <v>259</v>
      </c>
      <c r="BE131" s="172">
        <f>IF(N131="základní",J131,0)</f>
        <v>0</v>
      </c>
      <c r="BF131" s="172">
        <f>IF(N131="snížená",J131,0)</f>
        <v>0</v>
      </c>
      <c r="BG131" s="172">
        <f>IF(N131="zákl. přenesená",J131,0)</f>
        <v>0</v>
      </c>
      <c r="BH131" s="172">
        <f>IF(N131="sníž. přenesená",J131,0)</f>
        <v>0</v>
      </c>
      <c r="BI131" s="172">
        <f>IF(N131="nulová",J131,0)</f>
        <v>0</v>
      </c>
      <c r="BJ131" s="24" t="s">
        <v>28</v>
      </c>
      <c r="BK131" s="172">
        <f>ROUND(I131*H131,2)</f>
        <v>0</v>
      </c>
      <c r="BL131" s="24" t="s">
        <v>266</v>
      </c>
      <c r="BM131" s="24" t="s">
        <v>1887</v>
      </c>
    </row>
    <row r="132" spans="2:65" s="12" customFormat="1">
      <c r="B132" s="173"/>
      <c r="D132" s="174" t="s">
        <v>268</v>
      </c>
      <c r="E132" s="175" t="s">
        <v>5</v>
      </c>
      <c r="F132" s="176" t="s">
        <v>1888</v>
      </c>
      <c r="H132" s="175" t="s">
        <v>5</v>
      </c>
      <c r="L132" s="173"/>
      <c r="M132" s="177"/>
      <c r="N132" s="178"/>
      <c r="O132" s="178"/>
      <c r="P132" s="178"/>
      <c r="Q132" s="178"/>
      <c r="R132" s="178"/>
      <c r="S132" s="178"/>
      <c r="T132" s="179"/>
      <c r="AT132" s="175" t="s">
        <v>268</v>
      </c>
      <c r="AU132" s="175" t="s">
        <v>86</v>
      </c>
      <c r="AV132" s="12" t="s">
        <v>28</v>
      </c>
      <c r="AW132" s="12" t="s">
        <v>41</v>
      </c>
      <c r="AX132" s="12" t="s">
        <v>77</v>
      </c>
      <c r="AY132" s="175" t="s">
        <v>259</v>
      </c>
    </row>
    <row r="133" spans="2:65" s="12" customFormat="1">
      <c r="B133" s="173"/>
      <c r="D133" s="174" t="s">
        <v>268</v>
      </c>
      <c r="E133" s="175" t="s">
        <v>5</v>
      </c>
      <c r="F133" s="176" t="s">
        <v>1889</v>
      </c>
      <c r="H133" s="175" t="s">
        <v>5</v>
      </c>
      <c r="L133" s="173"/>
      <c r="M133" s="177"/>
      <c r="N133" s="178"/>
      <c r="O133" s="178"/>
      <c r="P133" s="178"/>
      <c r="Q133" s="178"/>
      <c r="R133" s="178"/>
      <c r="S133" s="178"/>
      <c r="T133" s="179"/>
      <c r="AT133" s="175" t="s">
        <v>268</v>
      </c>
      <c r="AU133" s="175" t="s">
        <v>86</v>
      </c>
      <c r="AV133" s="12" t="s">
        <v>28</v>
      </c>
      <c r="AW133" s="12" t="s">
        <v>41</v>
      </c>
      <c r="AX133" s="12" t="s">
        <v>77</v>
      </c>
      <c r="AY133" s="175" t="s">
        <v>259</v>
      </c>
    </row>
    <row r="134" spans="2:65" s="14" customFormat="1">
      <c r="B134" s="187"/>
      <c r="D134" s="174" t="s">
        <v>268</v>
      </c>
      <c r="E134" s="188" t="s">
        <v>5</v>
      </c>
      <c r="F134" s="189" t="s">
        <v>1841</v>
      </c>
      <c r="H134" s="190">
        <v>143</v>
      </c>
      <c r="L134" s="187"/>
      <c r="M134" s="191"/>
      <c r="N134" s="192"/>
      <c r="O134" s="192"/>
      <c r="P134" s="192"/>
      <c r="Q134" s="192"/>
      <c r="R134" s="192"/>
      <c r="S134" s="192"/>
      <c r="T134" s="193"/>
      <c r="AT134" s="188" t="s">
        <v>268</v>
      </c>
      <c r="AU134" s="188" t="s">
        <v>86</v>
      </c>
      <c r="AV134" s="14" t="s">
        <v>86</v>
      </c>
      <c r="AW134" s="14" t="s">
        <v>41</v>
      </c>
      <c r="AX134" s="14" t="s">
        <v>28</v>
      </c>
      <c r="AY134" s="188" t="s">
        <v>259</v>
      </c>
    </row>
    <row r="135" spans="2:65" s="1" customFormat="1" ht="25.5" customHeight="1">
      <c r="B135" s="161"/>
      <c r="C135" s="162" t="s">
        <v>356</v>
      </c>
      <c r="D135" s="162" t="s">
        <v>261</v>
      </c>
      <c r="E135" s="163" t="s">
        <v>1890</v>
      </c>
      <c r="F135" s="164" t="s">
        <v>1891</v>
      </c>
      <c r="G135" s="165" t="s">
        <v>264</v>
      </c>
      <c r="H135" s="166">
        <v>286</v>
      </c>
      <c r="I135" s="167"/>
      <c r="J135" s="167">
        <f>ROUND(I135*H135,2)</f>
        <v>0</v>
      </c>
      <c r="K135" s="164" t="s">
        <v>265</v>
      </c>
      <c r="L135" s="39"/>
      <c r="M135" s="168" t="s">
        <v>5</v>
      </c>
      <c r="N135" s="169" t="s">
        <v>48</v>
      </c>
      <c r="O135" s="170">
        <v>4.0000000000000001E-3</v>
      </c>
      <c r="P135" s="170">
        <f>O135*H135</f>
        <v>1.1440000000000001</v>
      </c>
      <c r="Q135" s="170">
        <v>0</v>
      </c>
      <c r="R135" s="170">
        <f>Q135*H135</f>
        <v>0</v>
      </c>
      <c r="S135" s="170">
        <v>0</v>
      </c>
      <c r="T135" s="171">
        <f>S135*H135</f>
        <v>0</v>
      </c>
      <c r="AR135" s="24" t="s">
        <v>266</v>
      </c>
      <c r="AT135" s="24" t="s">
        <v>261</v>
      </c>
      <c r="AU135" s="24" t="s">
        <v>86</v>
      </c>
      <c r="AY135" s="24" t="s">
        <v>259</v>
      </c>
      <c r="BE135" s="172">
        <f>IF(N135="základní",J135,0)</f>
        <v>0</v>
      </c>
      <c r="BF135" s="172">
        <f>IF(N135="snížená",J135,0)</f>
        <v>0</v>
      </c>
      <c r="BG135" s="172">
        <f>IF(N135="zákl. přenesená",J135,0)</f>
        <v>0</v>
      </c>
      <c r="BH135" s="172">
        <f>IF(N135="sníž. přenesená",J135,0)</f>
        <v>0</v>
      </c>
      <c r="BI135" s="172">
        <f>IF(N135="nulová",J135,0)</f>
        <v>0</v>
      </c>
      <c r="BJ135" s="24" t="s">
        <v>28</v>
      </c>
      <c r="BK135" s="172">
        <f>ROUND(I135*H135,2)</f>
        <v>0</v>
      </c>
      <c r="BL135" s="24" t="s">
        <v>266</v>
      </c>
      <c r="BM135" s="24" t="s">
        <v>1892</v>
      </c>
    </row>
    <row r="136" spans="2:65" s="12" customFormat="1">
      <c r="B136" s="173"/>
      <c r="D136" s="174" t="s">
        <v>268</v>
      </c>
      <c r="E136" s="175" t="s">
        <v>5</v>
      </c>
      <c r="F136" s="176" t="s">
        <v>1893</v>
      </c>
      <c r="H136" s="175" t="s">
        <v>5</v>
      </c>
      <c r="L136" s="173"/>
      <c r="M136" s="177"/>
      <c r="N136" s="178"/>
      <c r="O136" s="178"/>
      <c r="P136" s="178"/>
      <c r="Q136" s="178"/>
      <c r="R136" s="178"/>
      <c r="S136" s="178"/>
      <c r="T136" s="179"/>
      <c r="AT136" s="175" t="s">
        <v>268</v>
      </c>
      <c r="AU136" s="175" t="s">
        <v>86</v>
      </c>
      <c r="AV136" s="12" t="s">
        <v>28</v>
      </c>
      <c r="AW136" s="12" t="s">
        <v>41</v>
      </c>
      <c r="AX136" s="12" t="s">
        <v>77</v>
      </c>
      <c r="AY136" s="175" t="s">
        <v>259</v>
      </c>
    </row>
    <row r="137" spans="2:65" s="14" customFormat="1">
      <c r="B137" s="187"/>
      <c r="D137" s="174" t="s">
        <v>268</v>
      </c>
      <c r="E137" s="188" t="s">
        <v>5</v>
      </c>
      <c r="F137" s="189" t="s">
        <v>1894</v>
      </c>
      <c r="H137" s="190">
        <v>286</v>
      </c>
      <c r="L137" s="187"/>
      <c r="M137" s="191"/>
      <c r="N137" s="192"/>
      <c r="O137" s="192"/>
      <c r="P137" s="192"/>
      <c r="Q137" s="192"/>
      <c r="R137" s="192"/>
      <c r="S137" s="192"/>
      <c r="T137" s="193"/>
      <c r="AT137" s="188" t="s">
        <v>268</v>
      </c>
      <c r="AU137" s="188" t="s">
        <v>86</v>
      </c>
      <c r="AV137" s="14" t="s">
        <v>86</v>
      </c>
      <c r="AW137" s="14" t="s">
        <v>41</v>
      </c>
      <c r="AX137" s="14" t="s">
        <v>28</v>
      </c>
      <c r="AY137" s="188" t="s">
        <v>259</v>
      </c>
    </row>
    <row r="138" spans="2:65" s="1" customFormat="1" ht="25.5" customHeight="1">
      <c r="B138" s="161"/>
      <c r="C138" s="162" t="s">
        <v>362</v>
      </c>
      <c r="D138" s="162" t="s">
        <v>261</v>
      </c>
      <c r="E138" s="163" t="s">
        <v>1895</v>
      </c>
      <c r="F138" s="164" t="s">
        <v>1896</v>
      </c>
      <c r="G138" s="165" t="s">
        <v>264</v>
      </c>
      <c r="H138" s="166">
        <v>143</v>
      </c>
      <c r="I138" s="167"/>
      <c r="J138" s="167">
        <f>ROUND(I138*H138,2)</f>
        <v>0</v>
      </c>
      <c r="K138" s="164" t="s">
        <v>265</v>
      </c>
      <c r="L138" s="39"/>
      <c r="M138" s="168" t="s">
        <v>5</v>
      </c>
      <c r="N138" s="169" t="s">
        <v>48</v>
      </c>
      <c r="O138" s="170">
        <v>0.14099999999999999</v>
      </c>
      <c r="P138" s="170">
        <f>O138*H138</f>
        <v>20.162999999999997</v>
      </c>
      <c r="Q138" s="170">
        <v>0</v>
      </c>
      <c r="R138" s="170">
        <f>Q138*H138</f>
        <v>0</v>
      </c>
      <c r="S138" s="170">
        <v>0</v>
      </c>
      <c r="T138" s="171">
        <f>S138*H138</f>
        <v>0</v>
      </c>
      <c r="AR138" s="24" t="s">
        <v>266</v>
      </c>
      <c r="AT138" s="24" t="s">
        <v>261</v>
      </c>
      <c r="AU138" s="24" t="s">
        <v>86</v>
      </c>
      <c r="AY138" s="24" t="s">
        <v>259</v>
      </c>
      <c r="BE138" s="172">
        <f>IF(N138="základní",J138,0)</f>
        <v>0</v>
      </c>
      <c r="BF138" s="172">
        <f>IF(N138="snížená",J138,0)</f>
        <v>0</v>
      </c>
      <c r="BG138" s="172">
        <f>IF(N138="zákl. přenesená",J138,0)</f>
        <v>0</v>
      </c>
      <c r="BH138" s="172">
        <f>IF(N138="sníž. přenesená",J138,0)</f>
        <v>0</v>
      </c>
      <c r="BI138" s="172">
        <f>IF(N138="nulová",J138,0)</f>
        <v>0</v>
      </c>
      <c r="BJ138" s="24" t="s">
        <v>28</v>
      </c>
      <c r="BK138" s="172">
        <f>ROUND(I138*H138,2)</f>
        <v>0</v>
      </c>
      <c r="BL138" s="24" t="s">
        <v>266</v>
      </c>
      <c r="BM138" s="24" t="s">
        <v>1897</v>
      </c>
    </row>
    <row r="139" spans="2:65" s="12" customFormat="1">
      <c r="B139" s="173"/>
      <c r="D139" s="174" t="s">
        <v>268</v>
      </c>
      <c r="E139" s="175" t="s">
        <v>5</v>
      </c>
      <c r="F139" s="176" t="s">
        <v>1898</v>
      </c>
      <c r="H139" s="175" t="s">
        <v>5</v>
      </c>
      <c r="L139" s="173"/>
      <c r="M139" s="177"/>
      <c r="N139" s="178"/>
      <c r="O139" s="178"/>
      <c r="P139" s="178"/>
      <c r="Q139" s="178"/>
      <c r="R139" s="178"/>
      <c r="S139" s="178"/>
      <c r="T139" s="179"/>
      <c r="AT139" s="175" t="s">
        <v>268</v>
      </c>
      <c r="AU139" s="175" t="s">
        <v>86</v>
      </c>
      <c r="AV139" s="12" t="s">
        <v>28</v>
      </c>
      <c r="AW139" s="12" t="s">
        <v>41</v>
      </c>
      <c r="AX139" s="12" t="s">
        <v>77</v>
      </c>
      <c r="AY139" s="175" t="s">
        <v>259</v>
      </c>
    </row>
    <row r="140" spans="2:65" s="14" customFormat="1">
      <c r="B140" s="187"/>
      <c r="D140" s="174" t="s">
        <v>268</v>
      </c>
      <c r="E140" s="188" t="s">
        <v>5</v>
      </c>
      <c r="F140" s="189" t="s">
        <v>1841</v>
      </c>
      <c r="H140" s="190">
        <v>143</v>
      </c>
      <c r="L140" s="187"/>
      <c r="M140" s="191"/>
      <c r="N140" s="192"/>
      <c r="O140" s="192"/>
      <c r="P140" s="192"/>
      <c r="Q140" s="192"/>
      <c r="R140" s="192"/>
      <c r="S140" s="192"/>
      <c r="T140" s="193"/>
      <c r="AT140" s="188" t="s">
        <v>268</v>
      </c>
      <c r="AU140" s="188" t="s">
        <v>86</v>
      </c>
      <c r="AV140" s="14" t="s">
        <v>86</v>
      </c>
      <c r="AW140" s="14" t="s">
        <v>41</v>
      </c>
      <c r="AX140" s="14" t="s">
        <v>28</v>
      </c>
      <c r="AY140" s="188" t="s">
        <v>259</v>
      </c>
    </row>
    <row r="141" spans="2:65" s="1" customFormat="1" ht="16.5" customHeight="1">
      <c r="B141" s="161"/>
      <c r="C141" s="162" t="s">
        <v>11</v>
      </c>
      <c r="D141" s="162" t="s">
        <v>261</v>
      </c>
      <c r="E141" s="163" t="s">
        <v>1787</v>
      </c>
      <c r="F141" s="164" t="s">
        <v>1788</v>
      </c>
      <c r="G141" s="165" t="s">
        <v>264</v>
      </c>
      <c r="H141" s="166">
        <v>0.63</v>
      </c>
      <c r="I141" s="167"/>
      <c r="J141" s="167">
        <f>ROUND(I141*H141,2)</f>
        <v>0</v>
      </c>
      <c r="K141" s="164" t="s">
        <v>265</v>
      </c>
      <c r="L141" s="39"/>
      <c r="M141" s="168" t="s">
        <v>5</v>
      </c>
      <c r="N141" s="169" t="s">
        <v>48</v>
      </c>
      <c r="O141" s="170">
        <v>0.24</v>
      </c>
      <c r="P141" s="170">
        <f>O141*H141</f>
        <v>0.1512</v>
      </c>
      <c r="Q141" s="170">
        <v>0</v>
      </c>
      <c r="R141" s="170">
        <f>Q141*H141</f>
        <v>0</v>
      </c>
      <c r="S141" s="170">
        <v>0</v>
      </c>
      <c r="T141" s="171">
        <f>S141*H141</f>
        <v>0</v>
      </c>
      <c r="AR141" s="24" t="s">
        <v>266</v>
      </c>
      <c r="AT141" s="24" t="s">
        <v>261</v>
      </c>
      <c r="AU141" s="24" t="s">
        <v>86</v>
      </c>
      <c r="AY141" s="24" t="s">
        <v>259</v>
      </c>
      <c r="BE141" s="172">
        <f>IF(N141="základní",J141,0)</f>
        <v>0</v>
      </c>
      <c r="BF141" s="172">
        <f>IF(N141="snížená",J141,0)</f>
        <v>0</v>
      </c>
      <c r="BG141" s="172">
        <f>IF(N141="zákl. přenesená",J141,0)</f>
        <v>0</v>
      </c>
      <c r="BH141" s="172">
        <f>IF(N141="sníž. přenesená",J141,0)</f>
        <v>0</v>
      </c>
      <c r="BI141" s="172">
        <f>IF(N141="nulová",J141,0)</f>
        <v>0</v>
      </c>
      <c r="BJ141" s="24" t="s">
        <v>28</v>
      </c>
      <c r="BK141" s="172">
        <f>ROUND(I141*H141,2)</f>
        <v>0</v>
      </c>
      <c r="BL141" s="24" t="s">
        <v>266</v>
      </c>
      <c r="BM141" s="24" t="s">
        <v>1899</v>
      </c>
    </row>
    <row r="142" spans="2:65" s="12" customFormat="1">
      <c r="B142" s="173"/>
      <c r="D142" s="174" t="s">
        <v>268</v>
      </c>
      <c r="E142" s="175" t="s">
        <v>5</v>
      </c>
      <c r="F142" s="176" t="s">
        <v>1900</v>
      </c>
      <c r="H142" s="175" t="s">
        <v>5</v>
      </c>
      <c r="L142" s="173"/>
      <c r="M142" s="177"/>
      <c r="N142" s="178"/>
      <c r="O142" s="178"/>
      <c r="P142" s="178"/>
      <c r="Q142" s="178"/>
      <c r="R142" s="178"/>
      <c r="S142" s="178"/>
      <c r="T142" s="179"/>
      <c r="AT142" s="175" t="s">
        <v>268</v>
      </c>
      <c r="AU142" s="175" t="s">
        <v>86</v>
      </c>
      <c r="AV142" s="12" t="s">
        <v>28</v>
      </c>
      <c r="AW142" s="12" t="s">
        <v>41</v>
      </c>
      <c r="AX142" s="12" t="s">
        <v>77</v>
      </c>
      <c r="AY142" s="175" t="s">
        <v>259</v>
      </c>
    </row>
    <row r="143" spans="2:65" s="12" customFormat="1">
      <c r="B143" s="173"/>
      <c r="D143" s="174" t="s">
        <v>268</v>
      </c>
      <c r="E143" s="175" t="s">
        <v>5</v>
      </c>
      <c r="F143" s="176" t="s">
        <v>1901</v>
      </c>
      <c r="H143" s="175" t="s">
        <v>5</v>
      </c>
      <c r="L143" s="173"/>
      <c r="M143" s="177"/>
      <c r="N143" s="178"/>
      <c r="O143" s="178"/>
      <c r="P143" s="178"/>
      <c r="Q143" s="178"/>
      <c r="R143" s="178"/>
      <c r="S143" s="178"/>
      <c r="T143" s="179"/>
      <c r="AT143" s="175" t="s">
        <v>268</v>
      </c>
      <c r="AU143" s="175" t="s">
        <v>86</v>
      </c>
      <c r="AV143" s="12" t="s">
        <v>28</v>
      </c>
      <c r="AW143" s="12" t="s">
        <v>41</v>
      </c>
      <c r="AX143" s="12" t="s">
        <v>77</v>
      </c>
      <c r="AY143" s="175" t="s">
        <v>259</v>
      </c>
    </row>
    <row r="144" spans="2:65" s="14" customFormat="1">
      <c r="B144" s="187"/>
      <c r="D144" s="174" t="s">
        <v>268</v>
      </c>
      <c r="E144" s="188" t="s">
        <v>5</v>
      </c>
      <c r="F144" s="189" t="s">
        <v>1902</v>
      </c>
      <c r="H144" s="190">
        <v>0.63</v>
      </c>
      <c r="L144" s="187"/>
      <c r="M144" s="191"/>
      <c r="N144" s="192"/>
      <c r="O144" s="192"/>
      <c r="P144" s="192"/>
      <c r="Q144" s="192"/>
      <c r="R144" s="192"/>
      <c r="S144" s="192"/>
      <c r="T144" s="193"/>
      <c r="AT144" s="188" t="s">
        <v>268</v>
      </c>
      <c r="AU144" s="188" t="s">
        <v>86</v>
      </c>
      <c r="AV144" s="14" t="s">
        <v>86</v>
      </c>
      <c r="AW144" s="14" t="s">
        <v>41</v>
      </c>
      <c r="AX144" s="14" t="s">
        <v>28</v>
      </c>
      <c r="AY144" s="188" t="s">
        <v>259</v>
      </c>
    </row>
    <row r="145" spans="2:65" s="1" customFormat="1" ht="16.5" customHeight="1">
      <c r="B145" s="161"/>
      <c r="C145" s="201" t="s">
        <v>378</v>
      </c>
      <c r="D145" s="201" t="s">
        <v>336</v>
      </c>
      <c r="E145" s="202" t="s">
        <v>1903</v>
      </c>
      <c r="F145" s="203" t="s">
        <v>1904</v>
      </c>
      <c r="G145" s="204" t="s">
        <v>324</v>
      </c>
      <c r="H145" s="205">
        <v>13.632999999999999</v>
      </c>
      <c r="I145" s="206"/>
      <c r="J145" s="206">
        <f>ROUND(I145*H145,2)</f>
        <v>0</v>
      </c>
      <c r="K145" s="203" t="s">
        <v>5</v>
      </c>
      <c r="L145" s="207"/>
      <c r="M145" s="208" t="s">
        <v>5</v>
      </c>
      <c r="N145" s="209" t="s">
        <v>48</v>
      </c>
      <c r="O145" s="170">
        <v>0</v>
      </c>
      <c r="P145" s="170">
        <f>O145*H145</f>
        <v>0</v>
      </c>
      <c r="Q145" s="170">
        <v>1</v>
      </c>
      <c r="R145" s="170">
        <f>Q145*H145</f>
        <v>13.632999999999999</v>
      </c>
      <c r="S145" s="170">
        <v>0</v>
      </c>
      <c r="T145" s="171">
        <f>S145*H145</f>
        <v>0</v>
      </c>
      <c r="AR145" s="24" t="s">
        <v>321</v>
      </c>
      <c r="AT145" s="24" t="s">
        <v>336</v>
      </c>
      <c r="AU145" s="24" t="s">
        <v>86</v>
      </c>
      <c r="AY145" s="24" t="s">
        <v>259</v>
      </c>
      <c r="BE145" s="172">
        <f>IF(N145="základní",J145,0)</f>
        <v>0</v>
      </c>
      <c r="BF145" s="172">
        <f>IF(N145="snížená",J145,0)</f>
        <v>0</v>
      </c>
      <c r="BG145" s="172">
        <f>IF(N145="zákl. přenesená",J145,0)</f>
        <v>0</v>
      </c>
      <c r="BH145" s="172">
        <f>IF(N145="sníž. přenesená",J145,0)</f>
        <v>0</v>
      </c>
      <c r="BI145" s="172">
        <f>IF(N145="nulová",J145,0)</f>
        <v>0</v>
      </c>
      <c r="BJ145" s="24" t="s">
        <v>28</v>
      </c>
      <c r="BK145" s="172">
        <f>ROUND(I145*H145,2)</f>
        <v>0</v>
      </c>
      <c r="BL145" s="24" t="s">
        <v>266</v>
      </c>
      <c r="BM145" s="24" t="s">
        <v>1905</v>
      </c>
    </row>
    <row r="146" spans="2:65" s="12" customFormat="1">
      <c r="B146" s="173"/>
      <c r="D146" s="174" t="s">
        <v>268</v>
      </c>
      <c r="E146" s="175" t="s">
        <v>5</v>
      </c>
      <c r="F146" s="176" t="s">
        <v>1906</v>
      </c>
      <c r="H146" s="175" t="s">
        <v>5</v>
      </c>
      <c r="L146" s="173"/>
      <c r="M146" s="177"/>
      <c r="N146" s="178"/>
      <c r="O146" s="178"/>
      <c r="P146" s="178"/>
      <c r="Q146" s="178"/>
      <c r="R146" s="178"/>
      <c r="S146" s="178"/>
      <c r="T146" s="179"/>
      <c r="AT146" s="175" t="s">
        <v>268</v>
      </c>
      <c r="AU146" s="175" t="s">
        <v>86</v>
      </c>
      <c r="AV146" s="12" t="s">
        <v>28</v>
      </c>
      <c r="AW146" s="12" t="s">
        <v>41</v>
      </c>
      <c r="AX146" s="12" t="s">
        <v>77</v>
      </c>
      <c r="AY146" s="175" t="s">
        <v>259</v>
      </c>
    </row>
    <row r="147" spans="2:65" s="12" customFormat="1">
      <c r="B147" s="173"/>
      <c r="D147" s="174" t="s">
        <v>268</v>
      </c>
      <c r="E147" s="175" t="s">
        <v>5</v>
      </c>
      <c r="F147" s="176" t="s">
        <v>1907</v>
      </c>
      <c r="H147" s="175" t="s">
        <v>5</v>
      </c>
      <c r="L147" s="173"/>
      <c r="M147" s="177"/>
      <c r="N147" s="178"/>
      <c r="O147" s="178"/>
      <c r="P147" s="178"/>
      <c r="Q147" s="178"/>
      <c r="R147" s="178"/>
      <c r="S147" s="178"/>
      <c r="T147" s="179"/>
      <c r="AT147" s="175" t="s">
        <v>268</v>
      </c>
      <c r="AU147" s="175" t="s">
        <v>86</v>
      </c>
      <c r="AV147" s="12" t="s">
        <v>28</v>
      </c>
      <c r="AW147" s="12" t="s">
        <v>41</v>
      </c>
      <c r="AX147" s="12" t="s">
        <v>77</v>
      </c>
      <c r="AY147" s="175" t="s">
        <v>259</v>
      </c>
    </row>
    <row r="148" spans="2:65" s="14" customFormat="1">
      <c r="B148" s="187"/>
      <c r="D148" s="174" t="s">
        <v>268</v>
      </c>
      <c r="E148" s="188" t="s">
        <v>5</v>
      </c>
      <c r="F148" s="189" t="s">
        <v>1908</v>
      </c>
      <c r="H148" s="190">
        <v>13.513999999999999</v>
      </c>
      <c r="L148" s="187"/>
      <c r="M148" s="191"/>
      <c r="N148" s="192"/>
      <c r="O148" s="192"/>
      <c r="P148" s="192"/>
      <c r="Q148" s="192"/>
      <c r="R148" s="192"/>
      <c r="S148" s="192"/>
      <c r="T148" s="193"/>
      <c r="AT148" s="188" t="s">
        <v>268</v>
      </c>
      <c r="AU148" s="188" t="s">
        <v>86</v>
      </c>
      <c r="AV148" s="14" t="s">
        <v>86</v>
      </c>
      <c r="AW148" s="14" t="s">
        <v>41</v>
      </c>
      <c r="AX148" s="14" t="s">
        <v>77</v>
      </c>
      <c r="AY148" s="188" t="s">
        <v>259</v>
      </c>
    </row>
    <row r="149" spans="2:65" s="12" customFormat="1">
      <c r="B149" s="173"/>
      <c r="D149" s="174" t="s">
        <v>268</v>
      </c>
      <c r="E149" s="175" t="s">
        <v>5</v>
      </c>
      <c r="F149" s="176" t="s">
        <v>1909</v>
      </c>
      <c r="H149" s="175" t="s">
        <v>5</v>
      </c>
      <c r="L149" s="173"/>
      <c r="M149" s="177"/>
      <c r="N149" s="178"/>
      <c r="O149" s="178"/>
      <c r="P149" s="178"/>
      <c r="Q149" s="178"/>
      <c r="R149" s="178"/>
      <c r="S149" s="178"/>
      <c r="T149" s="179"/>
      <c r="AT149" s="175" t="s">
        <v>268</v>
      </c>
      <c r="AU149" s="175" t="s">
        <v>86</v>
      </c>
      <c r="AV149" s="12" t="s">
        <v>28</v>
      </c>
      <c r="AW149" s="12" t="s">
        <v>41</v>
      </c>
      <c r="AX149" s="12" t="s">
        <v>77</v>
      </c>
      <c r="AY149" s="175" t="s">
        <v>259</v>
      </c>
    </row>
    <row r="150" spans="2:65" s="14" customFormat="1">
      <c r="B150" s="187"/>
      <c r="D150" s="174" t="s">
        <v>268</v>
      </c>
      <c r="E150" s="188" t="s">
        <v>5</v>
      </c>
      <c r="F150" s="189" t="s">
        <v>1910</v>
      </c>
      <c r="H150" s="190">
        <v>0.11899999999999999</v>
      </c>
      <c r="L150" s="187"/>
      <c r="M150" s="191"/>
      <c r="N150" s="192"/>
      <c r="O150" s="192"/>
      <c r="P150" s="192"/>
      <c r="Q150" s="192"/>
      <c r="R150" s="192"/>
      <c r="S150" s="192"/>
      <c r="T150" s="193"/>
      <c r="AT150" s="188" t="s">
        <v>268</v>
      </c>
      <c r="AU150" s="188" t="s">
        <v>86</v>
      </c>
      <c r="AV150" s="14" t="s">
        <v>86</v>
      </c>
      <c r="AW150" s="14" t="s">
        <v>41</v>
      </c>
      <c r="AX150" s="14" t="s">
        <v>77</v>
      </c>
      <c r="AY150" s="188" t="s">
        <v>259</v>
      </c>
    </row>
    <row r="151" spans="2:65" s="15" customFormat="1">
      <c r="B151" s="194"/>
      <c r="D151" s="174" t="s">
        <v>268</v>
      </c>
      <c r="E151" s="195" t="s">
        <v>5</v>
      </c>
      <c r="F151" s="196" t="s">
        <v>282</v>
      </c>
      <c r="H151" s="197">
        <v>13.632999999999999</v>
      </c>
      <c r="L151" s="194"/>
      <c r="M151" s="198"/>
      <c r="N151" s="199"/>
      <c r="O151" s="199"/>
      <c r="P151" s="199"/>
      <c r="Q151" s="199"/>
      <c r="R151" s="199"/>
      <c r="S151" s="199"/>
      <c r="T151" s="200"/>
      <c r="AT151" s="195" t="s">
        <v>268</v>
      </c>
      <c r="AU151" s="195" t="s">
        <v>86</v>
      </c>
      <c r="AV151" s="15" t="s">
        <v>266</v>
      </c>
      <c r="AW151" s="15" t="s">
        <v>41</v>
      </c>
      <c r="AX151" s="15" t="s">
        <v>28</v>
      </c>
      <c r="AY151" s="195" t="s">
        <v>259</v>
      </c>
    </row>
    <row r="152" spans="2:65" s="1" customFormat="1" ht="25.5" customHeight="1">
      <c r="B152" s="161"/>
      <c r="C152" s="162" t="s">
        <v>386</v>
      </c>
      <c r="D152" s="162" t="s">
        <v>261</v>
      </c>
      <c r="E152" s="163" t="s">
        <v>1806</v>
      </c>
      <c r="F152" s="164" t="s">
        <v>1807</v>
      </c>
      <c r="G152" s="165" t="s">
        <v>324</v>
      </c>
      <c r="H152" s="166">
        <v>3.0000000000000001E-3</v>
      </c>
      <c r="I152" s="167"/>
      <c r="J152" s="167">
        <f>ROUND(I152*H152,2)</f>
        <v>0</v>
      </c>
      <c r="K152" s="164" t="s">
        <v>265</v>
      </c>
      <c r="L152" s="39"/>
      <c r="M152" s="168" t="s">
        <v>5</v>
      </c>
      <c r="N152" s="169" t="s">
        <v>48</v>
      </c>
      <c r="O152" s="170">
        <v>94.286000000000001</v>
      </c>
      <c r="P152" s="170">
        <f>O152*H152</f>
        <v>0.282858</v>
      </c>
      <c r="Q152" s="170">
        <v>0</v>
      </c>
      <c r="R152" s="170">
        <f>Q152*H152</f>
        <v>0</v>
      </c>
      <c r="S152" s="170">
        <v>0</v>
      </c>
      <c r="T152" s="171">
        <f>S152*H152</f>
        <v>0</v>
      </c>
      <c r="AR152" s="24" t="s">
        <v>266</v>
      </c>
      <c r="AT152" s="24" t="s">
        <v>261</v>
      </c>
      <c r="AU152" s="24" t="s">
        <v>86</v>
      </c>
      <c r="AY152" s="24" t="s">
        <v>259</v>
      </c>
      <c r="BE152" s="172">
        <f>IF(N152="základní",J152,0)</f>
        <v>0</v>
      </c>
      <c r="BF152" s="172">
        <f>IF(N152="snížená",J152,0)</f>
        <v>0</v>
      </c>
      <c r="BG152" s="172">
        <f>IF(N152="zákl. přenesená",J152,0)</f>
        <v>0</v>
      </c>
      <c r="BH152" s="172">
        <f>IF(N152="sníž. přenesená",J152,0)</f>
        <v>0</v>
      </c>
      <c r="BI152" s="172">
        <f>IF(N152="nulová",J152,0)</f>
        <v>0</v>
      </c>
      <c r="BJ152" s="24" t="s">
        <v>28</v>
      </c>
      <c r="BK152" s="172">
        <f>ROUND(I152*H152,2)</f>
        <v>0</v>
      </c>
      <c r="BL152" s="24" t="s">
        <v>266</v>
      </c>
      <c r="BM152" s="24" t="s">
        <v>1911</v>
      </c>
    </row>
    <row r="153" spans="2:65" s="12" customFormat="1">
      <c r="B153" s="173"/>
      <c r="D153" s="174" t="s">
        <v>268</v>
      </c>
      <c r="E153" s="175" t="s">
        <v>5</v>
      </c>
      <c r="F153" s="176" t="s">
        <v>1912</v>
      </c>
      <c r="H153" s="175" t="s">
        <v>5</v>
      </c>
      <c r="L153" s="173"/>
      <c r="M153" s="177"/>
      <c r="N153" s="178"/>
      <c r="O153" s="178"/>
      <c r="P153" s="178"/>
      <c r="Q153" s="178"/>
      <c r="R153" s="178"/>
      <c r="S153" s="178"/>
      <c r="T153" s="179"/>
      <c r="AT153" s="175" t="s">
        <v>268</v>
      </c>
      <c r="AU153" s="175" t="s">
        <v>86</v>
      </c>
      <c r="AV153" s="12" t="s">
        <v>28</v>
      </c>
      <c r="AW153" s="12" t="s">
        <v>41</v>
      </c>
      <c r="AX153" s="12" t="s">
        <v>77</v>
      </c>
      <c r="AY153" s="175" t="s">
        <v>259</v>
      </c>
    </row>
    <row r="154" spans="2:65" s="12" customFormat="1">
      <c r="B154" s="173"/>
      <c r="D154" s="174" t="s">
        <v>268</v>
      </c>
      <c r="E154" s="175" t="s">
        <v>5</v>
      </c>
      <c r="F154" s="176" t="s">
        <v>1913</v>
      </c>
      <c r="H154" s="175" t="s">
        <v>5</v>
      </c>
      <c r="L154" s="173"/>
      <c r="M154" s="177"/>
      <c r="N154" s="178"/>
      <c r="O154" s="178"/>
      <c r="P154" s="178"/>
      <c r="Q154" s="178"/>
      <c r="R154" s="178"/>
      <c r="S154" s="178"/>
      <c r="T154" s="179"/>
      <c r="AT154" s="175" t="s">
        <v>268</v>
      </c>
      <c r="AU154" s="175" t="s">
        <v>86</v>
      </c>
      <c r="AV154" s="12" t="s">
        <v>28</v>
      </c>
      <c r="AW154" s="12" t="s">
        <v>41</v>
      </c>
      <c r="AX154" s="12" t="s">
        <v>77</v>
      </c>
      <c r="AY154" s="175" t="s">
        <v>259</v>
      </c>
    </row>
    <row r="155" spans="2:65" s="14" customFormat="1">
      <c r="B155" s="187"/>
      <c r="D155" s="174" t="s">
        <v>268</v>
      </c>
      <c r="E155" s="188" t="s">
        <v>5</v>
      </c>
      <c r="F155" s="189" t="s">
        <v>1914</v>
      </c>
      <c r="H155" s="190">
        <v>3.0000000000000001E-3</v>
      </c>
      <c r="L155" s="187"/>
      <c r="M155" s="191"/>
      <c r="N155" s="192"/>
      <c r="O155" s="192"/>
      <c r="P155" s="192"/>
      <c r="Q155" s="192"/>
      <c r="R155" s="192"/>
      <c r="S155" s="192"/>
      <c r="T155" s="193"/>
      <c r="AT155" s="188" t="s">
        <v>268</v>
      </c>
      <c r="AU155" s="188" t="s">
        <v>86</v>
      </c>
      <c r="AV155" s="14" t="s">
        <v>86</v>
      </c>
      <c r="AW155" s="14" t="s">
        <v>41</v>
      </c>
      <c r="AX155" s="14" t="s">
        <v>28</v>
      </c>
      <c r="AY155" s="188" t="s">
        <v>259</v>
      </c>
    </row>
    <row r="156" spans="2:65" s="1" customFormat="1" ht="16.5" customHeight="1">
      <c r="B156" s="161"/>
      <c r="C156" s="201" t="s">
        <v>393</v>
      </c>
      <c r="D156" s="201" t="s">
        <v>336</v>
      </c>
      <c r="E156" s="202" t="s">
        <v>1915</v>
      </c>
      <c r="F156" s="203" t="s">
        <v>1813</v>
      </c>
      <c r="G156" s="204" t="s">
        <v>352</v>
      </c>
      <c r="H156" s="205">
        <v>286</v>
      </c>
      <c r="I156" s="206"/>
      <c r="J156" s="206">
        <f>ROUND(I156*H156,2)</f>
        <v>0</v>
      </c>
      <c r="K156" s="203" t="s">
        <v>5</v>
      </c>
      <c r="L156" s="207"/>
      <c r="M156" s="208" t="s">
        <v>5</v>
      </c>
      <c r="N156" s="209" t="s">
        <v>48</v>
      </c>
      <c r="O156" s="170">
        <v>0</v>
      </c>
      <c r="P156" s="170">
        <f>O156*H156</f>
        <v>0</v>
      </c>
      <c r="Q156" s="170">
        <v>1.0000000000000001E-5</v>
      </c>
      <c r="R156" s="170">
        <f>Q156*H156</f>
        <v>2.8600000000000001E-3</v>
      </c>
      <c r="S156" s="170">
        <v>0</v>
      </c>
      <c r="T156" s="171">
        <f>S156*H156</f>
        <v>0</v>
      </c>
      <c r="AR156" s="24" t="s">
        <v>321</v>
      </c>
      <c r="AT156" s="24" t="s">
        <v>336</v>
      </c>
      <c r="AU156" s="24" t="s">
        <v>86</v>
      </c>
      <c r="AY156" s="24" t="s">
        <v>259</v>
      </c>
      <c r="BE156" s="172">
        <f>IF(N156="základní",J156,0)</f>
        <v>0</v>
      </c>
      <c r="BF156" s="172">
        <f>IF(N156="snížená",J156,0)</f>
        <v>0</v>
      </c>
      <c r="BG156" s="172">
        <f>IF(N156="zákl. přenesená",J156,0)</f>
        <v>0</v>
      </c>
      <c r="BH156" s="172">
        <f>IF(N156="sníž. přenesená",J156,0)</f>
        <v>0</v>
      </c>
      <c r="BI156" s="172">
        <f>IF(N156="nulová",J156,0)</f>
        <v>0</v>
      </c>
      <c r="BJ156" s="24" t="s">
        <v>28</v>
      </c>
      <c r="BK156" s="172">
        <f>ROUND(I156*H156,2)</f>
        <v>0</v>
      </c>
      <c r="BL156" s="24" t="s">
        <v>266</v>
      </c>
      <c r="BM156" s="24" t="s">
        <v>1916</v>
      </c>
    </row>
    <row r="157" spans="2:65" s="12" customFormat="1">
      <c r="B157" s="173"/>
      <c r="D157" s="174" t="s">
        <v>268</v>
      </c>
      <c r="E157" s="175" t="s">
        <v>5</v>
      </c>
      <c r="F157" s="176" t="s">
        <v>1912</v>
      </c>
      <c r="H157" s="175" t="s">
        <v>5</v>
      </c>
      <c r="L157" s="173"/>
      <c r="M157" s="177"/>
      <c r="N157" s="178"/>
      <c r="O157" s="178"/>
      <c r="P157" s="178"/>
      <c r="Q157" s="178"/>
      <c r="R157" s="178"/>
      <c r="S157" s="178"/>
      <c r="T157" s="179"/>
      <c r="AT157" s="175" t="s">
        <v>268</v>
      </c>
      <c r="AU157" s="175" t="s">
        <v>86</v>
      </c>
      <c r="AV157" s="12" t="s">
        <v>28</v>
      </c>
      <c r="AW157" s="12" t="s">
        <v>41</v>
      </c>
      <c r="AX157" s="12" t="s">
        <v>77</v>
      </c>
      <c r="AY157" s="175" t="s">
        <v>259</v>
      </c>
    </row>
    <row r="158" spans="2:65" s="14" customFormat="1">
      <c r="B158" s="187"/>
      <c r="D158" s="174" t="s">
        <v>268</v>
      </c>
      <c r="E158" s="188" t="s">
        <v>5</v>
      </c>
      <c r="F158" s="189" t="s">
        <v>1917</v>
      </c>
      <c r="H158" s="190">
        <v>286</v>
      </c>
      <c r="L158" s="187"/>
      <c r="M158" s="191"/>
      <c r="N158" s="192"/>
      <c r="O158" s="192"/>
      <c r="P158" s="192"/>
      <c r="Q158" s="192"/>
      <c r="R158" s="192"/>
      <c r="S158" s="192"/>
      <c r="T158" s="193"/>
      <c r="AT158" s="188" t="s">
        <v>268</v>
      </c>
      <c r="AU158" s="188" t="s">
        <v>86</v>
      </c>
      <c r="AV158" s="14" t="s">
        <v>86</v>
      </c>
      <c r="AW158" s="14" t="s">
        <v>41</v>
      </c>
      <c r="AX158" s="14" t="s">
        <v>28</v>
      </c>
      <c r="AY158" s="188" t="s">
        <v>259</v>
      </c>
    </row>
    <row r="159" spans="2:65" s="1" customFormat="1" ht="16.5" customHeight="1">
      <c r="B159" s="161"/>
      <c r="C159" s="162" t="s">
        <v>401</v>
      </c>
      <c r="D159" s="162" t="s">
        <v>261</v>
      </c>
      <c r="E159" s="163" t="s">
        <v>1918</v>
      </c>
      <c r="F159" s="164" t="s">
        <v>1919</v>
      </c>
      <c r="G159" s="165" t="s">
        <v>297</v>
      </c>
      <c r="H159" s="166">
        <v>3.5750000000000002</v>
      </c>
      <c r="I159" s="167"/>
      <c r="J159" s="167">
        <f>ROUND(I159*H159,2)</f>
        <v>0</v>
      </c>
      <c r="K159" s="164" t="s">
        <v>265</v>
      </c>
      <c r="L159" s="39"/>
      <c r="M159" s="168" t="s">
        <v>5</v>
      </c>
      <c r="N159" s="169" t="s">
        <v>48</v>
      </c>
      <c r="O159" s="170">
        <v>0.26100000000000001</v>
      </c>
      <c r="P159" s="170">
        <f>O159*H159</f>
        <v>0.9330750000000001</v>
      </c>
      <c r="Q159" s="170">
        <v>0</v>
      </c>
      <c r="R159" s="170">
        <f>Q159*H159</f>
        <v>0</v>
      </c>
      <c r="S159" s="170">
        <v>0</v>
      </c>
      <c r="T159" s="171">
        <f>S159*H159</f>
        <v>0</v>
      </c>
      <c r="AR159" s="24" t="s">
        <v>266</v>
      </c>
      <c r="AT159" s="24" t="s">
        <v>261</v>
      </c>
      <c r="AU159" s="24" t="s">
        <v>86</v>
      </c>
      <c r="AY159" s="24" t="s">
        <v>259</v>
      </c>
      <c r="BE159" s="172">
        <f>IF(N159="základní",J159,0)</f>
        <v>0</v>
      </c>
      <c r="BF159" s="172">
        <f>IF(N159="snížená",J159,0)</f>
        <v>0</v>
      </c>
      <c r="BG159" s="172">
        <f>IF(N159="zákl. přenesená",J159,0)</f>
        <v>0</v>
      </c>
      <c r="BH159" s="172">
        <f>IF(N159="sníž. přenesená",J159,0)</f>
        <v>0</v>
      </c>
      <c r="BI159" s="172">
        <f>IF(N159="nulová",J159,0)</f>
        <v>0</v>
      </c>
      <c r="BJ159" s="24" t="s">
        <v>28</v>
      </c>
      <c r="BK159" s="172">
        <f>ROUND(I159*H159,2)</f>
        <v>0</v>
      </c>
      <c r="BL159" s="24" t="s">
        <v>266</v>
      </c>
      <c r="BM159" s="24" t="s">
        <v>1920</v>
      </c>
    </row>
    <row r="160" spans="2:65" s="12" customFormat="1">
      <c r="B160" s="173"/>
      <c r="D160" s="174" t="s">
        <v>268</v>
      </c>
      <c r="E160" s="175" t="s">
        <v>5</v>
      </c>
      <c r="F160" s="176" t="s">
        <v>1921</v>
      </c>
      <c r="H160" s="175" t="s">
        <v>5</v>
      </c>
      <c r="L160" s="173"/>
      <c r="M160" s="177"/>
      <c r="N160" s="178"/>
      <c r="O160" s="178"/>
      <c r="P160" s="178"/>
      <c r="Q160" s="178"/>
      <c r="R160" s="178"/>
      <c r="S160" s="178"/>
      <c r="T160" s="179"/>
      <c r="AT160" s="175" t="s">
        <v>268</v>
      </c>
      <c r="AU160" s="175" t="s">
        <v>86</v>
      </c>
      <c r="AV160" s="12" t="s">
        <v>28</v>
      </c>
      <c r="AW160" s="12" t="s">
        <v>41</v>
      </c>
      <c r="AX160" s="12" t="s">
        <v>77</v>
      </c>
      <c r="AY160" s="175" t="s">
        <v>259</v>
      </c>
    </row>
    <row r="161" spans="2:65" s="12" customFormat="1">
      <c r="B161" s="173"/>
      <c r="D161" s="174" t="s">
        <v>268</v>
      </c>
      <c r="E161" s="175" t="s">
        <v>5</v>
      </c>
      <c r="F161" s="176" t="s">
        <v>1922</v>
      </c>
      <c r="H161" s="175" t="s">
        <v>5</v>
      </c>
      <c r="L161" s="173"/>
      <c r="M161" s="177"/>
      <c r="N161" s="178"/>
      <c r="O161" s="178"/>
      <c r="P161" s="178"/>
      <c r="Q161" s="178"/>
      <c r="R161" s="178"/>
      <c r="S161" s="178"/>
      <c r="T161" s="179"/>
      <c r="AT161" s="175" t="s">
        <v>268</v>
      </c>
      <c r="AU161" s="175" t="s">
        <v>86</v>
      </c>
      <c r="AV161" s="12" t="s">
        <v>28</v>
      </c>
      <c r="AW161" s="12" t="s">
        <v>41</v>
      </c>
      <c r="AX161" s="12" t="s">
        <v>77</v>
      </c>
      <c r="AY161" s="175" t="s">
        <v>259</v>
      </c>
    </row>
    <row r="162" spans="2:65" s="14" customFormat="1">
      <c r="B162" s="187"/>
      <c r="D162" s="174" t="s">
        <v>268</v>
      </c>
      <c r="E162" s="188" t="s">
        <v>5</v>
      </c>
      <c r="F162" s="189" t="s">
        <v>1923</v>
      </c>
      <c r="H162" s="190">
        <v>3.5750000000000002</v>
      </c>
      <c r="L162" s="187"/>
      <c r="M162" s="191"/>
      <c r="N162" s="192"/>
      <c r="O162" s="192"/>
      <c r="P162" s="192"/>
      <c r="Q162" s="192"/>
      <c r="R162" s="192"/>
      <c r="S162" s="192"/>
      <c r="T162" s="193"/>
      <c r="AT162" s="188" t="s">
        <v>268</v>
      </c>
      <c r="AU162" s="188" t="s">
        <v>86</v>
      </c>
      <c r="AV162" s="14" t="s">
        <v>86</v>
      </c>
      <c r="AW162" s="14" t="s">
        <v>41</v>
      </c>
      <c r="AX162" s="14" t="s">
        <v>77</v>
      </c>
      <c r="AY162" s="188" t="s">
        <v>259</v>
      </c>
    </row>
    <row r="163" spans="2:65" s="15" customFormat="1">
      <c r="B163" s="194"/>
      <c r="D163" s="174" t="s">
        <v>268</v>
      </c>
      <c r="E163" s="195" t="s">
        <v>1839</v>
      </c>
      <c r="F163" s="196" t="s">
        <v>282</v>
      </c>
      <c r="H163" s="197">
        <v>3.5750000000000002</v>
      </c>
      <c r="L163" s="194"/>
      <c r="M163" s="198"/>
      <c r="N163" s="199"/>
      <c r="O163" s="199"/>
      <c r="P163" s="199"/>
      <c r="Q163" s="199"/>
      <c r="R163" s="199"/>
      <c r="S163" s="199"/>
      <c r="T163" s="200"/>
      <c r="AT163" s="195" t="s">
        <v>268</v>
      </c>
      <c r="AU163" s="195" t="s">
        <v>86</v>
      </c>
      <c r="AV163" s="15" t="s">
        <v>266</v>
      </c>
      <c r="AW163" s="15" t="s">
        <v>41</v>
      </c>
      <c r="AX163" s="15" t="s">
        <v>28</v>
      </c>
      <c r="AY163" s="195" t="s">
        <v>259</v>
      </c>
    </row>
    <row r="164" spans="2:65" s="1" customFormat="1" ht="16.5" customHeight="1">
      <c r="B164" s="161"/>
      <c r="C164" s="162" t="s">
        <v>406</v>
      </c>
      <c r="D164" s="162" t="s">
        <v>261</v>
      </c>
      <c r="E164" s="163" t="s">
        <v>1823</v>
      </c>
      <c r="F164" s="164" t="s">
        <v>1824</v>
      </c>
      <c r="G164" s="165" t="s">
        <v>297</v>
      </c>
      <c r="H164" s="166">
        <v>3.5750000000000002</v>
      </c>
      <c r="I164" s="167"/>
      <c r="J164" s="167">
        <f>ROUND(I164*H164,2)</f>
        <v>0</v>
      </c>
      <c r="K164" s="164" t="s">
        <v>265</v>
      </c>
      <c r="L164" s="39"/>
      <c r="M164" s="168" t="s">
        <v>5</v>
      </c>
      <c r="N164" s="169" t="s">
        <v>48</v>
      </c>
      <c r="O164" s="170">
        <v>0.45200000000000001</v>
      </c>
      <c r="P164" s="170">
        <f>O164*H164</f>
        <v>1.6159000000000001</v>
      </c>
      <c r="Q164" s="170">
        <v>0</v>
      </c>
      <c r="R164" s="170">
        <f>Q164*H164</f>
        <v>0</v>
      </c>
      <c r="S164" s="170">
        <v>0</v>
      </c>
      <c r="T164" s="171">
        <f>S164*H164</f>
        <v>0</v>
      </c>
      <c r="AR164" s="24" t="s">
        <v>266</v>
      </c>
      <c r="AT164" s="24" t="s">
        <v>261</v>
      </c>
      <c r="AU164" s="24" t="s">
        <v>86</v>
      </c>
      <c r="AY164" s="24" t="s">
        <v>259</v>
      </c>
      <c r="BE164" s="172">
        <f>IF(N164="základní",J164,0)</f>
        <v>0</v>
      </c>
      <c r="BF164" s="172">
        <f>IF(N164="snížená",J164,0)</f>
        <v>0</v>
      </c>
      <c r="BG164" s="172">
        <f>IF(N164="zákl. přenesená",J164,0)</f>
        <v>0</v>
      </c>
      <c r="BH164" s="172">
        <f>IF(N164="sníž. přenesená",J164,0)</f>
        <v>0</v>
      </c>
      <c r="BI164" s="172">
        <f>IF(N164="nulová",J164,0)</f>
        <v>0</v>
      </c>
      <c r="BJ164" s="24" t="s">
        <v>28</v>
      </c>
      <c r="BK164" s="172">
        <f>ROUND(I164*H164,2)</f>
        <v>0</v>
      </c>
      <c r="BL164" s="24" t="s">
        <v>266</v>
      </c>
      <c r="BM164" s="24" t="s">
        <v>1924</v>
      </c>
    </row>
    <row r="165" spans="2:65" s="14" customFormat="1">
      <c r="B165" s="187"/>
      <c r="D165" s="174" t="s">
        <v>268</v>
      </c>
      <c r="E165" s="188" t="s">
        <v>5</v>
      </c>
      <c r="F165" s="189" t="s">
        <v>1839</v>
      </c>
      <c r="H165" s="190">
        <v>3.5750000000000002</v>
      </c>
      <c r="L165" s="187"/>
      <c r="M165" s="191"/>
      <c r="N165" s="192"/>
      <c r="O165" s="192"/>
      <c r="P165" s="192"/>
      <c r="Q165" s="192"/>
      <c r="R165" s="192"/>
      <c r="S165" s="192"/>
      <c r="T165" s="193"/>
      <c r="AT165" s="188" t="s">
        <v>268</v>
      </c>
      <c r="AU165" s="188" t="s">
        <v>86</v>
      </c>
      <c r="AV165" s="14" t="s">
        <v>86</v>
      </c>
      <c r="AW165" s="14" t="s">
        <v>41</v>
      </c>
      <c r="AX165" s="14" t="s">
        <v>28</v>
      </c>
      <c r="AY165" s="188" t="s">
        <v>259</v>
      </c>
    </row>
    <row r="166" spans="2:65" s="1" customFormat="1" ht="16.5" customHeight="1">
      <c r="B166" s="161"/>
      <c r="C166" s="162" t="s">
        <v>10</v>
      </c>
      <c r="D166" s="162" t="s">
        <v>261</v>
      </c>
      <c r="E166" s="163" t="s">
        <v>1826</v>
      </c>
      <c r="F166" s="164" t="s">
        <v>1827</v>
      </c>
      <c r="G166" s="165" t="s">
        <v>297</v>
      </c>
      <c r="H166" s="166">
        <v>3.5750000000000002</v>
      </c>
      <c r="I166" s="167"/>
      <c r="J166" s="167">
        <f>ROUND(I166*H166,2)</f>
        <v>0</v>
      </c>
      <c r="K166" s="164" t="s">
        <v>265</v>
      </c>
      <c r="L166" s="39"/>
      <c r="M166" s="168" t="s">
        <v>5</v>
      </c>
      <c r="N166" s="169" t="s">
        <v>48</v>
      </c>
      <c r="O166" s="170">
        <v>2.8000000000000001E-2</v>
      </c>
      <c r="P166" s="170">
        <f>O166*H166</f>
        <v>0.10010000000000001</v>
      </c>
      <c r="Q166" s="170">
        <v>0</v>
      </c>
      <c r="R166" s="170">
        <f>Q166*H166</f>
        <v>0</v>
      </c>
      <c r="S166" s="170">
        <v>0</v>
      </c>
      <c r="T166" s="171">
        <f>S166*H166</f>
        <v>0</v>
      </c>
      <c r="AR166" s="24" t="s">
        <v>266</v>
      </c>
      <c r="AT166" s="24" t="s">
        <v>261</v>
      </c>
      <c r="AU166" s="24" t="s">
        <v>86</v>
      </c>
      <c r="AY166" s="24" t="s">
        <v>259</v>
      </c>
      <c r="BE166" s="172">
        <f>IF(N166="základní",J166,0)</f>
        <v>0</v>
      </c>
      <c r="BF166" s="172">
        <f>IF(N166="snížená",J166,0)</f>
        <v>0</v>
      </c>
      <c r="BG166" s="172">
        <f>IF(N166="zákl. přenesená",J166,0)</f>
        <v>0</v>
      </c>
      <c r="BH166" s="172">
        <f>IF(N166="sníž. přenesená",J166,0)</f>
        <v>0</v>
      </c>
      <c r="BI166" s="172">
        <f>IF(N166="nulová",J166,0)</f>
        <v>0</v>
      </c>
      <c r="BJ166" s="24" t="s">
        <v>28</v>
      </c>
      <c r="BK166" s="172">
        <f>ROUND(I166*H166,2)</f>
        <v>0</v>
      </c>
      <c r="BL166" s="24" t="s">
        <v>266</v>
      </c>
      <c r="BM166" s="24" t="s">
        <v>1925</v>
      </c>
    </row>
    <row r="167" spans="2:65" s="12" customFormat="1" ht="27">
      <c r="B167" s="173"/>
      <c r="D167" s="174" t="s">
        <v>268</v>
      </c>
      <c r="E167" s="175" t="s">
        <v>5</v>
      </c>
      <c r="F167" s="176" t="s">
        <v>1829</v>
      </c>
      <c r="H167" s="175" t="s">
        <v>5</v>
      </c>
      <c r="L167" s="173"/>
      <c r="M167" s="177"/>
      <c r="N167" s="178"/>
      <c r="O167" s="178"/>
      <c r="P167" s="178"/>
      <c r="Q167" s="178"/>
      <c r="R167" s="178"/>
      <c r="S167" s="178"/>
      <c r="T167" s="179"/>
      <c r="AT167" s="175" t="s">
        <v>268</v>
      </c>
      <c r="AU167" s="175" t="s">
        <v>86</v>
      </c>
      <c r="AV167" s="12" t="s">
        <v>28</v>
      </c>
      <c r="AW167" s="12" t="s">
        <v>41</v>
      </c>
      <c r="AX167" s="12" t="s">
        <v>77</v>
      </c>
      <c r="AY167" s="175" t="s">
        <v>259</v>
      </c>
    </row>
    <row r="168" spans="2:65" s="14" customFormat="1">
      <c r="B168" s="187"/>
      <c r="D168" s="174" t="s">
        <v>268</v>
      </c>
      <c r="E168" s="188" t="s">
        <v>5</v>
      </c>
      <c r="F168" s="189" t="s">
        <v>1926</v>
      </c>
      <c r="H168" s="190">
        <v>3.5750000000000002</v>
      </c>
      <c r="L168" s="187"/>
      <c r="M168" s="191"/>
      <c r="N168" s="192"/>
      <c r="O168" s="192"/>
      <c r="P168" s="192"/>
      <c r="Q168" s="192"/>
      <c r="R168" s="192"/>
      <c r="S168" s="192"/>
      <c r="T168" s="193"/>
      <c r="AT168" s="188" t="s">
        <v>268</v>
      </c>
      <c r="AU168" s="188" t="s">
        <v>86</v>
      </c>
      <c r="AV168" s="14" t="s">
        <v>86</v>
      </c>
      <c r="AW168" s="14" t="s">
        <v>41</v>
      </c>
      <c r="AX168" s="14" t="s">
        <v>28</v>
      </c>
      <c r="AY168" s="188" t="s">
        <v>259</v>
      </c>
    </row>
    <row r="169" spans="2:65" s="11" customFormat="1" ht="29.85" customHeight="1">
      <c r="B169" s="149"/>
      <c r="D169" s="150" t="s">
        <v>76</v>
      </c>
      <c r="E169" s="159" t="s">
        <v>627</v>
      </c>
      <c r="F169" s="159" t="s">
        <v>628</v>
      </c>
      <c r="J169" s="160">
        <f>BK169</f>
        <v>0</v>
      </c>
      <c r="L169" s="149"/>
      <c r="M169" s="153"/>
      <c r="N169" s="154"/>
      <c r="O169" s="154"/>
      <c r="P169" s="155">
        <f>P170</f>
        <v>29.920814000000004</v>
      </c>
      <c r="Q169" s="154"/>
      <c r="R169" s="155">
        <f>R170</f>
        <v>0</v>
      </c>
      <c r="S169" s="154"/>
      <c r="T169" s="156">
        <f>T170</f>
        <v>0</v>
      </c>
      <c r="AR169" s="150" t="s">
        <v>28</v>
      </c>
      <c r="AT169" s="157" t="s">
        <v>76</v>
      </c>
      <c r="AU169" s="157" t="s">
        <v>28</v>
      </c>
      <c r="AY169" s="150" t="s">
        <v>259</v>
      </c>
      <c r="BK169" s="158">
        <f>BK170</f>
        <v>0</v>
      </c>
    </row>
    <row r="170" spans="2:65" s="1" customFormat="1" ht="16.5" customHeight="1">
      <c r="B170" s="161"/>
      <c r="C170" s="162" t="s">
        <v>418</v>
      </c>
      <c r="D170" s="162" t="s">
        <v>261</v>
      </c>
      <c r="E170" s="163" t="s">
        <v>707</v>
      </c>
      <c r="F170" s="164" t="s">
        <v>708</v>
      </c>
      <c r="G170" s="165" t="s">
        <v>324</v>
      </c>
      <c r="H170" s="166">
        <v>14.938000000000001</v>
      </c>
      <c r="I170" s="167"/>
      <c r="J170" s="167">
        <f>ROUND(I170*H170,2)</f>
        <v>0</v>
      </c>
      <c r="K170" s="164" t="s">
        <v>265</v>
      </c>
      <c r="L170" s="39"/>
      <c r="M170" s="168" t="s">
        <v>5</v>
      </c>
      <c r="N170" s="213" t="s">
        <v>48</v>
      </c>
      <c r="O170" s="214">
        <v>2.0030000000000001</v>
      </c>
      <c r="P170" s="214">
        <f>O170*H170</f>
        <v>29.920814000000004</v>
      </c>
      <c r="Q170" s="214">
        <v>0</v>
      </c>
      <c r="R170" s="214">
        <f>Q170*H170</f>
        <v>0</v>
      </c>
      <c r="S170" s="214">
        <v>0</v>
      </c>
      <c r="T170" s="215">
        <f>S170*H170</f>
        <v>0</v>
      </c>
      <c r="AR170" s="24" t="s">
        <v>266</v>
      </c>
      <c r="AT170" s="24" t="s">
        <v>261</v>
      </c>
      <c r="AU170" s="24" t="s">
        <v>86</v>
      </c>
      <c r="AY170" s="24" t="s">
        <v>259</v>
      </c>
      <c r="BE170" s="172">
        <f>IF(N170="základní",J170,0)</f>
        <v>0</v>
      </c>
      <c r="BF170" s="172">
        <f>IF(N170="snížená",J170,0)</f>
        <v>0</v>
      </c>
      <c r="BG170" s="172">
        <f>IF(N170="zákl. přenesená",J170,0)</f>
        <v>0</v>
      </c>
      <c r="BH170" s="172">
        <f>IF(N170="sníž. přenesená",J170,0)</f>
        <v>0</v>
      </c>
      <c r="BI170" s="172">
        <f>IF(N170="nulová",J170,0)</f>
        <v>0</v>
      </c>
      <c r="BJ170" s="24" t="s">
        <v>28</v>
      </c>
      <c r="BK170" s="172">
        <f>ROUND(I170*H170,2)</f>
        <v>0</v>
      </c>
      <c r="BL170" s="24" t="s">
        <v>266</v>
      </c>
      <c r="BM170" s="24" t="s">
        <v>1927</v>
      </c>
    </row>
    <row r="171" spans="2:65" s="1" customFormat="1" ht="6.95" customHeight="1">
      <c r="B171" s="54"/>
      <c r="C171" s="55"/>
      <c r="D171" s="55"/>
      <c r="E171" s="55"/>
      <c r="F171" s="55"/>
      <c r="G171" s="55"/>
      <c r="H171" s="55"/>
      <c r="I171" s="55"/>
      <c r="J171" s="55"/>
      <c r="K171" s="55"/>
      <c r="L171" s="39"/>
    </row>
  </sheetData>
  <autoFilter ref="C90:K170" xr:uid="{00000000-0009-0000-0000-000012000000}"/>
  <mergeCells count="16"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  <mergeCell ref="L2:V2"/>
    <mergeCell ref="E77:H77"/>
    <mergeCell ref="E81:H81"/>
    <mergeCell ref="E79:H79"/>
    <mergeCell ref="E83:H83"/>
    <mergeCell ref="J59:J60"/>
  </mergeCells>
  <hyperlinks>
    <hyperlink ref="F1:G1" location="C2" display="1) Krycí list soupisu" xr:uid="{00000000-0004-0000-1200-000000000000}"/>
    <hyperlink ref="G1:H1" location="C62" display="2) Rekapitulace" xr:uid="{00000000-0004-0000-1200-000001000000}"/>
    <hyperlink ref="J1" location="C90" display="3) Soupis prací" xr:uid="{00000000-0004-0000-1200-000002000000}"/>
    <hyperlink ref="L1:V1" location="'Rekapitulace stavby'!C2" display="Rekapitulace stavby" xr:uid="{00000000-0004-0000-1200-000003000000}"/>
  </hyperlinks>
  <pageMargins left="0.59055118110236227" right="0.59055118110236227" top="0.59055118110236227" bottom="0.59055118110236227" header="0" footer="0"/>
  <pageSetup paperSize="9" fitToHeight="100" orientation="landscape" r:id="rId1"/>
  <headerFooter>
    <oddFooter>&amp;CStrana &amp;P z &amp;N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BR160"/>
  <sheetViews>
    <sheetView showGridLines="0" workbookViewId="0">
      <pane ySplit="1" topLeftCell="A130" activePane="bottomLeft" state="frozen"/>
      <selection activeCell="A2" sqref="A2"/>
      <selection pane="bottomLeft" activeCell="I94" sqref="I94:I162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9" max="19" width="8.1640625" customWidth="1"/>
    <col min="20" max="20" width="29.6640625" customWidth="1"/>
    <col min="21" max="21" width="16.33203125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04"/>
      <c r="B1" s="17"/>
      <c r="C1" s="17"/>
      <c r="D1" s="18" t="s">
        <v>1</v>
      </c>
      <c r="E1" s="17"/>
      <c r="F1" s="105" t="s">
        <v>189</v>
      </c>
      <c r="G1" s="262" t="s">
        <v>190</v>
      </c>
      <c r="H1" s="262"/>
      <c r="I1" s="17"/>
      <c r="J1" s="105" t="s">
        <v>191</v>
      </c>
      <c r="K1" s="18" t="s">
        <v>192</v>
      </c>
      <c r="L1" s="105" t="s">
        <v>193</v>
      </c>
      <c r="M1" s="105"/>
      <c r="N1" s="105"/>
      <c r="O1" s="105"/>
      <c r="P1" s="105"/>
      <c r="Q1" s="105"/>
      <c r="R1" s="105"/>
      <c r="S1" s="105"/>
      <c r="T1" s="105"/>
      <c r="U1" s="106"/>
      <c r="V1" s="106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24" t="s">
        <v>159</v>
      </c>
      <c r="AZ2" s="107" t="s">
        <v>1928</v>
      </c>
      <c r="BA2" s="107" t="s">
        <v>5</v>
      </c>
      <c r="BB2" s="107" t="s">
        <v>5</v>
      </c>
      <c r="BC2" s="107" t="s">
        <v>1929</v>
      </c>
      <c r="BD2" s="107" t="s">
        <v>86</v>
      </c>
    </row>
    <row r="3" spans="1:70" ht="6.95" customHeight="1">
      <c r="B3" s="25"/>
      <c r="C3" s="26"/>
      <c r="D3" s="26"/>
      <c r="E3" s="26"/>
      <c r="F3" s="26"/>
      <c r="G3" s="26"/>
      <c r="H3" s="26"/>
      <c r="I3" s="26"/>
      <c r="J3" s="26"/>
      <c r="K3" s="27"/>
      <c r="AT3" s="24" t="s">
        <v>86</v>
      </c>
      <c r="AZ3" s="107" t="s">
        <v>1930</v>
      </c>
      <c r="BA3" s="107" t="s">
        <v>5</v>
      </c>
      <c r="BB3" s="107" t="s">
        <v>5</v>
      </c>
      <c r="BC3" s="107" t="s">
        <v>1931</v>
      </c>
      <c r="BD3" s="107" t="s">
        <v>86</v>
      </c>
    </row>
    <row r="4" spans="1:70" ht="36.950000000000003" customHeight="1">
      <c r="B4" s="28"/>
      <c r="C4" s="29"/>
      <c r="D4" s="30" t="s">
        <v>198</v>
      </c>
      <c r="E4" s="29"/>
      <c r="F4" s="29"/>
      <c r="G4" s="29"/>
      <c r="H4" s="29"/>
      <c r="I4" s="29"/>
      <c r="J4" s="29"/>
      <c r="K4" s="31"/>
      <c r="M4" s="32" t="s">
        <v>13</v>
      </c>
      <c r="AT4" s="24" t="s">
        <v>6</v>
      </c>
      <c r="AZ4" s="107" t="s">
        <v>1932</v>
      </c>
      <c r="BA4" s="107" t="s">
        <v>5</v>
      </c>
      <c r="BB4" s="107" t="s">
        <v>5</v>
      </c>
      <c r="BC4" s="107" t="s">
        <v>1933</v>
      </c>
      <c r="BD4" s="107" t="s">
        <v>86</v>
      </c>
    </row>
    <row r="5" spans="1:70" ht="6.95" customHeight="1">
      <c r="B5" s="28"/>
      <c r="C5" s="29"/>
      <c r="D5" s="29"/>
      <c r="E5" s="29"/>
      <c r="F5" s="29"/>
      <c r="G5" s="29"/>
      <c r="H5" s="29"/>
      <c r="I5" s="29"/>
      <c r="J5" s="29"/>
      <c r="K5" s="31"/>
    </row>
    <row r="6" spans="1:70" ht="15">
      <c r="B6" s="28"/>
      <c r="C6" s="29"/>
      <c r="D6" s="36" t="s">
        <v>17</v>
      </c>
      <c r="E6" s="29"/>
      <c r="F6" s="29"/>
      <c r="G6" s="29"/>
      <c r="H6" s="29"/>
      <c r="I6" s="29"/>
      <c r="J6" s="29"/>
      <c r="K6" s="31"/>
    </row>
    <row r="7" spans="1:70" ht="16.5" customHeight="1">
      <c r="B7" s="28"/>
      <c r="C7" s="29"/>
      <c r="D7" s="29"/>
      <c r="E7" s="263" t="str">
        <f>'Rekapitulace stavby'!K6</f>
        <v>ÚPRAVA VEŘEJNÉHO PROSTORU MEZI UL. VÝSTAVNÍ-VELETRŽNÍ PŘI MENDLOVĚ NÁM.ČÁST 2 - VNITROBLOK</v>
      </c>
      <c r="F7" s="269"/>
      <c r="G7" s="269"/>
      <c r="H7" s="269"/>
      <c r="I7" s="29"/>
      <c r="J7" s="29"/>
      <c r="K7" s="31"/>
    </row>
    <row r="8" spans="1:70" ht="15">
      <c r="B8" s="28"/>
      <c r="C8" s="29"/>
      <c r="D8" s="36" t="s">
        <v>206</v>
      </c>
      <c r="E8" s="29"/>
      <c r="F8" s="29"/>
      <c r="G8" s="29"/>
      <c r="H8" s="29"/>
      <c r="I8" s="29"/>
      <c r="J8" s="29"/>
      <c r="K8" s="31"/>
    </row>
    <row r="9" spans="1:70" ht="16.5" customHeight="1">
      <c r="B9" s="28"/>
      <c r="C9" s="29"/>
      <c r="D9" s="29"/>
      <c r="E9" s="263" t="s">
        <v>1641</v>
      </c>
      <c r="F9" s="254"/>
      <c r="G9" s="254"/>
      <c r="H9" s="254"/>
      <c r="I9" s="29"/>
      <c r="J9" s="29"/>
      <c r="K9" s="31"/>
    </row>
    <row r="10" spans="1:70" ht="15">
      <c r="B10" s="28"/>
      <c r="C10" s="29"/>
      <c r="D10" s="36" t="s">
        <v>212</v>
      </c>
      <c r="E10" s="29"/>
      <c r="F10" s="29"/>
      <c r="G10" s="29"/>
      <c r="H10" s="29"/>
      <c r="I10" s="29"/>
      <c r="J10" s="29"/>
      <c r="K10" s="31"/>
    </row>
    <row r="11" spans="1:70" s="1" customFormat="1" ht="16.5" customHeight="1">
      <c r="B11" s="39"/>
      <c r="C11" s="40"/>
      <c r="D11" s="40"/>
      <c r="E11" s="252" t="s">
        <v>1645</v>
      </c>
      <c r="F11" s="264"/>
      <c r="G11" s="264"/>
      <c r="H11" s="264"/>
      <c r="I11" s="40"/>
      <c r="J11" s="40"/>
      <c r="K11" s="43"/>
    </row>
    <row r="12" spans="1:70" s="1" customFormat="1" ht="15">
      <c r="B12" s="39"/>
      <c r="C12" s="40"/>
      <c r="D12" s="36" t="s">
        <v>1646</v>
      </c>
      <c r="E12" s="40"/>
      <c r="F12" s="40"/>
      <c r="G12" s="40"/>
      <c r="H12" s="40"/>
      <c r="I12" s="40"/>
      <c r="J12" s="40"/>
      <c r="K12" s="43"/>
    </row>
    <row r="13" spans="1:70" s="1" customFormat="1" ht="36.950000000000003" customHeight="1">
      <c r="B13" s="39"/>
      <c r="C13" s="40"/>
      <c r="D13" s="40"/>
      <c r="E13" s="265" t="s">
        <v>1934</v>
      </c>
      <c r="F13" s="264"/>
      <c r="G13" s="264"/>
      <c r="H13" s="264"/>
      <c r="I13" s="40"/>
      <c r="J13" s="40"/>
      <c r="K13" s="43"/>
    </row>
    <row r="14" spans="1:70" s="1" customFormat="1">
      <c r="B14" s="39"/>
      <c r="C14" s="40"/>
      <c r="D14" s="40"/>
      <c r="E14" s="40"/>
      <c r="F14" s="40"/>
      <c r="G14" s="40"/>
      <c r="H14" s="40"/>
      <c r="I14" s="40"/>
      <c r="J14" s="40"/>
      <c r="K14" s="43"/>
    </row>
    <row r="15" spans="1:70" s="1" customFormat="1" ht="14.45" customHeight="1">
      <c r="B15" s="39"/>
      <c r="C15" s="40"/>
      <c r="D15" s="36" t="s">
        <v>20</v>
      </c>
      <c r="E15" s="40"/>
      <c r="F15" s="34" t="s">
        <v>21</v>
      </c>
      <c r="G15" s="40"/>
      <c r="H15" s="40"/>
      <c r="I15" s="36" t="s">
        <v>22</v>
      </c>
      <c r="J15" s="34" t="s">
        <v>5</v>
      </c>
      <c r="K15" s="43"/>
    </row>
    <row r="16" spans="1:70" s="1" customFormat="1" ht="14.45" customHeight="1">
      <c r="B16" s="39"/>
      <c r="C16" s="40"/>
      <c r="D16" s="36" t="s">
        <v>24</v>
      </c>
      <c r="E16" s="40"/>
      <c r="F16" s="34" t="s">
        <v>25</v>
      </c>
      <c r="G16" s="40"/>
      <c r="H16" s="40"/>
      <c r="I16" s="36" t="s">
        <v>26</v>
      </c>
      <c r="J16" s="108" t="str">
        <f>'Rekapitulace stavby'!AN8</f>
        <v>18.09.2017</v>
      </c>
      <c r="K16" s="43"/>
    </row>
    <row r="17" spans="2:11" s="1" customFormat="1" ht="10.9" customHeight="1">
      <c r="B17" s="39"/>
      <c r="C17" s="40"/>
      <c r="D17" s="40"/>
      <c r="E17" s="40"/>
      <c r="F17" s="40"/>
      <c r="G17" s="40"/>
      <c r="H17" s="40"/>
      <c r="I17" s="40"/>
      <c r="J17" s="40"/>
      <c r="K17" s="43"/>
    </row>
    <row r="18" spans="2:11" s="1" customFormat="1" ht="14.45" customHeight="1">
      <c r="B18" s="39"/>
      <c r="C18" s="40"/>
      <c r="D18" s="36" t="s">
        <v>33</v>
      </c>
      <c r="E18" s="40"/>
      <c r="F18" s="40"/>
      <c r="G18" s="40"/>
      <c r="H18" s="40"/>
      <c r="I18" s="36" t="s">
        <v>34</v>
      </c>
      <c r="J18" s="34" t="s">
        <v>5</v>
      </c>
      <c r="K18" s="43"/>
    </row>
    <row r="19" spans="2:11" s="1" customFormat="1" ht="18" customHeight="1">
      <c r="B19" s="39"/>
      <c r="C19" s="40"/>
      <c r="D19" s="40"/>
      <c r="E19" s="34" t="s">
        <v>35</v>
      </c>
      <c r="F19" s="40"/>
      <c r="G19" s="40"/>
      <c r="H19" s="40"/>
      <c r="I19" s="36" t="s">
        <v>36</v>
      </c>
      <c r="J19" s="34" t="s">
        <v>5</v>
      </c>
      <c r="K19" s="43"/>
    </row>
    <row r="20" spans="2:11" s="1" customFormat="1" ht="6.95" customHeight="1">
      <c r="B20" s="39"/>
      <c r="C20" s="40"/>
      <c r="D20" s="40"/>
      <c r="E20" s="40"/>
      <c r="F20" s="40"/>
      <c r="G20" s="40"/>
      <c r="H20" s="40"/>
      <c r="I20" s="40"/>
      <c r="J20" s="40"/>
      <c r="K20" s="43"/>
    </row>
    <row r="21" spans="2:11" s="1" customFormat="1" ht="14.45" customHeight="1">
      <c r="B21" s="39"/>
      <c r="C21" s="40"/>
      <c r="D21" s="36" t="s">
        <v>37</v>
      </c>
      <c r="E21" s="40"/>
      <c r="F21" s="40"/>
      <c r="G21" s="40"/>
      <c r="H21" s="40"/>
      <c r="I21" s="36" t="s">
        <v>34</v>
      </c>
      <c r="J21" s="34" t="str">
        <f>IF('Rekapitulace stavby'!AN13="Vyplň údaj","",IF('Rekapitulace stavby'!AN13="","",'Rekapitulace stavby'!AN13))</f>
        <v/>
      </c>
      <c r="K21" s="43"/>
    </row>
    <row r="22" spans="2:11" s="1" customFormat="1" ht="18" customHeight="1">
      <c r="B22" s="39"/>
      <c r="C22" s="40"/>
      <c r="D22" s="40"/>
      <c r="E22" s="34" t="str">
        <f>IF('Rekapitulace stavby'!E14="Vyplň údaj","",IF('Rekapitulace stavby'!E14="","",'Rekapitulace stavby'!E14))</f>
        <v xml:space="preserve"> </v>
      </c>
      <c r="F22" s="40"/>
      <c r="G22" s="40"/>
      <c r="H22" s="40"/>
      <c r="I22" s="36" t="s">
        <v>36</v>
      </c>
      <c r="J22" s="34" t="str">
        <f>IF('Rekapitulace stavby'!AN14="Vyplň údaj","",IF('Rekapitulace stavby'!AN14="","",'Rekapitulace stavby'!AN14))</f>
        <v/>
      </c>
      <c r="K22" s="43"/>
    </row>
    <row r="23" spans="2:11" s="1" customFormat="1" ht="6.95" customHeight="1">
      <c r="B23" s="39"/>
      <c r="C23" s="40"/>
      <c r="D23" s="40"/>
      <c r="E23" s="40"/>
      <c r="F23" s="40"/>
      <c r="G23" s="40"/>
      <c r="H23" s="40"/>
      <c r="I23" s="40"/>
      <c r="J23" s="40"/>
      <c r="K23" s="43"/>
    </row>
    <row r="24" spans="2:11" s="1" customFormat="1" ht="14.45" customHeight="1">
      <c r="B24" s="39"/>
      <c r="C24" s="40"/>
      <c r="D24" s="36" t="s">
        <v>39</v>
      </c>
      <c r="E24" s="40"/>
      <c r="F24" s="40"/>
      <c r="G24" s="40"/>
      <c r="H24" s="40"/>
      <c r="I24" s="36" t="s">
        <v>34</v>
      </c>
      <c r="J24" s="34" t="s">
        <v>5</v>
      </c>
      <c r="K24" s="43"/>
    </row>
    <row r="25" spans="2:11" s="1" customFormat="1" ht="18" customHeight="1">
      <c r="B25" s="39"/>
      <c r="C25" s="40"/>
      <c r="D25" s="40"/>
      <c r="E25" s="34" t="s">
        <v>40</v>
      </c>
      <c r="F25" s="40"/>
      <c r="G25" s="40"/>
      <c r="H25" s="40"/>
      <c r="I25" s="36" t="s">
        <v>36</v>
      </c>
      <c r="J25" s="34" t="s">
        <v>5</v>
      </c>
      <c r="K25" s="43"/>
    </row>
    <row r="26" spans="2:11" s="1" customFormat="1" ht="6.95" customHeight="1">
      <c r="B26" s="39"/>
      <c r="C26" s="40"/>
      <c r="D26" s="40"/>
      <c r="E26" s="40"/>
      <c r="F26" s="40"/>
      <c r="G26" s="40"/>
      <c r="H26" s="40"/>
      <c r="I26" s="40"/>
      <c r="J26" s="40"/>
      <c r="K26" s="43"/>
    </row>
    <row r="27" spans="2:11" s="1" customFormat="1" ht="14.45" customHeight="1">
      <c r="B27" s="39"/>
      <c r="C27" s="40"/>
      <c r="D27" s="36" t="s">
        <v>42</v>
      </c>
      <c r="E27" s="40"/>
      <c r="F27" s="40"/>
      <c r="G27" s="40"/>
      <c r="H27" s="40"/>
      <c r="I27" s="40"/>
      <c r="J27" s="40"/>
      <c r="K27" s="43"/>
    </row>
    <row r="28" spans="2:11" s="7" customFormat="1" ht="16.5" customHeight="1">
      <c r="B28" s="109"/>
      <c r="C28" s="110"/>
      <c r="D28" s="110"/>
      <c r="E28" s="257" t="s">
        <v>5</v>
      </c>
      <c r="F28" s="257"/>
      <c r="G28" s="257"/>
      <c r="H28" s="257"/>
      <c r="I28" s="110"/>
      <c r="J28" s="110"/>
      <c r="K28" s="111"/>
    </row>
    <row r="29" spans="2:11" s="1" customFormat="1" ht="6.95" customHeight="1">
      <c r="B29" s="39"/>
      <c r="C29" s="40"/>
      <c r="D29" s="40"/>
      <c r="E29" s="40"/>
      <c r="F29" s="40"/>
      <c r="G29" s="40"/>
      <c r="H29" s="40"/>
      <c r="I29" s="40"/>
      <c r="J29" s="40"/>
      <c r="K29" s="43"/>
    </row>
    <row r="30" spans="2:11" s="1" customFormat="1" ht="6.95" customHeight="1">
      <c r="B30" s="39"/>
      <c r="C30" s="40"/>
      <c r="D30" s="66"/>
      <c r="E30" s="66"/>
      <c r="F30" s="66"/>
      <c r="G30" s="66"/>
      <c r="H30" s="66"/>
      <c r="I30" s="66"/>
      <c r="J30" s="66"/>
      <c r="K30" s="112"/>
    </row>
    <row r="31" spans="2:11" s="1" customFormat="1" ht="25.35" customHeight="1">
      <c r="B31" s="39"/>
      <c r="C31" s="40"/>
      <c r="D31" s="113" t="s">
        <v>43</v>
      </c>
      <c r="E31" s="40"/>
      <c r="F31" s="40"/>
      <c r="G31" s="40"/>
      <c r="H31" s="40"/>
      <c r="I31" s="40"/>
      <c r="J31" s="114">
        <f>ROUND(J91,0)</f>
        <v>0</v>
      </c>
      <c r="K31" s="43"/>
    </row>
    <row r="32" spans="2:11" s="1" customFormat="1" ht="6.95" customHeight="1">
      <c r="B32" s="39"/>
      <c r="C32" s="40"/>
      <c r="D32" s="66"/>
      <c r="E32" s="66"/>
      <c r="F32" s="66"/>
      <c r="G32" s="66"/>
      <c r="H32" s="66"/>
      <c r="I32" s="66"/>
      <c r="J32" s="66"/>
      <c r="K32" s="112"/>
    </row>
    <row r="33" spans="2:11" s="1" customFormat="1" ht="14.45" customHeight="1">
      <c r="B33" s="39"/>
      <c r="C33" s="40"/>
      <c r="D33" s="40"/>
      <c r="E33" s="40"/>
      <c r="F33" s="44" t="s">
        <v>45</v>
      </c>
      <c r="G33" s="40"/>
      <c r="H33" s="40"/>
      <c r="I33" s="44" t="s">
        <v>44</v>
      </c>
      <c r="J33" s="44" t="s">
        <v>46</v>
      </c>
      <c r="K33" s="43"/>
    </row>
    <row r="34" spans="2:11" s="1" customFormat="1" ht="14.45" customHeight="1">
      <c r="B34" s="39"/>
      <c r="C34" s="40"/>
      <c r="D34" s="47" t="s">
        <v>47</v>
      </c>
      <c r="E34" s="47" t="s">
        <v>48</v>
      </c>
      <c r="F34" s="115">
        <f>ROUND(SUM(BE91:BE159), 0)</f>
        <v>0</v>
      </c>
      <c r="G34" s="40"/>
      <c r="H34" s="40"/>
      <c r="I34" s="116">
        <v>0.21</v>
      </c>
      <c r="J34" s="115">
        <f>ROUND(ROUND((SUM(BE91:BE159)), 0)*I34, 0)</f>
        <v>0</v>
      </c>
      <c r="K34" s="43"/>
    </row>
    <row r="35" spans="2:11" s="1" customFormat="1" ht="14.45" customHeight="1">
      <c r="B35" s="39"/>
      <c r="C35" s="40"/>
      <c r="D35" s="40"/>
      <c r="E35" s="47" t="s">
        <v>49</v>
      </c>
      <c r="F35" s="115">
        <f>ROUND(SUM(BF91:BF159), 0)</f>
        <v>0</v>
      </c>
      <c r="G35" s="40"/>
      <c r="H35" s="40"/>
      <c r="I35" s="116">
        <v>0.15</v>
      </c>
      <c r="J35" s="115">
        <f>ROUND(ROUND((SUM(BF91:BF159)), 0)*I35, 0)</f>
        <v>0</v>
      </c>
      <c r="K35" s="43"/>
    </row>
    <row r="36" spans="2:11" s="1" customFormat="1" ht="14.45" hidden="1" customHeight="1">
      <c r="B36" s="39"/>
      <c r="C36" s="40"/>
      <c r="D36" s="40"/>
      <c r="E36" s="47" t="s">
        <v>50</v>
      </c>
      <c r="F36" s="115">
        <f>ROUND(SUM(BG91:BG159), 0)</f>
        <v>0</v>
      </c>
      <c r="G36" s="40"/>
      <c r="H36" s="40"/>
      <c r="I36" s="116">
        <v>0.21</v>
      </c>
      <c r="J36" s="115">
        <v>0</v>
      </c>
      <c r="K36" s="43"/>
    </row>
    <row r="37" spans="2:11" s="1" customFormat="1" ht="14.45" hidden="1" customHeight="1">
      <c r="B37" s="39"/>
      <c r="C37" s="40"/>
      <c r="D37" s="40"/>
      <c r="E37" s="47" t="s">
        <v>51</v>
      </c>
      <c r="F37" s="115">
        <f>ROUND(SUM(BH91:BH159), 0)</f>
        <v>0</v>
      </c>
      <c r="G37" s="40"/>
      <c r="H37" s="40"/>
      <c r="I37" s="116">
        <v>0.15</v>
      </c>
      <c r="J37" s="115">
        <v>0</v>
      </c>
      <c r="K37" s="43"/>
    </row>
    <row r="38" spans="2:11" s="1" customFormat="1" ht="14.45" hidden="1" customHeight="1">
      <c r="B38" s="39"/>
      <c r="C38" s="40"/>
      <c r="D38" s="40"/>
      <c r="E38" s="47" t="s">
        <v>52</v>
      </c>
      <c r="F38" s="115">
        <f>ROUND(SUM(BI91:BI159), 0)</f>
        <v>0</v>
      </c>
      <c r="G38" s="40"/>
      <c r="H38" s="40"/>
      <c r="I38" s="116">
        <v>0</v>
      </c>
      <c r="J38" s="115">
        <v>0</v>
      </c>
      <c r="K38" s="43"/>
    </row>
    <row r="39" spans="2:11" s="1" customFormat="1" ht="6.95" customHeight="1">
      <c r="B39" s="39"/>
      <c r="C39" s="40"/>
      <c r="D39" s="40"/>
      <c r="E39" s="40"/>
      <c r="F39" s="40"/>
      <c r="G39" s="40"/>
      <c r="H39" s="40"/>
      <c r="I39" s="40"/>
      <c r="J39" s="40"/>
      <c r="K39" s="43"/>
    </row>
    <row r="40" spans="2:11" s="1" customFormat="1" ht="25.35" customHeight="1">
      <c r="B40" s="39"/>
      <c r="C40" s="117"/>
      <c r="D40" s="118" t="s">
        <v>53</v>
      </c>
      <c r="E40" s="69"/>
      <c r="F40" s="69"/>
      <c r="G40" s="119" t="s">
        <v>54</v>
      </c>
      <c r="H40" s="120" t="s">
        <v>55</v>
      </c>
      <c r="I40" s="69"/>
      <c r="J40" s="121">
        <f>SUM(J31:J38)</f>
        <v>0</v>
      </c>
      <c r="K40" s="122"/>
    </row>
    <row r="41" spans="2:11" s="1" customFormat="1" ht="14.45" customHeight="1">
      <c r="B41" s="54"/>
      <c r="C41" s="55"/>
      <c r="D41" s="55"/>
      <c r="E41" s="55"/>
      <c r="F41" s="55"/>
      <c r="G41" s="55"/>
      <c r="H41" s="55"/>
      <c r="I41" s="55"/>
      <c r="J41" s="55"/>
      <c r="K41" s="56"/>
    </row>
    <row r="45" spans="2:11" s="1" customFormat="1" ht="6.95" customHeight="1">
      <c r="B45" s="57"/>
      <c r="C45" s="58"/>
      <c r="D45" s="58"/>
      <c r="E45" s="58"/>
      <c r="F45" s="58"/>
      <c r="G45" s="58"/>
      <c r="H45" s="58"/>
      <c r="I45" s="58"/>
      <c r="J45" s="58"/>
      <c r="K45" s="123"/>
    </row>
    <row r="46" spans="2:11" s="1" customFormat="1" ht="36.950000000000003" customHeight="1">
      <c r="B46" s="39"/>
      <c r="C46" s="30" t="s">
        <v>228</v>
      </c>
      <c r="D46" s="40"/>
      <c r="E46" s="40"/>
      <c r="F46" s="40"/>
      <c r="G46" s="40"/>
      <c r="H46" s="40"/>
      <c r="I46" s="40"/>
      <c r="J46" s="40"/>
      <c r="K46" s="43"/>
    </row>
    <row r="47" spans="2:11" s="1" customFormat="1" ht="6.95" customHeight="1">
      <c r="B47" s="39"/>
      <c r="C47" s="40"/>
      <c r="D47" s="40"/>
      <c r="E47" s="40"/>
      <c r="F47" s="40"/>
      <c r="G47" s="40"/>
      <c r="H47" s="40"/>
      <c r="I47" s="40"/>
      <c r="J47" s="40"/>
      <c r="K47" s="43"/>
    </row>
    <row r="48" spans="2:11" s="1" customFormat="1" ht="14.45" customHeight="1">
      <c r="B48" s="39"/>
      <c r="C48" s="36" t="s">
        <v>17</v>
      </c>
      <c r="D48" s="40"/>
      <c r="E48" s="40"/>
      <c r="F48" s="40"/>
      <c r="G48" s="40"/>
      <c r="H48" s="40"/>
      <c r="I48" s="40"/>
      <c r="J48" s="40"/>
      <c r="K48" s="43"/>
    </row>
    <row r="49" spans="2:47" s="1" customFormat="1" ht="16.5" customHeight="1">
      <c r="B49" s="39"/>
      <c r="C49" s="40"/>
      <c r="D49" s="40"/>
      <c r="E49" s="263" t="str">
        <f>E7</f>
        <v>ÚPRAVA VEŘEJNÉHO PROSTORU MEZI UL. VÝSTAVNÍ-VELETRŽNÍ PŘI MENDLOVĚ NÁM.ČÁST 2 - VNITROBLOK</v>
      </c>
      <c r="F49" s="269"/>
      <c r="G49" s="269"/>
      <c r="H49" s="269"/>
      <c r="I49" s="40"/>
      <c r="J49" s="40"/>
      <c r="K49" s="43"/>
    </row>
    <row r="50" spans="2:47" ht="15">
      <c r="B50" s="28"/>
      <c r="C50" s="36" t="s">
        <v>206</v>
      </c>
      <c r="D50" s="29"/>
      <c r="E50" s="29"/>
      <c r="F50" s="29"/>
      <c r="G50" s="29"/>
      <c r="H50" s="29"/>
      <c r="I50" s="29"/>
      <c r="J50" s="29"/>
      <c r="K50" s="31"/>
    </row>
    <row r="51" spans="2:47" ht="16.5" customHeight="1">
      <c r="B51" s="28"/>
      <c r="C51" s="29"/>
      <c r="D51" s="29"/>
      <c r="E51" s="263" t="s">
        <v>1641</v>
      </c>
      <c r="F51" s="254"/>
      <c r="G51" s="254"/>
      <c r="H51" s="254"/>
      <c r="I51" s="29"/>
      <c r="J51" s="29"/>
      <c r="K51" s="31"/>
    </row>
    <row r="52" spans="2:47" ht="15">
      <c r="B52" s="28"/>
      <c r="C52" s="36" t="s">
        <v>212</v>
      </c>
      <c r="D52" s="29"/>
      <c r="E52" s="29"/>
      <c r="F52" s="29"/>
      <c r="G52" s="29"/>
      <c r="H52" s="29"/>
      <c r="I52" s="29"/>
      <c r="J52" s="29"/>
      <c r="K52" s="31"/>
    </row>
    <row r="53" spans="2:47" s="1" customFormat="1" ht="16.5" customHeight="1">
      <c r="B53" s="39"/>
      <c r="C53" s="40"/>
      <c r="D53" s="40"/>
      <c r="E53" s="252" t="s">
        <v>1645</v>
      </c>
      <c r="F53" s="264"/>
      <c r="G53" s="264"/>
      <c r="H53" s="264"/>
      <c r="I53" s="40"/>
      <c r="J53" s="40"/>
      <c r="K53" s="43"/>
    </row>
    <row r="54" spans="2:47" s="1" customFormat="1" ht="14.45" customHeight="1">
      <c r="B54" s="39"/>
      <c r="C54" s="36" t="s">
        <v>1646</v>
      </c>
      <c r="D54" s="40"/>
      <c r="E54" s="40"/>
      <c r="F54" s="40"/>
      <c r="G54" s="40"/>
      <c r="H54" s="40"/>
      <c r="I54" s="40"/>
      <c r="J54" s="40"/>
      <c r="K54" s="43"/>
    </row>
    <row r="55" spans="2:47" s="1" customFormat="1" ht="17.25" customHeight="1">
      <c r="B55" s="39"/>
      <c r="C55" s="40"/>
      <c r="D55" s="40"/>
      <c r="E55" s="265" t="str">
        <f>E13</f>
        <v>SO 19.3 - PŮDOKRYVNÉ  ROSTLINY - výsadba</v>
      </c>
      <c r="F55" s="264"/>
      <c r="G55" s="264"/>
      <c r="H55" s="264"/>
      <c r="I55" s="40"/>
      <c r="J55" s="40"/>
      <c r="K55" s="43"/>
    </row>
    <row r="56" spans="2:47" s="1" customFormat="1" ht="6.95" customHeight="1">
      <c r="B56" s="39"/>
      <c r="C56" s="40"/>
      <c r="D56" s="40"/>
      <c r="E56" s="40"/>
      <c r="F56" s="40"/>
      <c r="G56" s="40"/>
      <c r="H56" s="40"/>
      <c r="I56" s="40"/>
      <c r="J56" s="40"/>
      <c r="K56" s="43"/>
    </row>
    <row r="57" spans="2:47" s="1" customFormat="1" ht="18" customHeight="1">
      <c r="B57" s="39"/>
      <c r="C57" s="36" t="s">
        <v>24</v>
      </c>
      <c r="D57" s="40"/>
      <c r="E57" s="40"/>
      <c r="F57" s="34" t="str">
        <f>F16</f>
        <v>BRNO</v>
      </c>
      <c r="G57" s="40"/>
      <c r="H57" s="40"/>
      <c r="I57" s="36" t="s">
        <v>26</v>
      </c>
      <c r="J57" s="108" t="str">
        <f>IF(J16="","",J16)</f>
        <v>18.09.2017</v>
      </c>
      <c r="K57" s="43"/>
    </row>
    <row r="58" spans="2:47" s="1" customFormat="1" ht="6.95" customHeight="1">
      <c r="B58" s="39"/>
      <c r="C58" s="40"/>
      <c r="D58" s="40"/>
      <c r="E58" s="40"/>
      <c r="F58" s="40"/>
      <c r="G58" s="40"/>
      <c r="H58" s="40"/>
      <c r="I58" s="40"/>
      <c r="J58" s="40"/>
      <c r="K58" s="43"/>
    </row>
    <row r="59" spans="2:47" s="1" customFormat="1" ht="15">
      <c r="B59" s="39"/>
      <c r="C59" s="36" t="s">
        <v>33</v>
      </c>
      <c r="D59" s="40"/>
      <c r="E59" s="40"/>
      <c r="F59" s="34" t="str">
        <f>E19</f>
        <v>Statutární město Brno</v>
      </c>
      <c r="G59" s="40"/>
      <c r="H59" s="40"/>
      <c r="I59" s="36" t="s">
        <v>39</v>
      </c>
      <c r="J59" s="257" t="str">
        <f>E25</f>
        <v>ATELIÉR ZAHRADNÍ A KRAJIN. ARCHITEKTURY  Z.SENDLER</v>
      </c>
      <c r="K59" s="43"/>
    </row>
    <row r="60" spans="2:47" s="1" customFormat="1" ht="14.45" customHeight="1">
      <c r="B60" s="39"/>
      <c r="C60" s="36" t="s">
        <v>37</v>
      </c>
      <c r="D60" s="40"/>
      <c r="E60" s="40"/>
      <c r="F60" s="34" t="str">
        <f>IF(E22="","",E22)</f>
        <v xml:space="preserve"> </v>
      </c>
      <c r="G60" s="40"/>
      <c r="H60" s="40"/>
      <c r="I60" s="40"/>
      <c r="J60" s="266"/>
      <c r="K60" s="43"/>
    </row>
    <row r="61" spans="2:47" s="1" customFormat="1" ht="10.35" customHeight="1">
      <c r="B61" s="39"/>
      <c r="C61" s="40"/>
      <c r="D61" s="40"/>
      <c r="E61" s="40"/>
      <c r="F61" s="40"/>
      <c r="G61" s="40"/>
      <c r="H61" s="40"/>
      <c r="I61" s="40"/>
      <c r="J61" s="40"/>
      <c r="K61" s="43"/>
    </row>
    <row r="62" spans="2:47" s="1" customFormat="1" ht="29.25" customHeight="1">
      <c r="B62" s="39"/>
      <c r="C62" s="124" t="s">
        <v>229</v>
      </c>
      <c r="D62" s="117"/>
      <c r="E62" s="117"/>
      <c r="F62" s="117"/>
      <c r="G62" s="117"/>
      <c r="H62" s="117"/>
      <c r="I62" s="117"/>
      <c r="J62" s="125" t="s">
        <v>230</v>
      </c>
      <c r="K62" s="126"/>
    </row>
    <row r="63" spans="2:47" s="1" customFormat="1" ht="10.35" customHeight="1">
      <c r="B63" s="39"/>
      <c r="C63" s="40"/>
      <c r="D63" s="40"/>
      <c r="E63" s="40"/>
      <c r="F63" s="40"/>
      <c r="G63" s="40"/>
      <c r="H63" s="40"/>
      <c r="I63" s="40"/>
      <c r="J63" s="40"/>
      <c r="K63" s="43"/>
    </row>
    <row r="64" spans="2:47" s="1" customFormat="1" ht="29.25" customHeight="1">
      <c r="B64" s="39"/>
      <c r="C64" s="127" t="s">
        <v>231</v>
      </c>
      <c r="D64" s="40"/>
      <c r="E64" s="40"/>
      <c r="F64" s="40"/>
      <c r="G64" s="40"/>
      <c r="H64" s="40"/>
      <c r="I64" s="40"/>
      <c r="J64" s="114">
        <f>J91</f>
        <v>0</v>
      </c>
      <c r="K64" s="43"/>
      <c r="AU64" s="24" t="s">
        <v>232</v>
      </c>
    </row>
    <row r="65" spans="2:12" s="8" customFormat="1" ht="24.95" customHeight="1">
      <c r="B65" s="128"/>
      <c r="C65" s="129"/>
      <c r="D65" s="130" t="s">
        <v>233</v>
      </c>
      <c r="E65" s="131"/>
      <c r="F65" s="131"/>
      <c r="G65" s="131"/>
      <c r="H65" s="131"/>
      <c r="I65" s="131"/>
      <c r="J65" s="132">
        <f>J92</f>
        <v>0</v>
      </c>
      <c r="K65" s="133"/>
    </row>
    <row r="66" spans="2:12" s="9" customFormat="1" ht="19.899999999999999" customHeight="1">
      <c r="B66" s="134"/>
      <c r="C66" s="135"/>
      <c r="D66" s="136" t="s">
        <v>234</v>
      </c>
      <c r="E66" s="137"/>
      <c r="F66" s="137"/>
      <c r="G66" s="137"/>
      <c r="H66" s="137"/>
      <c r="I66" s="137"/>
      <c r="J66" s="138">
        <f>J93</f>
        <v>0</v>
      </c>
      <c r="K66" s="139"/>
    </row>
    <row r="67" spans="2:12" s="9" customFormat="1" ht="19.899999999999999" customHeight="1">
      <c r="B67" s="134"/>
      <c r="C67" s="135"/>
      <c r="D67" s="136" t="s">
        <v>239</v>
      </c>
      <c r="E67" s="137"/>
      <c r="F67" s="137"/>
      <c r="G67" s="137"/>
      <c r="H67" s="137"/>
      <c r="I67" s="137"/>
      <c r="J67" s="138">
        <f>J158</f>
        <v>0</v>
      </c>
      <c r="K67" s="139"/>
    </row>
    <row r="68" spans="2:12" s="1" customFormat="1" ht="21.75" customHeight="1">
      <c r="B68" s="39"/>
      <c r="C68" s="40"/>
      <c r="D68" s="40"/>
      <c r="E68" s="40"/>
      <c r="F68" s="40"/>
      <c r="G68" s="40"/>
      <c r="H68" s="40"/>
      <c r="I68" s="40"/>
      <c r="J68" s="40"/>
      <c r="K68" s="43"/>
    </row>
    <row r="69" spans="2:12" s="1" customFormat="1" ht="6.95" customHeight="1">
      <c r="B69" s="54"/>
      <c r="C69" s="55"/>
      <c r="D69" s="55"/>
      <c r="E69" s="55"/>
      <c r="F69" s="55"/>
      <c r="G69" s="55"/>
      <c r="H69" s="55"/>
      <c r="I69" s="55"/>
      <c r="J69" s="55"/>
      <c r="K69" s="56"/>
    </row>
    <row r="73" spans="2:12" s="1" customFormat="1" ht="6.95" customHeight="1">
      <c r="B73" s="57"/>
      <c r="C73" s="58"/>
      <c r="D73" s="58"/>
      <c r="E73" s="58"/>
      <c r="F73" s="58"/>
      <c r="G73" s="58"/>
      <c r="H73" s="58"/>
      <c r="I73" s="58"/>
      <c r="J73" s="58"/>
      <c r="K73" s="58"/>
      <c r="L73" s="39"/>
    </row>
    <row r="74" spans="2:12" s="1" customFormat="1" ht="36.950000000000003" customHeight="1">
      <c r="B74" s="39"/>
      <c r="C74" s="59" t="s">
        <v>243</v>
      </c>
      <c r="L74" s="39"/>
    </row>
    <row r="75" spans="2:12" s="1" customFormat="1" ht="6.95" customHeight="1">
      <c r="B75" s="39"/>
      <c r="L75" s="39"/>
    </row>
    <row r="76" spans="2:12" s="1" customFormat="1" ht="14.45" customHeight="1">
      <c r="B76" s="39"/>
      <c r="C76" s="61" t="s">
        <v>17</v>
      </c>
      <c r="L76" s="39"/>
    </row>
    <row r="77" spans="2:12" s="1" customFormat="1" ht="16.5" customHeight="1">
      <c r="B77" s="39"/>
      <c r="E77" s="267" t="str">
        <f>E7</f>
        <v>ÚPRAVA VEŘEJNÉHO PROSTORU MEZI UL. VÝSTAVNÍ-VELETRŽNÍ PŘI MENDLOVĚ NÁM.ČÁST 2 - VNITROBLOK</v>
      </c>
      <c r="F77" s="268"/>
      <c r="G77" s="268"/>
      <c r="H77" s="268"/>
      <c r="L77" s="39"/>
    </row>
    <row r="78" spans="2:12" ht="15">
      <c r="B78" s="28"/>
      <c r="C78" s="61" t="s">
        <v>206</v>
      </c>
      <c r="L78" s="28"/>
    </row>
    <row r="79" spans="2:12" ht="16.5" customHeight="1">
      <c r="B79" s="28"/>
      <c r="E79" s="267" t="s">
        <v>1641</v>
      </c>
      <c r="F79" s="219"/>
      <c r="G79" s="219"/>
      <c r="H79" s="219"/>
      <c r="L79" s="28"/>
    </row>
    <row r="80" spans="2:12" ht="15">
      <c r="B80" s="28"/>
      <c r="C80" s="61" t="s">
        <v>212</v>
      </c>
      <c r="L80" s="28"/>
    </row>
    <row r="81" spans="2:65" s="1" customFormat="1" ht="16.5" customHeight="1">
      <c r="B81" s="39"/>
      <c r="E81" s="270" t="s">
        <v>1645</v>
      </c>
      <c r="F81" s="261"/>
      <c r="G81" s="261"/>
      <c r="H81" s="261"/>
      <c r="L81" s="39"/>
    </row>
    <row r="82" spans="2:65" s="1" customFormat="1" ht="14.45" customHeight="1">
      <c r="B82" s="39"/>
      <c r="C82" s="61" t="s">
        <v>1646</v>
      </c>
      <c r="L82" s="39"/>
    </row>
    <row r="83" spans="2:65" s="1" customFormat="1" ht="17.25" customHeight="1">
      <c r="B83" s="39"/>
      <c r="E83" s="245" t="str">
        <f>E13</f>
        <v>SO 19.3 - PŮDOKRYVNÉ  ROSTLINY - výsadba</v>
      </c>
      <c r="F83" s="261"/>
      <c r="G83" s="261"/>
      <c r="H83" s="261"/>
      <c r="L83" s="39"/>
    </row>
    <row r="84" spans="2:65" s="1" customFormat="1" ht="6.95" customHeight="1">
      <c r="B84" s="39"/>
      <c r="L84" s="39"/>
    </row>
    <row r="85" spans="2:65" s="1" customFormat="1" ht="18" customHeight="1">
      <c r="B85" s="39"/>
      <c r="C85" s="61" t="s">
        <v>24</v>
      </c>
      <c r="F85" s="140" t="str">
        <f>F16</f>
        <v>BRNO</v>
      </c>
      <c r="I85" s="61" t="s">
        <v>26</v>
      </c>
      <c r="J85" s="65" t="str">
        <f>IF(J16="","",J16)</f>
        <v>18.09.2017</v>
      </c>
      <c r="L85" s="39"/>
    </row>
    <row r="86" spans="2:65" s="1" customFormat="1" ht="6.95" customHeight="1">
      <c r="B86" s="39"/>
      <c r="L86" s="39"/>
    </row>
    <row r="87" spans="2:65" s="1" customFormat="1" ht="15">
      <c r="B87" s="39"/>
      <c r="C87" s="61" t="s">
        <v>33</v>
      </c>
      <c r="F87" s="140" t="str">
        <f>E19</f>
        <v>Statutární město Brno</v>
      </c>
      <c r="I87" s="61" t="s">
        <v>39</v>
      </c>
      <c r="J87" s="140" t="str">
        <f>E25</f>
        <v>ATELIÉR ZAHRADNÍ A KRAJIN. ARCHITEKTURY  Z.SENDLER</v>
      </c>
      <c r="L87" s="39"/>
    </row>
    <row r="88" spans="2:65" s="1" customFormat="1" ht="14.45" customHeight="1">
      <c r="B88" s="39"/>
      <c r="C88" s="61" t="s">
        <v>37</v>
      </c>
      <c r="F88" s="140" t="str">
        <f>IF(E22="","",E22)</f>
        <v xml:space="preserve"> </v>
      </c>
      <c r="L88" s="39"/>
    </row>
    <row r="89" spans="2:65" s="1" customFormat="1" ht="10.35" customHeight="1">
      <c r="B89" s="39"/>
      <c r="L89" s="39"/>
    </row>
    <row r="90" spans="2:65" s="10" customFormat="1" ht="29.25" customHeight="1">
      <c r="B90" s="141"/>
      <c r="C90" s="142" t="s">
        <v>244</v>
      </c>
      <c r="D90" s="143" t="s">
        <v>62</v>
      </c>
      <c r="E90" s="143" t="s">
        <v>58</v>
      </c>
      <c r="F90" s="143" t="s">
        <v>245</v>
      </c>
      <c r="G90" s="143" t="s">
        <v>246</v>
      </c>
      <c r="H90" s="143" t="s">
        <v>247</v>
      </c>
      <c r="I90" s="143" t="s">
        <v>248</v>
      </c>
      <c r="J90" s="143" t="s">
        <v>230</v>
      </c>
      <c r="K90" s="144" t="s">
        <v>249</v>
      </c>
      <c r="L90" s="141"/>
      <c r="M90" s="71" t="s">
        <v>250</v>
      </c>
      <c r="N90" s="72" t="s">
        <v>47</v>
      </c>
      <c r="O90" s="72" t="s">
        <v>251</v>
      </c>
      <c r="P90" s="72" t="s">
        <v>252</v>
      </c>
      <c r="Q90" s="72" t="s">
        <v>253</v>
      </c>
      <c r="R90" s="72" t="s">
        <v>254</v>
      </c>
      <c r="S90" s="72" t="s">
        <v>255</v>
      </c>
      <c r="T90" s="73" t="s">
        <v>256</v>
      </c>
    </row>
    <row r="91" spans="2:65" s="1" customFormat="1" ht="29.25" customHeight="1">
      <c r="B91" s="39"/>
      <c r="C91" s="75" t="s">
        <v>231</v>
      </c>
      <c r="J91" s="145">
        <f>BK91</f>
        <v>0</v>
      </c>
      <c r="L91" s="39"/>
      <c r="M91" s="74"/>
      <c r="N91" s="66"/>
      <c r="O91" s="66"/>
      <c r="P91" s="146">
        <f>P92</f>
        <v>94.664842000000021</v>
      </c>
      <c r="Q91" s="66"/>
      <c r="R91" s="146">
        <f>R92</f>
        <v>4.45573</v>
      </c>
      <c r="S91" s="66"/>
      <c r="T91" s="147">
        <f>T92</f>
        <v>0</v>
      </c>
      <c r="AT91" s="24" t="s">
        <v>76</v>
      </c>
      <c r="AU91" s="24" t="s">
        <v>232</v>
      </c>
      <c r="BK91" s="148">
        <f>BK92</f>
        <v>0</v>
      </c>
    </row>
    <row r="92" spans="2:65" s="11" customFormat="1" ht="37.35" customHeight="1">
      <c r="B92" s="149"/>
      <c r="D92" s="150" t="s">
        <v>76</v>
      </c>
      <c r="E92" s="151" t="s">
        <v>257</v>
      </c>
      <c r="F92" s="151" t="s">
        <v>258</v>
      </c>
      <c r="J92" s="152">
        <f>BK92</f>
        <v>0</v>
      </c>
      <c r="L92" s="149"/>
      <c r="M92" s="153"/>
      <c r="N92" s="154"/>
      <c r="O92" s="154"/>
      <c r="P92" s="155">
        <f>P93+P158</f>
        <v>94.664842000000021</v>
      </c>
      <c r="Q92" s="154"/>
      <c r="R92" s="155">
        <f>R93+R158</f>
        <v>4.45573</v>
      </c>
      <c r="S92" s="154"/>
      <c r="T92" s="156">
        <f>T93+T158</f>
        <v>0</v>
      </c>
      <c r="AR92" s="150" t="s">
        <v>28</v>
      </c>
      <c r="AT92" s="157" t="s">
        <v>76</v>
      </c>
      <c r="AU92" s="157" t="s">
        <v>77</v>
      </c>
      <c r="AY92" s="150" t="s">
        <v>259</v>
      </c>
      <c r="BK92" s="158">
        <f>BK93+BK158</f>
        <v>0</v>
      </c>
    </row>
    <row r="93" spans="2:65" s="11" customFormat="1" ht="19.899999999999999" customHeight="1">
      <c r="B93" s="149"/>
      <c r="D93" s="150" t="s">
        <v>76</v>
      </c>
      <c r="E93" s="159" t="s">
        <v>28</v>
      </c>
      <c r="F93" s="159" t="s">
        <v>260</v>
      </c>
      <c r="J93" s="160">
        <f>BK93</f>
        <v>0</v>
      </c>
      <c r="L93" s="149"/>
      <c r="M93" s="153"/>
      <c r="N93" s="154"/>
      <c r="O93" s="154"/>
      <c r="P93" s="155">
        <f>SUM(P94:P157)</f>
        <v>85.739474000000016</v>
      </c>
      <c r="Q93" s="154"/>
      <c r="R93" s="155">
        <f>SUM(R94:R157)</f>
        <v>4.45573</v>
      </c>
      <c r="S93" s="154"/>
      <c r="T93" s="156">
        <f>SUM(T94:T157)</f>
        <v>0</v>
      </c>
      <c r="AR93" s="150" t="s">
        <v>28</v>
      </c>
      <c r="AT93" s="157" t="s">
        <v>76</v>
      </c>
      <c r="AU93" s="157" t="s">
        <v>28</v>
      </c>
      <c r="AY93" s="150" t="s">
        <v>259</v>
      </c>
      <c r="BK93" s="158">
        <f>SUM(BK94:BK157)</f>
        <v>0</v>
      </c>
    </row>
    <row r="94" spans="2:65" s="1" customFormat="1" ht="16.5" customHeight="1">
      <c r="B94" s="161"/>
      <c r="C94" s="162" t="s">
        <v>28</v>
      </c>
      <c r="D94" s="162" t="s">
        <v>261</v>
      </c>
      <c r="E94" s="163" t="s">
        <v>318</v>
      </c>
      <c r="F94" s="164" t="s">
        <v>319</v>
      </c>
      <c r="G94" s="165" t="s">
        <v>297</v>
      </c>
      <c r="H94" s="166">
        <v>4.9249999999999998</v>
      </c>
      <c r="I94" s="167"/>
      <c r="J94" s="167">
        <f>ROUND(I94*H94,2)</f>
        <v>0</v>
      </c>
      <c r="K94" s="164" t="s">
        <v>265</v>
      </c>
      <c r="L94" s="39"/>
      <c r="M94" s="168" t="s">
        <v>5</v>
      </c>
      <c r="N94" s="169" t="s">
        <v>48</v>
      </c>
      <c r="O94" s="170">
        <v>8.9999999999999993E-3</v>
      </c>
      <c r="P94" s="170">
        <f>O94*H94</f>
        <v>4.4324999999999996E-2</v>
      </c>
      <c r="Q94" s="170">
        <v>0</v>
      </c>
      <c r="R94" s="170">
        <f>Q94*H94</f>
        <v>0</v>
      </c>
      <c r="S94" s="170">
        <v>0</v>
      </c>
      <c r="T94" s="171">
        <f>S94*H94</f>
        <v>0</v>
      </c>
      <c r="AR94" s="24" t="s">
        <v>266</v>
      </c>
      <c r="AT94" s="24" t="s">
        <v>261</v>
      </c>
      <c r="AU94" s="24" t="s">
        <v>86</v>
      </c>
      <c r="AY94" s="24" t="s">
        <v>259</v>
      </c>
      <c r="BE94" s="172">
        <f>IF(N94="základní",J94,0)</f>
        <v>0</v>
      </c>
      <c r="BF94" s="172">
        <f>IF(N94="snížená",J94,0)</f>
        <v>0</v>
      </c>
      <c r="BG94" s="172">
        <f>IF(N94="zákl. přenesená",J94,0)</f>
        <v>0</v>
      </c>
      <c r="BH94" s="172">
        <f>IF(N94="sníž. přenesená",J94,0)</f>
        <v>0</v>
      </c>
      <c r="BI94" s="172">
        <f>IF(N94="nulová",J94,0)</f>
        <v>0</v>
      </c>
      <c r="BJ94" s="24" t="s">
        <v>28</v>
      </c>
      <c r="BK94" s="172">
        <f>ROUND(I94*H94,2)</f>
        <v>0</v>
      </c>
      <c r="BL94" s="24" t="s">
        <v>266</v>
      </c>
      <c r="BM94" s="24" t="s">
        <v>1844</v>
      </c>
    </row>
    <row r="95" spans="2:65" s="12" customFormat="1">
      <c r="B95" s="173"/>
      <c r="D95" s="174" t="s">
        <v>268</v>
      </c>
      <c r="E95" s="175" t="s">
        <v>5</v>
      </c>
      <c r="F95" s="176" t="s">
        <v>1649</v>
      </c>
      <c r="H95" s="175" t="s">
        <v>5</v>
      </c>
      <c r="L95" s="173"/>
      <c r="M95" s="177"/>
      <c r="N95" s="178"/>
      <c r="O95" s="178"/>
      <c r="P95" s="178"/>
      <c r="Q95" s="178"/>
      <c r="R95" s="178"/>
      <c r="S95" s="178"/>
      <c r="T95" s="179"/>
      <c r="AT95" s="175" t="s">
        <v>268</v>
      </c>
      <c r="AU95" s="175" t="s">
        <v>86</v>
      </c>
      <c r="AV95" s="12" t="s">
        <v>28</v>
      </c>
      <c r="AW95" s="12" t="s">
        <v>41</v>
      </c>
      <c r="AX95" s="12" t="s">
        <v>77</v>
      </c>
      <c r="AY95" s="175" t="s">
        <v>259</v>
      </c>
    </row>
    <row r="96" spans="2:65" s="12" customFormat="1">
      <c r="B96" s="173"/>
      <c r="D96" s="174" t="s">
        <v>268</v>
      </c>
      <c r="E96" s="175" t="s">
        <v>5</v>
      </c>
      <c r="F96" s="176" t="s">
        <v>1650</v>
      </c>
      <c r="H96" s="175" t="s">
        <v>5</v>
      </c>
      <c r="L96" s="173"/>
      <c r="M96" s="177"/>
      <c r="N96" s="178"/>
      <c r="O96" s="178"/>
      <c r="P96" s="178"/>
      <c r="Q96" s="178"/>
      <c r="R96" s="178"/>
      <c r="S96" s="178"/>
      <c r="T96" s="179"/>
      <c r="AT96" s="175" t="s">
        <v>268</v>
      </c>
      <c r="AU96" s="175" t="s">
        <v>86</v>
      </c>
      <c r="AV96" s="12" t="s">
        <v>28</v>
      </c>
      <c r="AW96" s="12" t="s">
        <v>41</v>
      </c>
      <c r="AX96" s="12" t="s">
        <v>77</v>
      </c>
      <c r="AY96" s="175" t="s">
        <v>259</v>
      </c>
    </row>
    <row r="97" spans="2:65" s="13" customFormat="1">
      <c r="B97" s="180"/>
      <c r="D97" s="174" t="s">
        <v>268</v>
      </c>
      <c r="E97" s="181" t="s">
        <v>5</v>
      </c>
      <c r="F97" s="182" t="s">
        <v>275</v>
      </c>
      <c r="H97" s="183">
        <v>0</v>
      </c>
      <c r="L97" s="180"/>
      <c r="M97" s="184"/>
      <c r="N97" s="185"/>
      <c r="O97" s="185"/>
      <c r="P97" s="185"/>
      <c r="Q97" s="185"/>
      <c r="R97" s="185"/>
      <c r="S97" s="185"/>
      <c r="T97" s="186"/>
      <c r="AT97" s="181" t="s">
        <v>268</v>
      </c>
      <c r="AU97" s="181" t="s">
        <v>86</v>
      </c>
      <c r="AV97" s="13" t="s">
        <v>152</v>
      </c>
      <c r="AW97" s="13" t="s">
        <v>41</v>
      </c>
      <c r="AX97" s="13" t="s">
        <v>77</v>
      </c>
      <c r="AY97" s="181" t="s">
        <v>259</v>
      </c>
    </row>
    <row r="98" spans="2:65" s="12" customFormat="1">
      <c r="B98" s="173"/>
      <c r="D98" s="174" t="s">
        <v>268</v>
      </c>
      <c r="E98" s="175" t="s">
        <v>5</v>
      </c>
      <c r="F98" s="176" t="s">
        <v>1935</v>
      </c>
      <c r="H98" s="175" t="s">
        <v>5</v>
      </c>
      <c r="L98" s="173"/>
      <c r="M98" s="177"/>
      <c r="N98" s="178"/>
      <c r="O98" s="178"/>
      <c r="P98" s="178"/>
      <c r="Q98" s="178"/>
      <c r="R98" s="178"/>
      <c r="S98" s="178"/>
      <c r="T98" s="179"/>
      <c r="AT98" s="175" t="s">
        <v>268</v>
      </c>
      <c r="AU98" s="175" t="s">
        <v>86</v>
      </c>
      <c r="AV98" s="12" t="s">
        <v>28</v>
      </c>
      <c r="AW98" s="12" t="s">
        <v>41</v>
      </c>
      <c r="AX98" s="12" t="s">
        <v>77</v>
      </c>
      <c r="AY98" s="175" t="s">
        <v>259</v>
      </c>
    </row>
    <row r="99" spans="2:65" s="12" customFormat="1">
      <c r="B99" s="173"/>
      <c r="D99" s="174" t="s">
        <v>268</v>
      </c>
      <c r="E99" s="175" t="s">
        <v>5</v>
      </c>
      <c r="F99" s="176" t="s">
        <v>1936</v>
      </c>
      <c r="H99" s="175" t="s">
        <v>5</v>
      </c>
      <c r="L99" s="173"/>
      <c r="M99" s="177"/>
      <c r="N99" s="178"/>
      <c r="O99" s="178"/>
      <c r="P99" s="178"/>
      <c r="Q99" s="178"/>
      <c r="R99" s="178"/>
      <c r="S99" s="178"/>
      <c r="T99" s="179"/>
      <c r="AT99" s="175" t="s">
        <v>268</v>
      </c>
      <c r="AU99" s="175" t="s">
        <v>86</v>
      </c>
      <c r="AV99" s="12" t="s">
        <v>28</v>
      </c>
      <c r="AW99" s="12" t="s">
        <v>41</v>
      </c>
      <c r="AX99" s="12" t="s">
        <v>77</v>
      </c>
      <c r="AY99" s="175" t="s">
        <v>259</v>
      </c>
    </row>
    <row r="100" spans="2:65" s="14" customFormat="1">
      <c r="B100" s="187"/>
      <c r="D100" s="174" t="s">
        <v>268</v>
      </c>
      <c r="E100" s="188" t="s">
        <v>5</v>
      </c>
      <c r="F100" s="189" t="s">
        <v>1937</v>
      </c>
      <c r="H100" s="190">
        <v>4.9249999999999998</v>
      </c>
      <c r="L100" s="187"/>
      <c r="M100" s="191"/>
      <c r="N100" s="192"/>
      <c r="O100" s="192"/>
      <c r="P100" s="192"/>
      <c r="Q100" s="192"/>
      <c r="R100" s="192"/>
      <c r="S100" s="192"/>
      <c r="T100" s="193"/>
      <c r="AT100" s="188" t="s">
        <v>268</v>
      </c>
      <c r="AU100" s="188" t="s">
        <v>86</v>
      </c>
      <c r="AV100" s="14" t="s">
        <v>86</v>
      </c>
      <c r="AW100" s="14" t="s">
        <v>41</v>
      </c>
      <c r="AX100" s="14" t="s">
        <v>77</v>
      </c>
      <c r="AY100" s="188" t="s">
        <v>259</v>
      </c>
    </row>
    <row r="101" spans="2:65" s="15" customFormat="1">
      <c r="B101" s="194"/>
      <c r="D101" s="174" t="s">
        <v>268</v>
      </c>
      <c r="E101" s="195" t="s">
        <v>1928</v>
      </c>
      <c r="F101" s="196" t="s">
        <v>1656</v>
      </c>
      <c r="H101" s="197">
        <v>4.9249999999999998</v>
      </c>
      <c r="L101" s="194"/>
      <c r="M101" s="198"/>
      <c r="N101" s="199"/>
      <c r="O101" s="199"/>
      <c r="P101" s="199"/>
      <c r="Q101" s="199"/>
      <c r="R101" s="199"/>
      <c r="S101" s="199"/>
      <c r="T101" s="200"/>
      <c r="AT101" s="195" t="s">
        <v>268</v>
      </c>
      <c r="AU101" s="195" t="s">
        <v>86</v>
      </c>
      <c r="AV101" s="15" t="s">
        <v>266</v>
      </c>
      <c r="AW101" s="15" t="s">
        <v>41</v>
      </c>
      <c r="AX101" s="15" t="s">
        <v>28</v>
      </c>
      <c r="AY101" s="195" t="s">
        <v>259</v>
      </c>
    </row>
    <row r="102" spans="2:65" s="1" customFormat="1" ht="16.5" customHeight="1">
      <c r="B102" s="161"/>
      <c r="C102" s="162" t="s">
        <v>86</v>
      </c>
      <c r="D102" s="162" t="s">
        <v>261</v>
      </c>
      <c r="E102" s="163" t="s">
        <v>322</v>
      </c>
      <c r="F102" s="164" t="s">
        <v>323</v>
      </c>
      <c r="G102" s="165" t="s">
        <v>324</v>
      </c>
      <c r="H102" s="166">
        <v>8.8650000000000002</v>
      </c>
      <c r="I102" s="167"/>
      <c r="J102" s="167">
        <f>ROUND(I102*H102,2)</f>
        <v>0</v>
      </c>
      <c r="K102" s="164" t="s">
        <v>265</v>
      </c>
      <c r="L102" s="39"/>
      <c r="M102" s="168" t="s">
        <v>5</v>
      </c>
      <c r="N102" s="169" t="s">
        <v>48</v>
      </c>
      <c r="O102" s="170">
        <v>0</v>
      </c>
      <c r="P102" s="170">
        <f>O102*H102</f>
        <v>0</v>
      </c>
      <c r="Q102" s="170">
        <v>0</v>
      </c>
      <c r="R102" s="170">
        <f>Q102*H102</f>
        <v>0</v>
      </c>
      <c r="S102" s="170">
        <v>0</v>
      </c>
      <c r="T102" s="171">
        <f>S102*H102</f>
        <v>0</v>
      </c>
      <c r="AR102" s="24" t="s">
        <v>266</v>
      </c>
      <c r="AT102" s="24" t="s">
        <v>261</v>
      </c>
      <c r="AU102" s="24" t="s">
        <v>86</v>
      </c>
      <c r="AY102" s="24" t="s">
        <v>259</v>
      </c>
      <c r="BE102" s="172">
        <f>IF(N102="základní",J102,0)</f>
        <v>0</v>
      </c>
      <c r="BF102" s="172">
        <f>IF(N102="snížená",J102,0)</f>
        <v>0</v>
      </c>
      <c r="BG102" s="172">
        <f>IF(N102="zákl. přenesená",J102,0)</f>
        <v>0</v>
      </c>
      <c r="BH102" s="172">
        <f>IF(N102="sníž. přenesená",J102,0)</f>
        <v>0</v>
      </c>
      <c r="BI102" s="172">
        <f>IF(N102="nulová",J102,0)</f>
        <v>0</v>
      </c>
      <c r="BJ102" s="24" t="s">
        <v>28</v>
      </c>
      <c r="BK102" s="172">
        <f>ROUND(I102*H102,2)</f>
        <v>0</v>
      </c>
      <c r="BL102" s="24" t="s">
        <v>266</v>
      </c>
      <c r="BM102" s="24" t="s">
        <v>1847</v>
      </c>
    </row>
    <row r="103" spans="2:65" s="14" customFormat="1">
      <c r="B103" s="187"/>
      <c r="D103" s="174" t="s">
        <v>268</v>
      </c>
      <c r="E103" s="188" t="s">
        <v>5</v>
      </c>
      <c r="F103" s="189" t="s">
        <v>1938</v>
      </c>
      <c r="H103" s="190">
        <v>8.8650000000000002</v>
      </c>
      <c r="L103" s="187"/>
      <c r="M103" s="191"/>
      <c r="N103" s="192"/>
      <c r="O103" s="192"/>
      <c r="P103" s="192"/>
      <c r="Q103" s="192"/>
      <c r="R103" s="192"/>
      <c r="S103" s="192"/>
      <c r="T103" s="193"/>
      <c r="AT103" s="188" t="s">
        <v>268</v>
      </c>
      <c r="AU103" s="188" t="s">
        <v>86</v>
      </c>
      <c r="AV103" s="14" t="s">
        <v>86</v>
      </c>
      <c r="AW103" s="14" t="s">
        <v>41</v>
      </c>
      <c r="AX103" s="14" t="s">
        <v>28</v>
      </c>
      <c r="AY103" s="188" t="s">
        <v>259</v>
      </c>
    </row>
    <row r="104" spans="2:65" s="1" customFormat="1" ht="25.5" customHeight="1">
      <c r="B104" s="161"/>
      <c r="C104" s="162" t="s">
        <v>152</v>
      </c>
      <c r="D104" s="162" t="s">
        <v>261</v>
      </c>
      <c r="E104" s="163" t="s">
        <v>1849</v>
      </c>
      <c r="F104" s="164" t="s">
        <v>1850</v>
      </c>
      <c r="G104" s="165" t="s">
        <v>352</v>
      </c>
      <c r="H104" s="166">
        <v>197</v>
      </c>
      <c r="I104" s="167"/>
      <c r="J104" s="167">
        <f>ROUND(I104*H104,2)</f>
        <v>0</v>
      </c>
      <c r="K104" s="164" t="s">
        <v>265</v>
      </c>
      <c r="L104" s="39"/>
      <c r="M104" s="168" t="s">
        <v>5</v>
      </c>
      <c r="N104" s="169" t="s">
        <v>48</v>
      </c>
      <c r="O104" s="170">
        <v>0.19500000000000001</v>
      </c>
      <c r="P104" s="170">
        <f>O104*H104</f>
        <v>38.414999999999999</v>
      </c>
      <c r="Q104" s="170">
        <v>0</v>
      </c>
      <c r="R104" s="170">
        <f>Q104*H104</f>
        <v>0</v>
      </c>
      <c r="S104" s="170">
        <v>0</v>
      </c>
      <c r="T104" s="171">
        <f>S104*H104</f>
        <v>0</v>
      </c>
      <c r="AR104" s="24" t="s">
        <v>266</v>
      </c>
      <c r="AT104" s="24" t="s">
        <v>261</v>
      </c>
      <c r="AU104" s="24" t="s">
        <v>86</v>
      </c>
      <c r="AY104" s="24" t="s">
        <v>259</v>
      </c>
      <c r="BE104" s="172">
        <f>IF(N104="základní",J104,0)</f>
        <v>0</v>
      </c>
      <c r="BF104" s="172">
        <f>IF(N104="snížená",J104,0)</f>
        <v>0</v>
      </c>
      <c r="BG104" s="172">
        <f>IF(N104="zákl. přenesená",J104,0)</f>
        <v>0</v>
      </c>
      <c r="BH104" s="172">
        <f>IF(N104="sníž. přenesená",J104,0)</f>
        <v>0</v>
      </c>
      <c r="BI104" s="172">
        <f>IF(N104="nulová",J104,0)</f>
        <v>0</v>
      </c>
      <c r="BJ104" s="24" t="s">
        <v>28</v>
      </c>
      <c r="BK104" s="172">
        <f>ROUND(I104*H104,2)</f>
        <v>0</v>
      </c>
      <c r="BL104" s="24" t="s">
        <v>266</v>
      </c>
      <c r="BM104" s="24" t="s">
        <v>1851</v>
      </c>
    </row>
    <row r="105" spans="2:65" s="12" customFormat="1">
      <c r="B105" s="173"/>
      <c r="D105" s="174" t="s">
        <v>268</v>
      </c>
      <c r="E105" s="175" t="s">
        <v>5</v>
      </c>
      <c r="F105" s="176" t="s">
        <v>1939</v>
      </c>
      <c r="H105" s="175" t="s">
        <v>5</v>
      </c>
      <c r="L105" s="173"/>
      <c r="M105" s="177"/>
      <c r="N105" s="178"/>
      <c r="O105" s="178"/>
      <c r="P105" s="178"/>
      <c r="Q105" s="178"/>
      <c r="R105" s="178"/>
      <c r="S105" s="178"/>
      <c r="T105" s="179"/>
      <c r="AT105" s="175" t="s">
        <v>268</v>
      </c>
      <c r="AU105" s="175" t="s">
        <v>86</v>
      </c>
      <c r="AV105" s="12" t="s">
        <v>28</v>
      </c>
      <c r="AW105" s="12" t="s">
        <v>41</v>
      </c>
      <c r="AX105" s="12" t="s">
        <v>77</v>
      </c>
      <c r="AY105" s="175" t="s">
        <v>259</v>
      </c>
    </row>
    <row r="106" spans="2:65" s="14" customFormat="1">
      <c r="B106" s="187"/>
      <c r="D106" s="174" t="s">
        <v>268</v>
      </c>
      <c r="E106" s="188" t="s">
        <v>5</v>
      </c>
      <c r="F106" s="189" t="s">
        <v>1940</v>
      </c>
      <c r="H106" s="190">
        <v>197</v>
      </c>
      <c r="L106" s="187"/>
      <c r="M106" s="191"/>
      <c r="N106" s="192"/>
      <c r="O106" s="192"/>
      <c r="P106" s="192"/>
      <c r="Q106" s="192"/>
      <c r="R106" s="192"/>
      <c r="S106" s="192"/>
      <c r="T106" s="193"/>
      <c r="AT106" s="188" t="s">
        <v>268</v>
      </c>
      <c r="AU106" s="188" t="s">
        <v>86</v>
      </c>
      <c r="AV106" s="14" t="s">
        <v>86</v>
      </c>
      <c r="AW106" s="14" t="s">
        <v>41</v>
      </c>
      <c r="AX106" s="14" t="s">
        <v>28</v>
      </c>
      <c r="AY106" s="188" t="s">
        <v>259</v>
      </c>
    </row>
    <row r="107" spans="2:65" s="1" customFormat="1" ht="16.5" customHeight="1">
      <c r="B107" s="161"/>
      <c r="C107" s="201" t="s">
        <v>266</v>
      </c>
      <c r="D107" s="201" t="s">
        <v>336</v>
      </c>
      <c r="E107" s="202" t="s">
        <v>1853</v>
      </c>
      <c r="F107" s="203" t="s">
        <v>1854</v>
      </c>
      <c r="G107" s="204" t="s">
        <v>297</v>
      </c>
      <c r="H107" s="205">
        <v>4.9249999999999998</v>
      </c>
      <c r="I107" s="206"/>
      <c r="J107" s="206">
        <f>ROUND(I107*H107,2)</f>
        <v>0</v>
      </c>
      <c r="K107" s="203" t="s">
        <v>265</v>
      </c>
      <c r="L107" s="207"/>
      <c r="M107" s="208" t="s">
        <v>5</v>
      </c>
      <c r="N107" s="209" t="s">
        <v>48</v>
      </c>
      <c r="O107" s="170">
        <v>0</v>
      </c>
      <c r="P107" s="170">
        <f>O107*H107</f>
        <v>0</v>
      </c>
      <c r="Q107" s="170">
        <v>0.22</v>
      </c>
      <c r="R107" s="170">
        <f>Q107*H107</f>
        <v>1.0834999999999999</v>
      </c>
      <c r="S107" s="170">
        <v>0</v>
      </c>
      <c r="T107" s="171">
        <f>S107*H107</f>
        <v>0</v>
      </c>
      <c r="AR107" s="24" t="s">
        <v>321</v>
      </c>
      <c r="AT107" s="24" t="s">
        <v>336</v>
      </c>
      <c r="AU107" s="24" t="s">
        <v>86</v>
      </c>
      <c r="AY107" s="24" t="s">
        <v>259</v>
      </c>
      <c r="BE107" s="172">
        <f>IF(N107="základní",J107,0)</f>
        <v>0</v>
      </c>
      <c r="BF107" s="172">
        <f>IF(N107="snížená",J107,0)</f>
        <v>0</v>
      </c>
      <c r="BG107" s="172">
        <f>IF(N107="zákl. přenesená",J107,0)</f>
        <v>0</v>
      </c>
      <c r="BH107" s="172">
        <f>IF(N107="sníž. přenesená",J107,0)</f>
        <v>0</v>
      </c>
      <c r="BI107" s="172">
        <f>IF(N107="nulová",J107,0)</f>
        <v>0</v>
      </c>
      <c r="BJ107" s="24" t="s">
        <v>28</v>
      </c>
      <c r="BK107" s="172">
        <f>ROUND(I107*H107,2)</f>
        <v>0</v>
      </c>
      <c r="BL107" s="24" t="s">
        <v>266</v>
      </c>
      <c r="BM107" s="24" t="s">
        <v>1855</v>
      </c>
    </row>
    <row r="108" spans="2:65" s="12" customFormat="1">
      <c r="B108" s="173"/>
      <c r="D108" s="174" t="s">
        <v>268</v>
      </c>
      <c r="E108" s="175" t="s">
        <v>5</v>
      </c>
      <c r="F108" s="176" t="s">
        <v>1935</v>
      </c>
      <c r="H108" s="175" t="s">
        <v>5</v>
      </c>
      <c r="L108" s="173"/>
      <c r="M108" s="177"/>
      <c r="N108" s="178"/>
      <c r="O108" s="178"/>
      <c r="P108" s="178"/>
      <c r="Q108" s="178"/>
      <c r="R108" s="178"/>
      <c r="S108" s="178"/>
      <c r="T108" s="179"/>
      <c r="AT108" s="175" t="s">
        <v>268</v>
      </c>
      <c r="AU108" s="175" t="s">
        <v>86</v>
      </c>
      <c r="AV108" s="12" t="s">
        <v>28</v>
      </c>
      <c r="AW108" s="12" t="s">
        <v>41</v>
      </c>
      <c r="AX108" s="12" t="s">
        <v>77</v>
      </c>
      <c r="AY108" s="175" t="s">
        <v>259</v>
      </c>
    </row>
    <row r="109" spans="2:65" s="12" customFormat="1">
      <c r="B109" s="173"/>
      <c r="D109" s="174" t="s">
        <v>268</v>
      </c>
      <c r="E109" s="175" t="s">
        <v>5</v>
      </c>
      <c r="F109" s="176" t="s">
        <v>1941</v>
      </c>
      <c r="H109" s="175" t="s">
        <v>5</v>
      </c>
      <c r="L109" s="173"/>
      <c r="M109" s="177"/>
      <c r="N109" s="178"/>
      <c r="O109" s="178"/>
      <c r="P109" s="178"/>
      <c r="Q109" s="178"/>
      <c r="R109" s="178"/>
      <c r="S109" s="178"/>
      <c r="T109" s="179"/>
      <c r="AT109" s="175" t="s">
        <v>268</v>
      </c>
      <c r="AU109" s="175" t="s">
        <v>86</v>
      </c>
      <c r="AV109" s="12" t="s">
        <v>28</v>
      </c>
      <c r="AW109" s="12" t="s">
        <v>41</v>
      </c>
      <c r="AX109" s="12" t="s">
        <v>77</v>
      </c>
      <c r="AY109" s="175" t="s">
        <v>259</v>
      </c>
    </row>
    <row r="110" spans="2:65" s="14" customFormat="1">
      <c r="B110" s="187"/>
      <c r="D110" s="174" t="s">
        <v>268</v>
      </c>
      <c r="E110" s="188" t="s">
        <v>5</v>
      </c>
      <c r="F110" s="189" t="s">
        <v>1937</v>
      </c>
      <c r="H110" s="190">
        <v>4.9249999999999998</v>
      </c>
      <c r="L110" s="187"/>
      <c r="M110" s="191"/>
      <c r="N110" s="192"/>
      <c r="O110" s="192"/>
      <c r="P110" s="192"/>
      <c r="Q110" s="192"/>
      <c r="R110" s="192"/>
      <c r="S110" s="192"/>
      <c r="T110" s="193"/>
      <c r="AT110" s="188" t="s">
        <v>268</v>
      </c>
      <c r="AU110" s="188" t="s">
        <v>86</v>
      </c>
      <c r="AV110" s="14" t="s">
        <v>86</v>
      </c>
      <c r="AW110" s="14" t="s">
        <v>41</v>
      </c>
      <c r="AX110" s="14" t="s">
        <v>28</v>
      </c>
      <c r="AY110" s="188" t="s">
        <v>259</v>
      </c>
    </row>
    <row r="111" spans="2:65" s="1" customFormat="1" ht="16.5" customHeight="1">
      <c r="B111" s="161"/>
      <c r="C111" s="162" t="s">
        <v>304</v>
      </c>
      <c r="D111" s="162" t="s">
        <v>261</v>
      </c>
      <c r="E111" s="163" t="s">
        <v>1858</v>
      </c>
      <c r="F111" s="164" t="s">
        <v>1859</v>
      </c>
      <c r="G111" s="165" t="s">
        <v>264</v>
      </c>
      <c r="H111" s="166">
        <v>28.2</v>
      </c>
      <c r="I111" s="167"/>
      <c r="J111" s="167">
        <f>ROUND(I111*H111,2)</f>
        <v>0</v>
      </c>
      <c r="K111" s="164" t="s">
        <v>265</v>
      </c>
      <c r="L111" s="39"/>
      <c r="M111" s="168" t="s">
        <v>5</v>
      </c>
      <c r="N111" s="169" t="s">
        <v>48</v>
      </c>
      <c r="O111" s="170">
        <v>5.0999999999999997E-2</v>
      </c>
      <c r="P111" s="170">
        <f>O111*H111</f>
        <v>1.4381999999999999</v>
      </c>
      <c r="Q111" s="170">
        <v>0</v>
      </c>
      <c r="R111" s="170">
        <f>Q111*H111</f>
        <v>0</v>
      </c>
      <c r="S111" s="170">
        <v>0</v>
      </c>
      <c r="T111" s="171">
        <f>S111*H111</f>
        <v>0</v>
      </c>
      <c r="AR111" s="24" t="s">
        <v>266</v>
      </c>
      <c r="AT111" s="24" t="s">
        <v>261</v>
      </c>
      <c r="AU111" s="24" t="s">
        <v>86</v>
      </c>
      <c r="AY111" s="24" t="s">
        <v>259</v>
      </c>
      <c r="BE111" s="172">
        <f>IF(N111="základní",J111,0)</f>
        <v>0</v>
      </c>
      <c r="BF111" s="172">
        <f>IF(N111="snížená",J111,0)</f>
        <v>0</v>
      </c>
      <c r="BG111" s="172">
        <f>IF(N111="zákl. přenesená",J111,0)</f>
        <v>0</v>
      </c>
      <c r="BH111" s="172">
        <f>IF(N111="sníž. přenesená",J111,0)</f>
        <v>0</v>
      </c>
      <c r="BI111" s="172">
        <f>IF(N111="nulová",J111,0)</f>
        <v>0</v>
      </c>
      <c r="BJ111" s="24" t="s">
        <v>28</v>
      </c>
      <c r="BK111" s="172">
        <f>ROUND(I111*H111,2)</f>
        <v>0</v>
      </c>
      <c r="BL111" s="24" t="s">
        <v>266</v>
      </c>
      <c r="BM111" s="24" t="s">
        <v>1860</v>
      </c>
    </row>
    <row r="112" spans="2:65" s="12" customFormat="1">
      <c r="B112" s="173"/>
      <c r="D112" s="174" t="s">
        <v>268</v>
      </c>
      <c r="E112" s="175" t="s">
        <v>5</v>
      </c>
      <c r="F112" s="176" t="s">
        <v>1939</v>
      </c>
      <c r="H112" s="175" t="s">
        <v>5</v>
      </c>
      <c r="L112" s="173"/>
      <c r="M112" s="177"/>
      <c r="N112" s="178"/>
      <c r="O112" s="178"/>
      <c r="P112" s="178"/>
      <c r="Q112" s="178"/>
      <c r="R112" s="178"/>
      <c r="S112" s="178"/>
      <c r="T112" s="179"/>
      <c r="AT112" s="175" t="s">
        <v>268</v>
      </c>
      <c r="AU112" s="175" t="s">
        <v>86</v>
      </c>
      <c r="AV112" s="12" t="s">
        <v>28</v>
      </c>
      <c r="AW112" s="12" t="s">
        <v>41</v>
      </c>
      <c r="AX112" s="12" t="s">
        <v>77</v>
      </c>
      <c r="AY112" s="175" t="s">
        <v>259</v>
      </c>
    </row>
    <row r="113" spans="2:65" s="12" customFormat="1">
      <c r="B113" s="173"/>
      <c r="D113" s="174" t="s">
        <v>268</v>
      </c>
      <c r="E113" s="175" t="s">
        <v>5</v>
      </c>
      <c r="F113" s="176" t="s">
        <v>1942</v>
      </c>
      <c r="H113" s="175" t="s">
        <v>5</v>
      </c>
      <c r="L113" s="173"/>
      <c r="M113" s="177"/>
      <c r="N113" s="178"/>
      <c r="O113" s="178"/>
      <c r="P113" s="178"/>
      <c r="Q113" s="178"/>
      <c r="R113" s="178"/>
      <c r="S113" s="178"/>
      <c r="T113" s="179"/>
      <c r="AT113" s="175" t="s">
        <v>268</v>
      </c>
      <c r="AU113" s="175" t="s">
        <v>86</v>
      </c>
      <c r="AV113" s="12" t="s">
        <v>28</v>
      </c>
      <c r="AW113" s="12" t="s">
        <v>41</v>
      </c>
      <c r="AX113" s="12" t="s">
        <v>77</v>
      </c>
      <c r="AY113" s="175" t="s">
        <v>259</v>
      </c>
    </row>
    <row r="114" spans="2:65" s="14" customFormat="1">
      <c r="B114" s="187"/>
      <c r="D114" s="174" t="s">
        <v>268</v>
      </c>
      <c r="E114" s="188" t="s">
        <v>1932</v>
      </c>
      <c r="F114" s="189" t="s">
        <v>1933</v>
      </c>
      <c r="H114" s="190">
        <v>28.2</v>
      </c>
      <c r="L114" s="187"/>
      <c r="M114" s="191"/>
      <c r="N114" s="192"/>
      <c r="O114" s="192"/>
      <c r="P114" s="192"/>
      <c r="Q114" s="192"/>
      <c r="R114" s="192"/>
      <c r="S114" s="192"/>
      <c r="T114" s="193"/>
      <c r="AT114" s="188" t="s">
        <v>268</v>
      </c>
      <c r="AU114" s="188" t="s">
        <v>86</v>
      </c>
      <c r="AV114" s="14" t="s">
        <v>86</v>
      </c>
      <c r="AW114" s="14" t="s">
        <v>41</v>
      </c>
      <c r="AX114" s="14" t="s">
        <v>28</v>
      </c>
      <c r="AY114" s="188" t="s">
        <v>259</v>
      </c>
    </row>
    <row r="115" spans="2:65" s="1" customFormat="1" ht="16.5" customHeight="1">
      <c r="B115" s="161"/>
      <c r="C115" s="162" t="s">
        <v>312</v>
      </c>
      <c r="D115" s="162" t="s">
        <v>261</v>
      </c>
      <c r="E115" s="163" t="s">
        <v>1693</v>
      </c>
      <c r="F115" s="164" t="s">
        <v>1694</v>
      </c>
      <c r="G115" s="165" t="s">
        <v>264</v>
      </c>
      <c r="H115" s="166">
        <v>28.2</v>
      </c>
      <c r="I115" s="167"/>
      <c r="J115" s="167">
        <f>ROUND(I115*H115,2)</f>
        <v>0</v>
      </c>
      <c r="K115" s="164" t="s">
        <v>265</v>
      </c>
      <c r="L115" s="39"/>
      <c r="M115" s="168" t="s">
        <v>5</v>
      </c>
      <c r="N115" s="169" t="s">
        <v>48</v>
      </c>
      <c r="O115" s="170">
        <v>0.14699999999999999</v>
      </c>
      <c r="P115" s="170">
        <f>O115*H115</f>
        <v>4.1453999999999995</v>
      </c>
      <c r="Q115" s="170">
        <v>0</v>
      </c>
      <c r="R115" s="170">
        <f>Q115*H115</f>
        <v>0</v>
      </c>
      <c r="S115" s="170">
        <v>0</v>
      </c>
      <c r="T115" s="171">
        <f>S115*H115</f>
        <v>0</v>
      </c>
      <c r="AR115" s="24" t="s">
        <v>266</v>
      </c>
      <c r="AT115" s="24" t="s">
        <v>261</v>
      </c>
      <c r="AU115" s="24" t="s">
        <v>86</v>
      </c>
      <c r="AY115" s="24" t="s">
        <v>259</v>
      </c>
      <c r="BE115" s="172">
        <f>IF(N115="základní",J115,0)</f>
        <v>0</v>
      </c>
      <c r="BF115" s="172">
        <f>IF(N115="snížená",J115,0)</f>
        <v>0</v>
      </c>
      <c r="BG115" s="172">
        <f>IF(N115="zákl. přenesená",J115,0)</f>
        <v>0</v>
      </c>
      <c r="BH115" s="172">
        <f>IF(N115="sníž. přenesená",J115,0)</f>
        <v>0</v>
      </c>
      <c r="BI115" s="172">
        <f>IF(N115="nulová",J115,0)</f>
        <v>0</v>
      </c>
      <c r="BJ115" s="24" t="s">
        <v>28</v>
      </c>
      <c r="BK115" s="172">
        <f>ROUND(I115*H115,2)</f>
        <v>0</v>
      </c>
      <c r="BL115" s="24" t="s">
        <v>266</v>
      </c>
      <c r="BM115" s="24" t="s">
        <v>1863</v>
      </c>
    </row>
    <row r="116" spans="2:65" s="14" customFormat="1">
      <c r="B116" s="187"/>
      <c r="D116" s="174" t="s">
        <v>268</v>
      </c>
      <c r="E116" s="188" t="s">
        <v>5</v>
      </c>
      <c r="F116" s="189" t="s">
        <v>1932</v>
      </c>
      <c r="H116" s="190">
        <v>28.2</v>
      </c>
      <c r="L116" s="187"/>
      <c r="M116" s="191"/>
      <c r="N116" s="192"/>
      <c r="O116" s="192"/>
      <c r="P116" s="192"/>
      <c r="Q116" s="192"/>
      <c r="R116" s="192"/>
      <c r="S116" s="192"/>
      <c r="T116" s="193"/>
      <c r="AT116" s="188" t="s">
        <v>268</v>
      </c>
      <c r="AU116" s="188" t="s">
        <v>86</v>
      </c>
      <c r="AV116" s="14" t="s">
        <v>86</v>
      </c>
      <c r="AW116" s="14" t="s">
        <v>41</v>
      </c>
      <c r="AX116" s="14" t="s">
        <v>28</v>
      </c>
      <c r="AY116" s="188" t="s">
        <v>259</v>
      </c>
    </row>
    <row r="117" spans="2:65" s="1" customFormat="1" ht="16.5" customHeight="1">
      <c r="B117" s="161"/>
      <c r="C117" s="162" t="s">
        <v>317</v>
      </c>
      <c r="D117" s="162" t="s">
        <v>261</v>
      </c>
      <c r="E117" s="163" t="s">
        <v>1864</v>
      </c>
      <c r="F117" s="164" t="s">
        <v>1865</v>
      </c>
      <c r="G117" s="165" t="s">
        <v>264</v>
      </c>
      <c r="H117" s="166">
        <v>28.2</v>
      </c>
      <c r="I117" s="167"/>
      <c r="J117" s="167">
        <f>ROUND(I117*H117,2)</f>
        <v>0</v>
      </c>
      <c r="K117" s="164" t="s">
        <v>265</v>
      </c>
      <c r="L117" s="39"/>
      <c r="M117" s="168" t="s">
        <v>5</v>
      </c>
      <c r="N117" s="169" t="s">
        <v>48</v>
      </c>
      <c r="O117" s="170">
        <v>1.4999999999999999E-2</v>
      </c>
      <c r="P117" s="170">
        <f>O117*H117</f>
        <v>0.42299999999999999</v>
      </c>
      <c r="Q117" s="170">
        <v>0</v>
      </c>
      <c r="R117" s="170">
        <f>Q117*H117</f>
        <v>0</v>
      </c>
      <c r="S117" s="170">
        <v>0</v>
      </c>
      <c r="T117" s="171">
        <f>S117*H117</f>
        <v>0</v>
      </c>
      <c r="AR117" s="24" t="s">
        <v>266</v>
      </c>
      <c r="AT117" s="24" t="s">
        <v>261</v>
      </c>
      <c r="AU117" s="24" t="s">
        <v>86</v>
      </c>
      <c r="AY117" s="24" t="s">
        <v>259</v>
      </c>
      <c r="BE117" s="172">
        <f>IF(N117="základní",J117,0)</f>
        <v>0</v>
      </c>
      <c r="BF117" s="172">
        <f>IF(N117="snížená",J117,0)</f>
        <v>0</v>
      </c>
      <c r="BG117" s="172">
        <f>IF(N117="zákl. přenesená",J117,0)</f>
        <v>0</v>
      </c>
      <c r="BH117" s="172">
        <f>IF(N117="sníž. přenesená",J117,0)</f>
        <v>0</v>
      </c>
      <c r="BI117" s="172">
        <f>IF(N117="nulová",J117,0)</f>
        <v>0</v>
      </c>
      <c r="BJ117" s="24" t="s">
        <v>28</v>
      </c>
      <c r="BK117" s="172">
        <f>ROUND(I117*H117,2)</f>
        <v>0</v>
      </c>
      <c r="BL117" s="24" t="s">
        <v>266</v>
      </c>
      <c r="BM117" s="24" t="s">
        <v>1866</v>
      </c>
    </row>
    <row r="118" spans="2:65" s="12" customFormat="1">
      <c r="B118" s="173"/>
      <c r="D118" s="174" t="s">
        <v>268</v>
      </c>
      <c r="E118" s="175" t="s">
        <v>5</v>
      </c>
      <c r="F118" s="176" t="s">
        <v>1867</v>
      </c>
      <c r="H118" s="175" t="s">
        <v>5</v>
      </c>
      <c r="L118" s="173"/>
      <c r="M118" s="177"/>
      <c r="N118" s="178"/>
      <c r="O118" s="178"/>
      <c r="P118" s="178"/>
      <c r="Q118" s="178"/>
      <c r="R118" s="178"/>
      <c r="S118" s="178"/>
      <c r="T118" s="179"/>
      <c r="AT118" s="175" t="s">
        <v>268</v>
      </c>
      <c r="AU118" s="175" t="s">
        <v>86</v>
      </c>
      <c r="AV118" s="12" t="s">
        <v>28</v>
      </c>
      <c r="AW118" s="12" t="s">
        <v>41</v>
      </c>
      <c r="AX118" s="12" t="s">
        <v>77</v>
      </c>
      <c r="AY118" s="175" t="s">
        <v>259</v>
      </c>
    </row>
    <row r="119" spans="2:65" s="14" customFormat="1">
      <c r="B119" s="187"/>
      <c r="D119" s="174" t="s">
        <v>268</v>
      </c>
      <c r="E119" s="188" t="s">
        <v>5</v>
      </c>
      <c r="F119" s="189" t="s">
        <v>1932</v>
      </c>
      <c r="H119" s="190">
        <v>28.2</v>
      </c>
      <c r="L119" s="187"/>
      <c r="M119" s="191"/>
      <c r="N119" s="192"/>
      <c r="O119" s="192"/>
      <c r="P119" s="192"/>
      <c r="Q119" s="192"/>
      <c r="R119" s="192"/>
      <c r="S119" s="192"/>
      <c r="T119" s="193"/>
      <c r="AT119" s="188" t="s">
        <v>268</v>
      </c>
      <c r="AU119" s="188" t="s">
        <v>86</v>
      </c>
      <c r="AV119" s="14" t="s">
        <v>86</v>
      </c>
      <c r="AW119" s="14" t="s">
        <v>41</v>
      </c>
      <c r="AX119" s="14" t="s">
        <v>28</v>
      </c>
      <c r="AY119" s="188" t="s">
        <v>259</v>
      </c>
    </row>
    <row r="120" spans="2:65" s="1" customFormat="1" ht="25.5" customHeight="1">
      <c r="B120" s="161"/>
      <c r="C120" s="162" t="s">
        <v>321</v>
      </c>
      <c r="D120" s="162" t="s">
        <v>261</v>
      </c>
      <c r="E120" s="163" t="s">
        <v>1868</v>
      </c>
      <c r="F120" s="164" t="s">
        <v>1869</v>
      </c>
      <c r="G120" s="165" t="s">
        <v>352</v>
      </c>
      <c r="H120" s="166">
        <v>197</v>
      </c>
      <c r="I120" s="167"/>
      <c r="J120" s="167">
        <f>ROUND(I120*H120,2)</f>
        <v>0</v>
      </c>
      <c r="K120" s="164" t="s">
        <v>265</v>
      </c>
      <c r="L120" s="39"/>
      <c r="M120" s="168" t="s">
        <v>5</v>
      </c>
      <c r="N120" s="169" t="s">
        <v>48</v>
      </c>
      <c r="O120" s="170">
        <v>0.16200000000000001</v>
      </c>
      <c r="P120" s="170">
        <f>O120*H120</f>
        <v>31.914000000000001</v>
      </c>
      <c r="Q120" s="170">
        <v>0</v>
      </c>
      <c r="R120" s="170">
        <f>Q120*H120</f>
        <v>0</v>
      </c>
      <c r="S120" s="170">
        <v>0</v>
      </c>
      <c r="T120" s="171">
        <f>S120*H120</f>
        <v>0</v>
      </c>
      <c r="AR120" s="24" t="s">
        <v>266</v>
      </c>
      <c r="AT120" s="24" t="s">
        <v>261</v>
      </c>
      <c r="AU120" s="24" t="s">
        <v>86</v>
      </c>
      <c r="AY120" s="24" t="s">
        <v>259</v>
      </c>
      <c r="BE120" s="172">
        <f>IF(N120="základní",J120,0)</f>
        <v>0</v>
      </c>
      <c r="BF120" s="172">
        <f>IF(N120="snížená",J120,0)</f>
        <v>0</v>
      </c>
      <c r="BG120" s="172">
        <f>IF(N120="zákl. přenesená",J120,0)</f>
        <v>0</v>
      </c>
      <c r="BH120" s="172">
        <f>IF(N120="sníž. přenesená",J120,0)</f>
        <v>0</v>
      </c>
      <c r="BI120" s="172">
        <f>IF(N120="nulová",J120,0)</f>
        <v>0</v>
      </c>
      <c r="BJ120" s="24" t="s">
        <v>28</v>
      </c>
      <c r="BK120" s="172">
        <f>ROUND(I120*H120,2)</f>
        <v>0</v>
      </c>
      <c r="BL120" s="24" t="s">
        <v>266</v>
      </c>
      <c r="BM120" s="24" t="s">
        <v>1870</v>
      </c>
    </row>
    <row r="121" spans="2:65" s="12" customFormat="1">
      <c r="B121" s="173"/>
      <c r="D121" s="174" t="s">
        <v>268</v>
      </c>
      <c r="E121" s="175" t="s">
        <v>5</v>
      </c>
      <c r="F121" s="176" t="s">
        <v>1939</v>
      </c>
      <c r="H121" s="175" t="s">
        <v>5</v>
      </c>
      <c r="L121" s="173"/>
      <c r="M121" s="177"/>
      <c r="N121" s="178"/>
      <c r="O121" s="178"/>
      <c r="P121" s="178"/>
      <c r="Q121" s="178"/>
      <c r="R121" s="178"/>
      <c r="S121" s="178"/>
      <c r="T121" s="179"/>
      <c r="AT121" s="175" t="s">
        <v>268</v>
      </c>
      <c r="AU121" s="175" t="s">
        <v>86</v>
      </c>
      <c r="AV121" s="12" t="s">
        <v>28</v>
      </c>
      <c r="AW121" s="12" t="s">
        <v>41</v>
      </c>
      <c r="AX121" s="12" t="s">
        <v>77</v>
      </c>
      <c r="AY121" s="175" t="s">
        <v>259</v>
      </c>
    </row>
    <row r="122" spans="2:65" s="14" customFormat="1">
      <c r="B122" s="187"/>
      <c r="D122" s="174" t="s">
        <v>268</v>
      </c>
      <c r="E122" s="188" t="s">
        <v>5</v>
      </c>
      <c r="F122" s="189" t="s">
        <v>1943</v>
      </c>
      <c r="H122" s="190">
        <v>197</v>
      </c>
      <c r="L122" s="187"/>
      <c r="M122" s="191"/>
      <c r="N122" s="192"/>
      <c r="O122" s="192"/>
      <c r="P122" s="192"/>
      <c r="Q122" s="192"/>
      <c r="R122" s="192"/>
      <c r="S122" s="192"/>
      <c r="T122" s="193"/>
      <c r="AT122" s="188" t="s">
        <v>268</v>
      </c>
      <c r="AU122" s="188" t="s">
        <v>86</v>
      </c>
      <c r="AV122" s="14" t="s">
        <v>86</v>
      </c>
      <c r="AW122" s="14" t="s">
        <v>41</v>
      </c>
      <c r="AX122" s="14" t="s">
        <v>28</v>
      </c>
      <c r="AY122" s="188" t="s">
        <v>259</v>
      </c>
    </row>
    <row r="123" spans="2:65" s="1" customFormat="1" ht="25.5" customHeight="1">
      <c r="B123" s="161"/>
      <c r="C123" s="201" t="s">
        <v>327</v>
      </c>
      <c r="D123" s="201" t="s">
        <v>336</v>
      </c>
      <c r="E123" s="202" t="s">
        <v>1944</v>
      </c>
      <c r="F123" s="203" t="s">
        <v>1945</v>
      </c>
      <c r="G123" s="204" t="s">
        <v>352</v>
      </c>
      <c r="H123" s="205">
        <v>200.94</v>
      </c>
      <c r="I123" s="206"/>
      <c r="J123" s="206">
        <f>ROUND(I123*H123,2)</f>
        <v>0</v>
      </c>
      <c r="K123" s="203" t="s">
        <v>5</v>
      </c>
      <c r="L123" s="207"/>
      <c r="M123" s="208" t="s">
        <v>5</v>
      </c>
      <c r="N123" s="209" t="s">
        <v>48</v>
      </c>
      <c r="O123" s="170">
        <v>0</v>
      </c>
      <c r="P123" s="170">
        <f>O123*H123</f>
        <v>0</v>
      </c>
      <c r="Q123" s="170">
        <v>3.5000000000000001E-3</v>
      </c>
      <c r="R123" s="170">
        <f>Q123*H123</f>
        <v>0.70328999999999997</v>
      </c>
      <c r="S123" s="170">
        <v>0</v>
      </c>
      <c r="T123" s="171">
        <f>S123*H123</f>
        <v>0</v>
      </c>
      <c r="AR123" s="24" t="s">
        <v>321</v>
      </c>
      <c r="AT123" s="24" t="s">
        <v>336</v>
      </c>
      <c r="AU123" s="24" t="s">
        <v>86</v>
      </c>
      <c r="AY123" s="24" t="s">
        <v>259</v>
      </c>
      <c r="BE123" s="172">
        <f>IF(N123="základní",J123,0)</f>
        <v>0</v>
      </c>
      <c r="BF123" s="172">
        <f>IF(N123="snížená",J123,0)</f>
        <v>0</v>
      </c>
      <c r="BG123" s="172">
        <f>IF(N123="zákl. přenesená",J123,0)</f>
        <v>0</v>
      </c>
      <c r="BH123" s="172">
        <f>IF(N123="sníž. přenesená",J123,0)</f>
        <v>0</v>
      </c>
      <c r="BI123" s="172">
        <f>IF(N123="nulová",J123,0)</f>
        <v>0</v>
      </c>
      <c r="BJ123" s="24" t="s">
        <v>28</v>
      </c>
      <c r="BK123" s="172">
        <f>ROUND(I123*H123,2)</f>
        <v>0</v>
      </c>
      <c r="BL123" s="24" t="s">
        <v>266</v>
      </c>
      <c r="BM123" s="24" t="s">
        <v>1946</v>
      </c>
    </row>
    <row r="124" spans="2:65" s="12" customFormat="1">
      <c r="B124" s="173"/>
      <c r="D124" s="174" t="s">
        <v>268</v>
      </c>
      <c r="E124" s="175" t="s">
        <v>5</v>
      </c>
      <c r="F124" s="176" t="s">
        <v>1875</v>
      </c>
      <c r="H124" s="175" t="s">
        <v>5</v>
      </c>
      <c r="L124" s="173"/>
      <c r="M124" s="177"/>
      <c r="N124" s="178"/>
      <c r="O124" s="178"/>
      <c r="P124" s="178"/>
      <c r="Q124" s="178"/>
      <c r="R124" s="178"/>
      <c r="S124" s="178"/>
      <c r="T124" s="179"/>
      <c r="AT124" s="175" t="s">
        <v>268</v>
      </c>
      <c r="AU124" s="175" t="s">
        <v>86</v>
      </c>
      <c r="AV124" s="12" t="s">
        <v>28</v>
      </c>
      <c r="AW124" s="12" t="s">
        <v>41</v>
      </c>
      <c r="AX124" s="12" t="s">
        <v>77</v>
      </c>
      <c r="AY124" s="175" t="s">
        <v>259</v>
      </c>
    </row>
    <row r="125" spans="2:65" s="14" customFormat="1">
      <c r="B125" s="187"/>
      <c r="D125" s="174" t="s">
        <v>268</v>
      </c>
      <c r="E125" s="188" t="s">
        <v>5</v>
      </c>
      <c r="F125" s="189" t="s">
        <v>1947</v>
      </c>
      <c r="H125" s="190">
        <v>200.94</v>
      </c>
      <c r="L125" s="187"/>
      <c r="M125" s="191"/>
      <c r="N125" s="192"/>
      <c r="O125" s="192"/>
      <c r="P125" s="192"/>
      <c r="Q125" s="192"/>
      <c r="R125" s="192"/>
      <c r="S125" s="192"/>
      <c r="T125" s="193"/>
      <c r="AT125" s="188" t="s">
        <v>268</v>
      </c>
      <c r="AU125" s="188" t="s">
        <v>86</v>
      </c>
      <c r="AV125" s="14" t="s">
        <v>86</v>
      </c>
      <c r="AW125" s="14" t="s">
        <v>41</v>
      </c>
      <c r="AX125" s="14" t="s">
        <v>28</v>
      </c>
      <c r="AY125" s="188" t="s">
        <v>259</v>
      </c>
    </row>
    <row r="126" spans="2:65" s="1" customFormat="1" ht="25.5" customHeight="1">
      <c r="B126" s="161"/>
      <c r="C126" s="162" t="s">
        <v>335</v>
      </c>
      <c r="D126" s="162" t="s">
        <v>261</v>
      </c>
      <c r="E126" s="163" t="s">
        <v>1890</v>
      </c>
      <c r="F126" s="164" t="s">
        <v>1891</v>
      </c>
      <c r="G126" s="165" t="s">
        <v>264</v>
      </c>
      <c r="H126" s="166">
        <v>56.4</v>
      </c>
      <c r="I126" s="167"/>
      <c r="J126" s="167">
        <f>ROUND(I126*H126,2)</f>
        <v>0</v>
      </c>
      <c r="K126" s="164" t="s">
        <v>265</v>
      </c>
      <c r="L126" s="39"/>
      <c r="M126" s="168" t="s">
        <v>5</v>
      </c>
      <c r="N126" s="169" t="s">
        <v>48</v>
      </c>
      <c r="O126" s="170">
        <v>4.0000000000000001E-3</v>
      </c>
      <c r="P126" s="170">
        <f>O126*H126</f>
        <v>0.22559999999999999</v>
      </c>
      <c r="Q126" s="170">
        <v>0</v>
      </c>
      <c r="R126" s="170">
        <f>Q126*H126</f>
        <v>0</v>
      </c>
      <c r="S126" s="170">
        <v>0</v>
      </c>
      <c r="T126" s="171">
        <f>S126*H126</f>
        <v>0</v>
      </c>
      <c r="AR126" s="24" t="s">
        <v>266</v>
      </c>
      <c r="AT126" s="24" t="s">
        <v>261</v>
      </c>
      <c r="AU126" s="24" t="s">
        <v>86</v>
      </c>
      <c r="AY126" s="24" t="s">
        <v>259</v>
      </c>
      <c r="BE126" s="172">
        <f>IF(N126="základní",J126,0)</f>
        <v>0</v>
      </c>
      <c r="BF126" s="172">
        <f>IF(N126="snížená",J126,0)</f>
        <v>0</v>
      </c>
      <c r="BG126" s="172">
        <f>IF(N126="zákl. přenesená",J126,0)</f>
        <v>0</v>
      </c>
      <c r="BH126" s="172">
        <f>IF(N126="sníž. přenesená",J126,0)</f>
        <v>0</v>
      </c>
      <c r="BI126" s="172">
        <f>IF(N126="nulová",J126,0)</f>
        <v>0</v>
      </c>
      <c r="BJ126" s="24" t="s">
        <v>28</v>
      </c>
      <c r="BK126" s="172">
        <f>ROUND(I126*H126,2)</f>
        <v>0</v>
      </c>
      <c r="BL126" s="24" t="s">
        <v>266</v>
      </c>
      <c r="BM126" s="24" t="s">
        <v>1892</v>
      </c>
    </row>
    <row r="127" spans="2:65" s="12" customFormat="1">
      <c r="B127" s="173"/>
      <c r="D127" s="174" t="s">
        <v>268</v>
      </c>
      <c r="E127" s="175" t="s">
        <v>5</v>
      </c>
      <c r="F127" s="176" t="s">
        <v>1893</v>
      </c>
      <c r="H127" s="175" t="s">
        <v>5</v>
      </c>
      <c r="L127" s="173"/>
      <c r="M127" s="177"/>
      <c r="N127" s="178"/>
      <c r="O127" s="178"/>
      <c r="P127" s="178"/>
      <c r="Q127" s="178"/>
      <c r="R127" s="178"/>
      <c r="S127" s="178"/>
      <c r="T127" s="179"/>
      <c r="AT127" s="175" t="s">
        <v>268</v>
      </c>
      <c r="AU127" s="175" t="s">
        <v>86</v>
      </c>
      <c r="AV127" s="12" t="s">
        <v>28</v>
      </c>
      <c r="AW127" s="12" t="s">
        <v>41</v>
      </c>
      <c r="AX127" s="12" t="s">
        <v>77</v>
      </c>
      <c r="AY127" s="175" t="s">
        <v>259</v>
      </c>
    </row>
    <row r="128" spans="2:65" s="14" customFormat="1">
      <c r="B128" s="187"/>
      <c r="D128" s="174" t="s">
        <v>268</v>
      </c>
      <c r="E128" s="188" t="s">
        <v>5</v>
      </c>
      <c r="F128" s="189" t="s">
        <v>1948</v>
      </c>
      <c r="H128" s="190">
        <v>56.4</v>
      </c>
      <c r="L128" s="187"/>
      <c r="M128" s="191"/>
      <c r="N128" s="192"/>
      <c r="O128" s="192"/>
      <c r="P128" s="192"/>
      <c r="Q128" s="192"/>
      <c r="R128" s="192"/>
      <c r="S128" s="192"/>
      <c r="T128" s="193"/>
      <c r="AT128" s="188" t="s">
        <v>268</v>
      </c>
      <c r="AU128" s="188" t="s">
        <v>86</v>
      </c>
      <c r="AV128" s="14" t="s">
        <v>86</v>
      </c>
      <c r="AW128" s="14" t="s">
        <v>41</v>
      </c>
      <c r="AX128" s="14" t="s">
        <v>28</v>
      </c>
      <c r="AY128" s="188" t="s">
        <v>259</v>
      </c>
    </row>
    <row r="129" spans="2:65" s="1" customFormat="1" ht="25.5" customHeight="1">
      <c r="B129" s="161"/>
      <c r="C129" s="162" t="s">
        <v>342</v>
      </c>
      <c r="D129" s="162" t="s">
        <v>261</v>
      </c>
      <c r="E129" s="163" t="s">
        <v>1895</v>
      </c>
      <c r="F129" s="164" t="s">
        <v>1896</v>
      </c>
      <c r="G129" s="165" t="s">
        <v>264</v>
      </c>
      <c r="H129" s="166">
        <v>28.2</v>
      </c>
      <c r="I129" s="167"/>
      <c r="J129" s="167">
        <f>ROUND(I129*H129,2)</f>
        <v>0</v>
      </c>
      <c r="K129" s="164" t="s">
        <v>265</v>
      </c>
      <c r="L129" s="39"/>
      <c r="M129" s="168" t="s">
        <v>5</v>
      </c>
      <c r="N129" s="169" t="s">
        <v>48</v>
      </c>
      <c r="O129" s="170">
        <v>0.14099999999999999</v>
      </c>
      <c r="P129" s="170">
        <f>O129*H129</f>
        <v>3.9761999999999995</v>
      </c>
      <c r="Q129" s="170">
        <v>0</v>
      </c>
      <c r="R129" s="170">
        <f>Q129*H129</f>
        <v>0</v>
      </c>
      <c r="S129" s="170">
        <v>0</v>
      </c>
      <c r="T129" s="171">
        <f>S129*H129</f>
        <v>0</v>
      </c>
      <c r="AR129" s="24" t="s">
        <v>266</v>
      </c>
      <c r="AT129" s="24" t="s">
        <v>261</v>
      </c>
      <c r="AU129" s="24" t="s">
        <v>86</v>
      </c>
      <c r="AY129" s="24" t="s">
        <v>259</v>
      </c>
      <c r="BE129" s="172">
        <f>IF(N129="základní",J129,0)</f>
        <v>0</v>
      </c>
      <c r="BF129" s="172">
        <f>IF(N129="snížená",J129,0)</f>
        <v>0</v>
      </c>
      <c r="BG129" s="172">
        <f>IF(N129="zákl. přenesená",J129,0)</f>
        <v>0</v>
      </c>
      <c r="BH129" s="172">
        <f>IF(N129="sníž. přenesená",J129,0)</f>
        <v>0</v>
      </c>
      <c r="BI129" s="172">
        <f>IF(N129="nulová",J129,0)</f>
        <v>0</v>
      </c>
      <c r="BJ129" s="24" t="s">
        <v>28</v>
      </c>
      <c r="BK129" s="172">
        <f>ROUND(I129*H129,2)</f>
        <v>0</v>
      </c>
      <c r="BL129" s="24" t="s">
        <v>266</v>
      </c>
      <c r="BM129" s="24" t="s">
        <v>1897</v>
      </c>
    </row>
    <row r="130" spans="2:65" s="12" customFormat="1">
      <c r="B130" s="173"/>
      <c r="D130" s="174" t="s">
        <v>268</v>
      </c>
      <c r="E130" s="175" t="s">
        <v>5</v>
      </c>
      <c r="F130" s="176" t="s">
        <v>1939</v>
      </c>
      <c r="H130" s="175" t="s">
        <v>5</v>
      </c>
      <c r="L130" s="173"/>
      <c r="M130" s="177"/>
      <c r="N130" s="178"/>
      <c r="O130" s="178"/>
      <c r="P130" s="178"/>
      <c r="Q130" s="178"/>
      <c r="R130" s="178"/>
      <c r="S130" s="178"/>
      <c r="T130" s="179"/>
      <c r="AT130" s="175" t="s">
        <v>268</v>
      </c>
      <c r="AU130" s="175" t="s">
        <v>86</v>
      </c>
      <c r="AV130" s="12" t="s">
        <v>28</v>
      </c>
      <c r="AW130" s="12" t="s">
        <v>41</v>
      </c>
      <c r="AX130" s="12" t="s">
        <v>77</v>
      </c>
      <c r="AY130" s="175" t="s">
        <v>259</v>
      </c>
    </row>
    <row r="131" spans="2:65" s="12" customFormat="1">
      <c r="B131" s="173"/>
      <c r="D131" s="174" t="s">
        <v>268</v>
      </c>
      <c r="E131" s="175" t="s">
        <v>5</v>
      </c>
      <c r="F131" s="176" t="s">
        <v>1949</v>
      </c>
      <c r="H131" s="175" t="s">
        <v>5</v>
      </c>
      <c r="L131" s="173"/>
      <c r="M131" s="177"/>
      <c r="N131" s="178"/>
      <c r="O131" s="178"/>
      <c r="P131" s="178"/>
      <c r="Q131" s="178"/>
      <c r="R131" s="178"/>
      <c r="S131" s="178"/>
      <c r="T131" s="179"/>
      <c r="AT131" s="175" t="s">
        <v>268</v>
      </c>
      <c r="AU131" s="175" t="s">
        <v>86</v>
      </c>
      <c r="AV131" s="12" t="s">
        <v>28</v>
      </c>
      <c r="AW131" s="12" t="s">
        <v>41</v>
      </c>
      <c r="AX131" s="12" t="s">
        <v>77</v>
      </c>
      <c r="AY131" s="175" t="s">
        <v>259</v>
      </c>
    </row>
    <row r="132" spans="2:65" s="14" customFormat="1">
      <c r="B132" s="187"/>
      <c r="D132" s="174" t="s">
        <v>268</v>
      </c>
      <c r="E132" s="188" t="s">
        <v>5</v>
      </c>
      <c r="F132" s="189" t="s">
        <v>1932</v>
      </c>
      <c r="H132" s="190">
        <v>28.2</v>
      </c>
      <c r="L132" s="187"/>
      <c r="M132" s="191"/>
      <c r="N132" s="192"/>
      <c r="O132" s="192"/>
      <c r="P132" s="192"/>
      <c r="Q132" s="192"/>
      <c r="R132" s="192"/>
      <c r="S132" s="192"/>
      <c r="T132" s="193"/>
      <c r="AT132" s="188" t="s">
        <v>268</v>
      </c>
      <c r="AU132" s="188" t="s">
        <v>86</v>
      </c>
      <c r="AV132" s="14" t="s">
        <v>86</v>
      </c>
      <c r="AW132" s="14" t="s">
        <v>41</v>
      </c>
      <c r="AX132" s="14" t="s">
        <v>28</v>
      </c>
      <c r="AY132" s="188" t="s">
        <v>259</v>
      </c>
    </row>
    <row r="133" spans="2:65" s="1" customFormat="1" ht="16.5" customHeight="1">
      <c r="B133" s="161"/>
      <c r="C133" s="201" t="s">
        <v>349</v>
      </c>
      <c r="D133" s="201" t="s">
        <v>336</v>
      </c>
      <c r="E133" s="202" t="s">
        <v>1950</v>
      </c>
      <c r="F133" s="203" t="s">
        <v>1951</v>
      </c>
      <c r="G133" s="204" t="s">
        <v>324</v>
      </c>
      <c r="H133" s="205">
        <v>2.665</v>
      </c>
      <c r="I133" s="206"/>
      <c r="J133" s="206">
        <f>ROUND(I133*H133,2)</f>
        <v>0</v>
      </c>
      <c r="K133" s="203" t="s">
        <v>265</v>
      </c>
      <c r="L133" s="207"/>
      <c r="M133" s="208" t="s">
        <v>5</v>
      </c>
      <c r="N133" s="209" t="s">
        <v>48</v>
      </c>
      <c r="O133" s="170">
        <v>0</v>
      </c>
      <c r="P133" s="170">
        <f>O133*H133</f>
        <v>0</v>
      </c>
      <c r="Q133" s="170">
        <v>1</v>
      </c>
      <c r="R133" s="170">
        <f>Q133*H133</f>
        <v>2.665</v>
      </c>
      <c r="S133" s="170">
        <v>0</v>
      </c>
      <c r="T133" s="171">
        <f>S133*H133</f>
        <v>0</v>
      </c>
      <c r="AR133" s="24" t="s">
        <v>321</v>
      </c>
      <c r="AT133" s="24" t="s">
        <v>336</v>
      </c>
      <c r="AU133" s="24" t="s">
        <v>86</v>
      </c>
      <c r="AY133" s="24" t="s">
        <v>259</v>
      </c>
      <c r="BE133" s="172">
        <f>IF(N133="základní",J133,0)</f>
        <v>0</v>
      </c>
      <c r="BF133" s="172">
        <f>IF(N133="snížená",J133,0)</f>
        <v>0</v>
      </c>
      <c r="BG133" s="172">
        <f>IF(N133="zákl. přenesená",J133,0)</f>
        <v>0</v>
      </c>
      <c r="BH133" s="172">
        <f>IF(N133="sníž. přenesená",J133,0)</f>
        <v>0</v>
      </c>
      <c r="BI133" s="172">
        <f>IF(N133="nulová",J133,0)</f>
        <v>0</v>
      </c>
      <c r="BJ133" s="24" t="s">
        <v>28</v>
      </c>
      <c r="BK133" s="172">
        <f>ROUND(I133*H133,2)</f>
        <v>0</v>
      </c>
      <c r="BL133" s="24" t="s">
        <v>266</v>
      </c>
      <c r="BM133" s="24" t="s">
        <v>1952</v>
      </c>
    </row>
    <row r="134" spans="2:65" s="12" customFormat="1">
      <c r="B134" s="173"/>
      <c r="D134" s="174" t="s">
        <v>268</v>
      </c>
      <c r="E134" s="175" t="s">
        <v>5</v>
      </c>
      <c r="F134" s="176" t="s">
        <v>1939</v>
      </c>
      <c r="H134" s="175" t="s">
        <v>5</v>
      </c>
      <c r="L134" s="173"/>
      <c r="M134" s="177"/>
      <c r="N134" s="178"/>
      <c r="O134" s="178"/>
      <c r="P134" s="178"/>
      <c r="Q134" s="178"/>
      <c r="R134" s="178"/>
      <c r="S134" s="178"/>
      <c r="T134" s="179"/>
      <c r="AT134" s="175" t="s">
        <v>268</v>
      </c>
      <c r="AU134" s="175" t="s">
        <v>86</v>
      </c>
      <c r="AV134" s="12" t="s">
        <v>28</v>
      </c>
      <c r="AW134" s="12" t="s">
        <v>41</v>
      </c>
      <c r="AX134" s="12" t="s">
        <v>77</v>
      </c>
      <c r="AY134" s="175" t="s">
        <v>259</v>
      </c>
    </row>
    <row r="135" spans="2:65" s="12" customFormat="1">
      <c r="B135" s="173"/>
      <c r="D135" s="174" t="s">
        <v>268</v>
      </c>
      <c r="E135" s="175" t="s">
        <v>5</v>
      </c>
      <c r="F135" s="176" t="s">
        <v>1953</v>
      </c>
      <c r="H135" s="175" t="s">
        <v>5</v>
      </c>
      <c r="L135" s="173"/>
      <c r="M135" s="177"/>
      <c r="N135" s="178"/>
      <c r="O135" s="178"/>
      <c r="P135" s="178"/>
      <c r="Q135" s="178"/>
      <c r="R135" s="178"/>
      <c r="S135" s="178"/>
      <c r="T135" s="179"/>
      <c r="AT135" s="175" t="s">
        <v>268</v>
      </c>
      <c r="AU135" s="175" t="s">
        <v>86</v>
      </c>
      <c r="AV135" s="12" t="s">
        <v>28</v>
      </c>
      <c r="AW135" s="12" t="s">
        <v>41</v>
      </c>
      <c r="AX135" s="12" t="s">
        <v>77</v>
      </c>
      <c r="AY135" s="175" t="s">
        <v>259</v>
      </c>
    </row>
    <row r="136" spans="2:65" s="14" customFormat="1">
      <c r="B136" s="187"/>
      <c r="D136" s="174" t="s">
        <v>268</v>
      </c>
      <c r="E136" s="188" t="s">
        <v>5</v>
      </c>
      <c r="F136" s="189" t="s">
        <v>1954</v>
      </c>
      <c r="H136" s="190">
        <v>2.665</v>
      </c>
      <c r="L136" s="187"/>
      <c r="M136" s="191"/>
      <c r="N136" s="192"/>
      <c r="O136" s="192"/>
      <c r="P136" s="192"/>
      <c r="Q136" s="192"/>
      <c r="R136" s="192"/>
      <c r="S136" s="192"/>
      <c r="T136" s="193"/>
      <c r="AT136" s="188" t="s">
        <v>268</v>
      </c>
      <c r="AU136" s="188" t="s">
        <v>86</v>
      </c>
      <c r="AV136" s="14" t="s">
        <v>86</v>
      </c>
      <c r="AW136" s="14" t="s">
        <v>41</v>
      </c>
      <c r="AX136" s="14" t="s">
        <v>28</v>
      </c>
      <c r="AY136" s="188" t="s">
        <v>259</v>
      </c>
    </row>
    <row r="137" spans="2:65" s="1" customFormat="1" ht="25.5" customHeight="1">
      <c r="B137" s="161"/>
      <c r="C137" s="162" t="s">
        <v>356</v>
      </c>
      <c r="D137" s="162" t="s">
        <v>261</v>
      </c>
      <c r="E137" s="163" t="s">
        <v>1806</v>
      </c>
      <c r="F137" s="164" t="s">
        <v>1807</v>
      </c>
      <c r="G137" s="165" t="s">
        <v>324</v>
      </c>
      <c r="H137" s="166">
        <v>4.0000000000000001E-3</v>
      </c>
      <c r="I137" s="167"/>
      <c r="J137" s="167">
        <f>ROUND(I137*H137,2)</f>
        <v>0</v>
      </c>
      <c r="K137" s="164" t="s">
        <v>265</v>
      </c>
      <c r="L137" s="39"/>
      <c r="M137" s="168" t="s">
        <v>5</v>
      </c>
      <c r="N137" s="169" t="s">
        <v>48</v>
      </c>
      <c r="O137" s="170">
        <v>94.286000000000001</v>
      </c>
      <c r="P137" s="170">
        <f>O137*H137</f>
        <v>0.37714400000000003</v>
      </c>
      <c r="Q137" s="170">
        <v>0</v>
      </c>
      <c r="R137" s="170">
        <f>Q137*H137</f>
        <v>0</v>
      </c>
      <c r="S137" s="170">
        <v>0</v>
      </c>
      <c r="T137" s="171">
        <f>S137*H137</f>
        <v>0</v>
      </c>
      <c r="AR137" s="24" t="s">
        <v>266</v>
      </c>
      <c r="AT137" s="24" t="s">
        <v>261</v>
      </c>
      <c r="AU137" s="24" t="s">
        <v>86</v>
      </c>
      <c r="AY137" s="24" t="s">
        <v>259</v>
      </c>
      <c r="BE137" s="172">
        <f>IF(N137="základní",J137,0)</f>
        <v>0</v>
      </c>
      <c r="BF137" s="172">
        <f>IF(N137="snížená",J137,0)</f>
        <v>0</v>
      </c>
      <c r="BG137" s="172">
        <f>IF(N137="zákl. přenesená",J137,0)</f>
        <v>0</v>
      </c>
      <c r="BH137" s="172">
        <f>IF(N137="sníž. přenesená",J137,0)</f>
        <v>0</v>
      </c>
      <c r="BI137" s="172">
        <f>IF(N137="nulová",J137,0)</f>
        <v>0</v>
      </c>
      <c r="BJ137" s="24" t="s">
        <v>28</v>
      </c>
      <c r="BK137" s="172">
        <f>ROUND(I137*H137,2)</f>
        <v>0</v>
      </c>
      <c r="BL137" s="24" t="s">
        <v>266</v>
      </c>
      <c r="BM137" s="24" t="s">
        <v>1911</v>
      </c>
    </row>
    <row r="138" spans="2:65" s="12" customFormat="1">
      <c r="B138" s="173"/>
      <c r="D138" s="174" t="s">
        <v>268</v>
      </c>
      <c r="E138" s="175" t="s">
        <v>5</v>
      </c>
      <c r="F138" s="176" t="s">
        <v>1955</v>
      </c>
      <c r="H138" s="175" t="s">
        <v>5</v>
      </c>
      <c r="L138" s="173"/>
      <c r="M138" s="177"/>
      <c r="N138" s="178"/>
      <c r="O138" s="178"/>
      <c r="P138" s="178"/>
      <c r="Q138" s="178"/>
      <c r="R138" s="178"/>
      <c r="S138" s="178"/>
      <c r="T138" s="179"/>
      <c r="AT138" s="175" t="s">
        <v>268</v>
      </c>
      <c r="AU138" s="175" t="s">
        <v>86</v>
      </c>
      <c r="AV138" s="12" t="s">
        <v>28</v>
      </c>
      <c r="AW138" s="12" t="s">
        <v>41</v>
      </c>
      <c r="AX138" s="12" t="s">
        <v>77</v>
      </c>
      <c r="AY138" s="175" t="s">
        <v>259</v>
      </c>
    </row>
    <row r="139" spans="2:65" s="12" customFormat="1">
      <c r="B139" s="173"/>
      <c r="D139" s="174" t="s">
        <v>268</v>
      </c>
      <c r="E139" s="175" t="s">
        <v>5</v>
      </c>
      <c r="F139" s="176" t="s">
        <v>1913</v>
      </c>
      <c r="H139" s="175" t="s">
        <v>5</v>
      </c>
      <c r="L139" s="173"/>
      <c r="M139" s="177"/>
      <c r="N139" s="178"/>
      <c r="O139" s="178"/>
      <c r="P139" s="178"/>
      <c r="Q139" s="178"/>
      <c r="R139" s="178"/>
      <c r="S139" s="178"/>
      <c r="T139" s="179"/>
      <c r="AT139" s="175" t="s">
        <v>268</v>
      </c>
      <c r="AU139" s="175" t="s">
        <v>86</v>
      </c>
      <c r="AV139" s="12" t="s">
        <v>28</v>
      </c>
      <c r="AW139" s="12" t="s">
        <v>41</v>
      </c>
      <c r="AX139" s="12" t="s">
        <v>77</v>
      </c>
      <c r="AY139" s="175" t="s">
        <v>259</v>
      </c>
    </row>
    <row r="140" spans="2:65" s="14" customFormat="1">
      <c r="B140" s="187"/>
      <c r="D140" s="174" t="s">
        <v>268</v>
      </c>
      <c r="E140" s="188" t="s">
        <v>5</v>
      </c>
      <c r="F140" s="189" t="s">
        <v>1956</v>
      </c>
      <c r="H140" s="190">
        <v>4.0000000000000001E-3</v>
      </c>
      <c r="L140" s="187"/>
      <c r="M140" s="191"/>
      <c r="N140" s="192"/>
      <c r="O140" s="192"/>
      <c r="P140" s="192"/>
      <c r="Q140" s="192"/>
      <c r="R140" s="192"/>
      <c r="S140" s="192"/>
      <c r="T140" s="193"/>
      <c r="AT140" s="188" t="s">
        <v>268</v>
      </c>
      <c r="AU140" s="188" t="s">
        <v>86</v>
      </c>
      <c r="AV140" s="14" t="s">
        <v>86</v>
      </c>
      <c r="AW140" s="14" t="s">
        <v>41</v>
      </c>
      <c r="AX140" s="14" t="s">
        <v>28</v>
      </c>
      <c r="AY140" s="188" t="s">
        <v>259</v>
      </c>
    </row>
    <row r="141" spans="2:65" s="1" customFormat="1" ht="16.5" customHeight="1">
      <c r="B141" s="161"/>
      <c r="C141" s="201" t="s">
        <v>362</v>
      </c>
      <c r="D141" s="201" t="s">
        <v>336</v>
      </c>
      <c r="E141" s="202" t="s">
        <v>1915</v>
      </c>
      <c r="F141" s="203" t="s">
        <v>1813</v>
      </c>
      <c r="G141" s="204" t="s">
        <v>352</v>
      </c>
      <c r="H141" s="205">
        <v>394</v>
      </c>
      <c r="I141" s="206"/>
      <c r="J141" s="206">
        <f>ROUND(I141*H141,2)</f>
        <v>0</v>
      </c>
      <c r="K141" s="203" t="s">
        <v>5</v>
      </c>
      <c r="L141" s="207"/>
      <c r="M141" s="208" t="s">
        <v>5</v>
      </c>
      <c r="N141" s="209" t="s">
        <v>48</v>
      </c>
      <c r="O141" s="170">
        <v>0</v>
      </c>
      <c r="P141" s="170">
        <f>O141*H141</f>
        <v>0</v>
      </c>
      <c r="Q141" s="170">
        <v>1.0000000000000001E-5</v>
      </c>
      <c r="R141" s="170">
        <f>Q141*H141</f>
        <v>3.9399999999999999E-3</v>
      </c>
      <c r="S141" s="170">
        <v>0</v>
      </c>
      <c r="T141" s="171">
        <f>S141*H141</f>
        <v>0</v>
      </c>
      <c r="AR141" s="24" t="s">
        <v>321</v>
      </c>
      <c r="AT141" s="24" t="s">
        <v>336</v>
      </c>
      <c r="AU141" s="24" t="s">
        <v>86</v>
      </c>
      <c r="AY141" s="24" t="s">
        <v>259</v>
      </c>
      <c r="BE141" s="172">
        <f>IF(N141="základní",J141,0)</f>
        <v>0</v>
      </c>
      <c r="BF141" s="172">
        <f>IF(N141="snížená",J141,0)</f>
        <v>0</v>
      </c>
      <c r="BG141" s="172">
        <f>IF(N141="zákl. přenesená",J141,0)</f>
        <v>0</v>
      </c>
      <c r="BH141" s="172">
        <f>IF(N141="sníž. přenesená",J141,0)</f>
        <v>0</v>
      </c>
      <c r="BI141" s="172">
        <f>IF(N141="nulová",J141,0)</f>
        <v>0</v>
      </c>
      <c r="BJ141" s="24" t="s">
        <v>28</v>
      </c>
      <c r="BK141" s="172">
        <f>ROUND(I141*H141,2)</f>
        <v>0</v>
      </c>
      <c r="BL141" s="24" t="s">
        <v>266</v>
      </c>
      <c r="BM141" s="24" t="s">
        <v>1916</v>
      </c>
    </row>
    <row r="142" spans="2:65" s="12" customFormat="1">
      <c r="B142" s="173"/>
      <c r="D142" s="174" t="s">
        <v>268</v>
      </c>
      <c r="E142" s="175" t="s">
        <v>5</v>
      </c>
      <c r="F142" s="176" t="s">
        <v>1957</v>
      </c>
      <c r="H142" s="175" t="s">
        <v>5</v>
      </c>
      <c r="L142" s="173"/>
      <c r="M142" s="177"/>
      <c r="N142" s="178"/>
      <c r="O142" s="178"/>
      <c r="P142" s="178"/>
      <c r="Q142" s="178"/>
      <c r="R142" s="178"/>
      <c r="S142" s="178"/>
      <c r="T142" s="179"/>
      <c r="AT142" s="175" t="s">
        <v>268</v>
      </c>
      <c r="AU142" s="175" t="s">
        <v>86</v>
      </c>
      <c r="AV142" s="12" t="s">
        <v>28</v>
      </c>
      <c r="AW142" s="12" t="s">
        <v>41</v>
      </c>
      <c r="AX142" s="12" t="s">
        <v>77</v>
      </c>
      <c r="AY142" s="175" t="s">
        <v>259</v>
      </c>
    </row>
    <row r="143" spans="2:65" s="14" customFormat="1">
      <c r="B143" s="187"/>
      <c r="D143" s="174" t="s">
        <v>268</v>
      </c>
      <c r="E143" s="188" t="s">
        <v>5</v>
      </c>
      <c r="F143" s="189" t="s">
        <v>1958</v>
      </c>
      <c r="H143" s="190">
        <v>394</v>
      </c>
      <c r="L143" s="187"/>
      <c r="M143" s="191"/>
      <c r="N143" s="192"/>
      <c r="O143" s="192"/>
      <c r="P143" s="192"/>
      <c r="Q143" s="192"/>
      <c r="R143" s="192"/>
      <c r="S143" s="192"/>
      <c r="T143" s="193"/>
      <c r="AT143" s="188" t="s">
        <v>268</v>
      </c>
      <c r="AU143" s="188" t="s">
        <v>86</v>
      </c>
      <c r="AV143" s="14" t="s">
        <v>86</v>
      </c>
      <c r="AW143" s="14" t="s">
        <v>41</v>
      </c>
      <c r="AX143" s="14" t="s">
        <v>28</v>
      </c>
      <c r="AY143" s="188" t="s">
        <v>259</v>
      </c>
    </row>
    <row r="144" spans="2:65" s="1" customFormat="1" ht="16.5" customHeight="1">
      <c r="B144" s="161"/>
      <c r="C144" s="162" t="s">
        <v>11</v>
      </c>
      <c r="D144" s="162" t="s">
        <v>261</v>
      </c>
      <c r="E144" s="163" t="s">
        <v>1885</v>
      </c>
      <c r="F144" s="164" t="s">
        <v>1886</v>
      </c>
      <c r="G144" s="165" t="s">
        <v>264</v>
      </c>
      <c r="H144" s="166">
        <v>28.2</v>
      </c>
      <c r="I144" s="167"/>
      <c r="J144" s="167">
        <f>ROUND(I144*H144,2)</f>
        <v>0</v>
      </c>
      <c r="K144" s="164" t="s">
        <v>265</v>
      </c>
      <c r="L144" s="39"/>
      <c r="M144" s="168" t="s">
        <v>5</v>
      </c>
      <c r="N144" s="169" t="s">
        <v>48</v>
      </c>
      <c r="O144" s="170">
        <v>0.151</v>
      </c>
      <c r="P144" s="170">
        <f>O144*H144</f>
        <v>4.2581999999999995</v>
      </c>
      <c r="Q144" s="170">
        <v>0</v>
      </c>
      <c r="R144" s="170">
        <f>Q144*H144</f>
        <v>0</v>
      </c>
      <c r="S144" s="170">
        <v>0</v>
      </c>
      <c r="T144" s="171">
        <f>S144*H144</f>
        <v>0</v>
      </c>
      <c r="AR144" s="24" t="s">
        <v>266</v>
      </c>
      <c r="AT144" s="24" t="s">
        <v>261</v>
      </c>
      <c r="AU144" s="24" t="s">
        <v>86</v>
      </c>
      <c r="AY144" s="24" t="s">
        <v>259</v>
      </c>
      <c r="BE144" s="172">
        <f>IF(N144="základní",J144,0)</f>
        <v>0</v>
      </c>
      <c r="BF144" s="172">
        <f>IF(N144="snížená",J144,0)</f>
        <v>0</v>
      </c>
      <c r="BG144" s="172">
        <f>IF(N144="zákl. přenesená",J144,0)</f>
        <v>0</v>
      </c>
      <c r="BH144" s="172">
        <f>IF(N144="sníž. přenesená",J144,0)</f>
        <v>0</v>
      </c>
      <c r="BI144" s="172">
        <f>IF(N144="nulová",J144,0)</f>
        <v>0</v>
      </c>
      <c r="BJ144" s="24" t="s">
        <v>28</v>
      </c>
      <c r="BK144" s="172">
        <f>ROUND(I144*H144,2)</f>
        <v>0</v>
      </c>
      <c r="BL144" s="24" t="s">
        <v>266</v>
      </c>
      <c r="BM144" s="24" t="s">
        <v>1959</v>
      </c>
    </row>
    <row r="145" spans="2:65" s="12" customFormat="1">
      <c r="B145" s="173"/>
      <c r="D145" s="174" t="s">
        <v>268</v>
      </c>
      <c r="E145" s="175" t="s">
        <v>5</v>
      </c>
      <c r="F145" s="176" t="s">
        <v>1888</v>
      </c>
      <c r="H145" s="175" t="s">
        <v>5</v>
      </c>
      <c r="L145" s="173"/>
      <c r="M145" s="177"/>
      <c r="N145" s="178"/>
      <c r="O145" s="178"/>
      <c r="P145" s="178"/>
      <c r="Q145" s="178"/>
      <c r="R145" s="178"/>
      <c r="S145" s="178"/>
      <c r="T145" s="179"/>
      <c r="AT145" s="175" t="s">
        <v>268</v>
      </c>
      <c r="AU145" s="175" t="s">
        <v>86</v>
      </c>
      <c r="AV145" s="12" t="s">
        <v>28</v>
      </c>
      <c r="AW145" s="12" t="s">
        <v>41</v>
      </c>
      <c r="AX145" s="12" t="s">
        <v>77</v>
      </c>
      <c r="AY145" s="175" t="s">
        <v>259</v>
      </c>
    </row>
    <row r="146" spans="2:65" s="12" customFormat="1">
      <c r="B146" s="173"/>
      <c r="D146" s="174" t="s">
        <v>268</v>
      </c>
      <c r="E146" s="175" t="s">
        <v>5</v>
      </c>
      <c r="F146" s="176" t="s">
        <v>1889</v>
      </c>
      <c r="H146" s="175" t="s">
        <v>5</v>
      </c>
      <c r="L146" s="173"/>
      <c r="M146" s="177"/>
      <c r="N146" s="178"/>
      <c r="O146" s="178"/>
      <c r="P146" s="178"/>
      <c r="Q146" s="178"/>
      <c r="R146" s="178"/>
      <c r="S146" s="178"/>
      <c r="T146" s="179"/>
      <c r="AT146" s="175" t="s">
        <v>268</v>
      </c>
      <c r="AU146" s="175" t="s">
        <v>86</v>
      </c>
      <c r="AV146" s="12" t="s">
        <v>28</v>
      </c>
      <c r="AW146" s="12" t="s">
        <v>41</v>
      </c>
      <c r="AX146" s="12" t="s">
        <v>77</v>
      </c>
      <c r="AY146" s="175" t="s">
        <v>259</v>
      </c>
    </row>
    <row r="147" spans="2:65" s="14" customFormat="1">
      <c r="B147" s="187"/>
      <c r="D147" s="174" t="s">
        <v>268</v>
      </c>
      <c r="E147" s="188" t="s">
        <v>5</v>
      </c>
      <c r="F147" s="189" t="s">
        <v>1932</v>
      </c>
      <c r="H147" s="190">
        <v>28.2</v>
      </c>
      <c r="L147" s="187"/>
      <c r="M147" s="191"/>
      <c r="N147" s="192"/>
      <c r="O147" s="192"/>
      <c r="P147" s="192"/>
      <c r="Q147" s="192"/>
      <c r="R147" s="192"/>
      <c r="S147" s="192"/>
      <c r="T147" s="193"/>
      <c r="AT147" s="188" t="s">
        <v>268</v>
      </c>
      <c r="AU147" s="188" t="s">
        <v>86</v>
      </c>
      <c r="AV147" s="14" t="s">
        <v>86</v>
      </c>
      <c r="AW147" s="14" t="s">
        <v>41</v>
      </c>
      <c r="AX147" s="14" t="s">
        <v>28</v>
      </c>
      <c r="AY147" s="188" t="s">
        <v>259</v>
      </c>
    </row>
    <row r="148" spans="2:65" s="1" customFormat="1" ht="16.5" customHeight="1">
      <c r="B148" s="161"/>
      <c r="C148" s="162" t="s">
        <v>378</v>
      </c>
      <c r="D148" s="162" t="s">
        <v>261</v>
      </c>
      <c r="E148" s="163" t="s">
        <v>1918</v>
      </c>
      <c r="F148" s="164" t="s">
        <v>1919</v>
      </c>
      <c r="G148" s="165" t="s">
        <v>297</v>
      </c>
      <c r="H148" s="166">
        <v>0.70499999999999996</v>
      </c>
      <c r="I148" s="167"/>
      <c r="J148" s="167">
        <f>ROUND(I148*H148,2)</f>
        <v>0</v>
      </c>
      <c r="K148" s="164" t="s">
        <v>265</v>
      </c>
      <c r="L148" s="39"/>
      <c r="M148" s="168" t="s">
        <v>5</v>
      </c>
      <c r="N148" s="169" t="s">
        <v>48</v>
      </c>
      <c r="O148" s="170">
        <v>0.26100000000000001</v>
      </c>
      <c r="P148" s="170">
        <f>O148*H148</f>
        <v>0.184005</v>
      </c>
      <c r="Q148" s="170">
        <v>0</v>
      </c>
      <c r="R148" s="170">
        <f>Q148*H148</f>
        <v>0</v>
      </c>
      <c r="S148" s="170">
        <v>0</v>
      </c>
      <c r="T148" s="171">
        <f>S148*H148</f>
        <v>0</v>
      </c>
      <c r="AR148" s="24" t="s">
        <v>266</v>
      </c>
      <c r="AT148" s="24" t="s">
        <v>261</v>
      </c>
      <c r="AU148" s="24" t="s">
        <v>86</v>
      </c>
      <c r="AY148" s="24" t="s">
        <v>259</v>
      </c>
      <c r="BE148" s="172">
        <f>IF(N148="základní",J148,0)</f>
        <v>0</v>
      </c>
      <c r="BF148" s="172">
        <f>IF(N148="snížená",J148,0)</f>
        <v>0</v>
      </c>
      <c r="BG148" s="172">
        <f>IF(N148="zákl. přenesená",J148,0)</f>
        <v>0</v>
      </c>
      <c r="BH148" s="172">
        <f>IF(N148="sníž. přenesená",J148,0)</f>
        <v>0</v>
      </c>
      <c r="BI148" s="172">
        <f>IF(N148="nulová",J148,0)</f>
        <v>0</v>
      </c>
      <c r="BJ148" s="24" t="s">
        <v>28</v>
      </c>
      <c r="BK148" s="172">
        <f>ROUND(I148*H148,2)</f>
        <v>0</v>
      </c>
      <c r="BL148" s="24" t="s">
        <v>266</v>
      </c>
      <c r="BM148" s="24" t="s">
        <v>1920</v>
      </c>
    </row>
    <row r="149" spans="2:65" s="12" customFormat="1">
      <c r="B149" s="173"/>
      <c r="D149" s="174" t="s">
        <v>268</v>
      </c>
      <c r="E149" s="175" t="s">
        <v>5</v>
      </c>
      <c r="F149" s="176" t="s">
        <v>1921</v>
      </c>
      <c r="H149" s="175" t="s">
        <v>5</v>
      </c>
      <c r="L149" s="173"/>
      <c r="M149" s="177"/>
      <c r="N149" s="178"/>
      <c r="O149" s="178"/>
      <c r="P149" s="178"/>
      <c r="Q149" s="178"/>
      <c r="R149" s="178"/>
      <c r="S149" s="178"/>
      <c r="T149" s="179"/>
      <c r="AT149" s="175" t="s">
        <v>268</v>
      </c>
      <c r="AU149" s="175" t="s">
        <v>86</v>
      </c>
      <c r="AV149" s="12" t="s">
        <v>28</v>
      </c>
      <c r="AW149" s="12" t="s">
        <v>41</v>
      </c>
      <c r="AX149" s="12" t="s">
        <v>77</v>
      </c>
      <c r="AY149" s="175" t="s">
        <v>259</v>
      </c>
    </row>
    <row r="150" spans="2:65" s="12" customFormat="1">
      <c r="B150" s="173"/>
      <c r="D150" s="174" t="s">
        <v>268</v>
      </c>
      <c r="E150" s="175" t="s">
        <v>5</v>
      </c>
      <c r="F150" s="176" t="s">
        <v>1960</v>
      </c>
      <c r="H150" s="175" t="s">
        <v>5</v>
      </c>
      <c r="L150" s="173"/>
      <c r="M150" s="177"/>
      <c r="N150" s="178"/>
      <c r="O150" s="178"/>
      <c r="P150" s="178"/>
      <c r="Q150" s="178"/>
      <c r="R150" s="178"/>
      <c r="S150" s="178"/>
      <c r="T150" s="179"/>
      <c r="AT150" s="175" t="s">
        <v>268</v>
      </c>
      <c r="AU150" s="175" t="s">
        <v>86</v>
      </c>
      <c r="AV150" s="12" t="s">
        <v>28</v>
      </c>
      <c r="AW150" s="12" t="s">
        <v>41</v>
      </c>
      <c r="AX150" s="12" t="s">
        <v>77</v>
      </c>
      <c r="AY150" s="175" t="s">
        <v>259</v>
      </c>
    </row>
    <row r="151" spans="2:65" s="14" customFormat="1">
      <c r="B151" s="187"/>
      <c r="D151" s="174" t="s">
        <v>268</v>
      </c>
      <c r="E151" s="188" t="s">
        <v>5</v>
      </c>
      <c r="F151" s="189" t="s">
        <v>1961</v>
      </c>
      <c r="H151" s="190">
        <v>0.70499999999999996</v>
      </c>
      <c r="L151" s="187"/>
      <c r="M151" s="191"/>
      <c r="N151" s="192"/>
      <c r="O151" s="192"/>
      <c r="P151" s="192"/>
      <c r="Q151" s="192"/>
      <c r="R151" s="192"/>
      <c r="S151" s="192"/>
      <c r="T151" s="193"/>
      <c r="AT151" s="188" t="s">
        <v>268</v>
      </c>
      <c r="AU151" s="188" t="s">
        <v>86</v>
      </c>
      <c r="AV151" s="14" t="s">
        <v>86</v>
      </c>
      <c r="AW151" s="14" t="s">
        <v>41</v>
      </c>
      <c r="AX151" s="14" t="s">
        <v>77</v>
      </c>
      <c r="AY151" s="188" t="s">
        <v>259</v>
      </c>
    </row>
    <row r="152" spans="2:65" s="15" customFormat="1">
      <c r="B152" s="194"/>
      <c r="D152" s="174" t="s">
        <v>268</v>
      </c>
      <c r="E152" s="195" t="s">
        <v>1930</v>
      </c>
      <c r="F152" s="196" t="s">
        <v>282</v>
      </c>
      <c r="H152" s="197">
        <v>0.70499999999999996</v>
      </c>
      <c r="L152" s="194"/>
      <c r="M152" s="198"/>
      <c r="N152" s="199"/>
      <c r="O152" s="199"/>
      <c r="P152" s="199"/>
      <c r="Q152" s="199"/>
      <c r="R152" s="199"/>
      <c r="S152" s="199"/>
      <c r="T152" s="200"/>
      <c r="AT152" s="195" t="s">
        <v>268</v>
      </c>
      <c r="AU152" s="195" t="s">
        <v>86</v>
      </c>
      <c r="AV152" s="15" t="s">
        <v>266</v>
      </c>
      <c r="AW152" s="15" t="s">
        <v>41</v>
      </c>
      <c r="AX152" s="15" t="s">
        <v>28</v>
      </c>
      <c r="AY152" s="195" t="s">
        <v>259</v>
      </c>
    </row>
    <row r="153" spans="2:65" s="1" customFormat="1" ht="16.5" customHeight="1">
      <c r="B153" s="161"/>
      <c r="C153" s="162" t="s">
        <v>386</v>
      </c>
      <c r="D153" s="162" t="s">
        <v>261</v>
      </c>
      <c r="E153" s="163" t="s">
        <v>1823</v>
      </c>
      <c r="F153" s="164" t="s">
        <v>1824</v>
      </c>
      <c r="G153" s="165" t="s">
        <v>297</v>
      </c>
      <c r="H153" s="166">
        <v>0.70499999999999996</v>
      </c>
      <c r="I153" s="167"/>
      <c r="J153" s="167">
        <f>ROUND(I153*H153,2)</f>
        <v>0</v>
      </c>
      <c r="K153" s="164" t="s">
        <v>265</v>
      </c>
      <c r="L153" s="39"/>
      <c r="M153" s="168" t="s">
        <v>5</v>
      </c>
      <c r="N153" s="169" t="s">
        <v>48</v>
      </c>
      <c r="O153" s="170">
        <v>0.45200000000000001</v>
      </c>
      <c r="P153" s="170">
        <f>O153*H153</f>
        <v>0.31866</v>
      </c>
      <c r="Q153" s="170">
        <v>0</v>
      </c>
      <c r="R153" s="170">
        <f>Q153*H153</f>
        <v>0</v>
      </c>
      <c r="S153" s="170">
        <v>0</v>
      </c>
      <c r="T153" s="171">
        <f>S153*H153</f>
        <v>0</v>
      </c>
      <c r="AR153" s="24" t="s">
        <v>266</v>
      </c>
      <c r="AT153" s="24" t="s">
        <v>261</v>
      </c>
      <c r="AU153" s="24" t="s">
        <v>86</v>
      </c>
      <c r="AY153" s="24" t="s">
        <v>259</v>
      </c>
      <c r="BE153" s="172">
        <f>IF(N153="základní",J153,0)</f>
        <v>0</v>
      </c>
      <c r="BF153" s="172">
        <f>IF(N153="snížená",J153,0)</f>
        <v>0</v>
      </c>
      <c r="BG153" s="172">
        <f>IF(N153="zákl. přenesená",J153,0)</f>
        <v>0</v>
      </c>
      <c r="BH153" s="172">
        <f>IF(N153="sníž. přenesená",J153,0)</f>
        <v>0</v>
      </c>
      <c r="BI153" s="172">
        <f>IF(N153="nulová",J153,0)</f>
        <v>0</v>
      </c>
      <c r="BJ153" s="24" t="s">
        <v>28</v>
      </c>
      <c r="BK153" s="172">
        <f>ROUND(I153*H153,2)</f>
        <v>0</v>
      </c>
      <c r="BL153" s="24" t="s">
        <v>266</v>
      </c>
      <c r="BM153" s="24" t="s">
        <v>1924</v>
      </c>
    </row>
    <row r="154" spans="2:65" s="14" customFormat="1">
      <c r="B154" s="187"/>
      <c r="D154" s="174" t="s">
        <v>268</v>
      </c>
      <c r="E154" s="188" t="s">
        <v>5</v>
      </c>
      <c r="F154" s="189" t="s">
        <v>1930</v>
      </c>
      <c r="H154" s="190">
        <v>0.70499999999999996</v>
      </c>
      <c r="L154" s="187"/>
      <c r="M154" s="191"/>
      <c r="N154" s="192"/>
      <c r="O154" s="192"/>
      <c r="P154" s="192"/>
      <c r="Q154" s="192"/>
      <c r="R154" s="192"/>
      <c r="S154" s="192"/>
      <c r="T154" s="193"/>
      <c r="AT154" s="188" t="s">
        <v>268</v>
      </c>
      <c r="AU154" s="188" t="s">
        <v>86</v>
      </c>
      <c r="AV154" s="14" t="s">
        <v>86</v>
      </c>
      <c r="AW154" s="14" t="s">
        <v>41</v>
      </c>
      <c r="AX154" s="14" t="s">
        <v>28</v>
      </c>
      <c r="AY154" s="188" t="s">
        <v>259</v>
      </c>
    </row>
    <row r="155" spans="2:65" s="1" customFormat="1" ht="16.5" customHeight="1">
      <c r="B155" s="161"/>
      <c r="C155" s="162" t="s">
        <v>393</v>
      </c>
      <c r="D155" s="162" t="s">
        <v>261</v>
      </c>
      <c r="E155" s="163" t="s">
        <v>1826</v>
      </c>
      <c r="F155" s="164" t="s">
        <v>1827</v>
      </c>
      <c r="G155" s="165" t="s">
        <v>297</v>
      </c>
      <c r="H155" s="166">
        <v>0.70499999999999996</v>
      </c>
      <c r="I155" s="167"/>
      <c r="J155" s="167">
        <f>ROUND(I155*H155,2)</f>
        <v>0</v>
      </c>
      <c r="K155" s="164" t="s">
        <v>265</v>
      </c>
      <c r="L155" s="39"/>
      <c r="M155" s="168" t="s">
        <v>5</v>
      </c>
      <c r="N155" s="169" t="s">
        <v>48</v>
      </c>
      <c r="O155" s="170">
        <v>2.8000000000000001E-2</v>
      </c>
      <c r="P155" s="170">
        <f>O155*H155</f>
        <v>1.9740000000000001E-2</v>
      </c>
      <c r="Q155" s="170">
        <v>0</v>
      </c>
      <c r="R155" s="170">
        <f>Q155*H155</f>
        <v>0</v>
      </c>
      <c r="S155" s="170">
        <v>0</v>
      </c>
      <c r="T155" s="171">
        <f>S155*H155</f>
        <v>0</v>
      </c>
      <c r="AR155" s="24" t="s">
        <v>266</v>
      </c>
      <c r="AT155" s="24" t="s">
        <v>261</v>
      </c>
      <c r="AU155" s="24" t="s">
        <v>86</v>
      </c>
      <c r="AY155" s="24" t="s">
        <v>259</v>
      </c>
      <c r="BE155" s="172">
        <f>IF(N155="základní",J155,0)</f>
        <v>0</v>
      </c>
      <c r="BF155" s="172">
        <f>IF(N155="snížená",J155,0)</f>
        <v>0</v>
      </c>
      <c r="BG155" s="172">
        <f>IF(N155="zákl. přenesená",J155,0)</f>
        <v>0</v>
      </c>
      <c r="BH155" s="172">
        <f>IF(N155="sníž. přenesená",J155,0)</f>
        <v>0</v>
      </c>
      <c r="BI155" s="172">
        <f>IF(N155="nulová",J155,0)</f>
        <v>0</v>
      </c>
      <c r="BJ155" s="24" t="s">
        <v>28</v>
      </c>
      <c r="BK155" s="172">
        <f>ROUND(I155*H155,2)</f>
        <v>0</v>
      </c>
      <c r="BL155" s="24" t="s">
        <v>266</v>
      </c>
      <c r="BM155" s="24" t="s">
        <v>1925</v>
      </c>
    </row>
    <row r="156" spans="2:65" s="12" customFormat="1" ht="27">
      <c r="B156" s="173"/>
      <c r="D156" s="174" t="s">
        <v>268</v>
      </c>
      <c r="E156" s="175" t="s">
        <v>5</v>
      </c>
      <c r="F156" s="176" t="s">
        <v>1829</v>
      </c>
      <c r="H156" s="175" t="s">
        <v>5</v>
      </c>
      <c r="L156" s="173"/>
      <c r="M156" s="177"/>
      <c r="N156" s="178"/>
      <c r="O156" s="178"/>
      <c r="P156" s="178"/>
      <c r="Q156" s="178"/>
      <c r="R156" s="178"/>
      <c r="S156" s="178"/>
      <c r="T156" s="179"/>
      <c r="AT156" s="175" t="s">
        <v>268</v>
      </c>
      <c r="AU156" s="175" t="s">
        <v>86</v>
      </c>
      <c r="AV156" s="12" t="s">
        <v>28</v>
      </c>
      <c r="AW156" s="12" t="s">
        <v>41</v>
      </c>
      <c r="AX156" s="12" t="s">
        <v>77</v>
      </c>
      <c r="AY156" s="175" t="s">
        <v>259</v>
      </c>
    </row>
    <row r="157" spans="2:65" s="14" customFormat="1">
      <c r="B157" s="187"/>
      <c r="D157" s="174" t="s">
        <v>268</v>
      </c>
      <c r="E157" s="188" t="s">
        <v>5</v>
      </c>
      <c r="F157" s="189" t="s">
        <v>1962</v>
      </c>
      <c r="H157" s="190">
        <v>0.70499999999999996</v>
      </c>
      <c r="L157" s="187"/>
      <c r="M157" s="191"/>
      <c r="N157" s="192"/>
      <c r="O157" s="192"/>
      <c r="P157" s="192"/>
      <c r="Q157" s="192"/>
      <c r="R157" s="192"/>
      <c r="S157" s="192"/>
      <c r="T157" s="193"/>
      <c r="AT157" s="188" t="s">
        <v>268</v>
      </c>
      <c r="AU157" s="188" t="s">
        <v>86</v>
      </c>
      <c r="AV157" s="14" t="s">
        <v>86</v>
      </c>
      <c r="AW157" s="14" t="s">
        <v>41</v>
      </c>
      <c r="AX157" s="14" t="s">
        <v>28</v>
      </c>
      <c r="AY157" s="188" t="s">
        <v>259</v>
      </c>
    </row>
    <row r="158" spans="2:65" s="11" customFormat="1" ht="29.85" customHeight="1">
      <c r="B158" s="149"/>
      <c r="D158" s="150" t="s">
        <v>76</v>
      </c>
      <c r="E158" s="159" t="s">
        <v>627</v>
      </c>
      <c r="F158" s="159" t="s">
        <v>628</v>
      </c>
      <c r="J158" s="160">
        <f>BK158</f>
        <v>0</v>
      </c>
      <c r="L158" s="149"/>
      <c r="M158" s="153"/>
      <c r="N158" s="154"/>
      <c r="O158" s="154"/>
      <c r="P158" s="155">
        <f>P159</f>
        <v>8.9253680000000006</v>
      </c>
      <c r="Q158" s="154"/>
      <c r="R158" s="155">
        <f>R159</f>
        <v>0</v>
      </c>
      <c r="S158" s="154"/>
      <c r="T158" s="156">
        <f>T159</f>
        <v>0</v>
      </c>
      <c r="AR158" s="150" t="s">
        <v>28</v>
      </c>
      <c r="AT158" s="157" t="s">
        <v>76</v>
      </c>
      <c r="AU158" s="157" t="s">
        <v>28</v>
      </c>
      <c r="AY158" s="150" t="s">
        <v>259</v>
      </c>
      <c r="BK158" s="158">
        <f>BK159</f>
        <v>0</v>
      </c>
    </row>
    <row r="159" spans="2:65" s="1" customFormat="1" ht="16.5" customHeight="1">
      <c r="B159" s="161"/>
      <c r="C159" s="162" t="s">
        <v>401</v>
      </c>
      <c r="D159" s="162" t="s">
        <v>261</v>
      </c>
      <c r="E159" s="163" t="s">
        <v>707</v>
      </c>
      <c r="F159" s="164" t="s">
        <v>708</v>
      </c>
      <c r="G159" s="165" t="s">
        <v>324</v>
      </c>
      <c r="H159" s="166">
        <v>4.4560000000000004</v>
      </c>
      <c r="I159" s="167"/>
      <c r="J159" s="167">
        <f>ROUND(I159*H159,2)</f>
        <v>0</v>
      </c>
      <c r="K159" s="164" t="s">
        <v>265</v>
      </c>
      <c r="L159" s="39"/>
      <c r="M159" s="168" t="s">
        <v>5</v>
      </c>
      <c r="N159" s="213" t="s">
        <v>48</v>
      </c>
      <c r="O159" s="214">
        <v>2.0030000000000001</v>
      </c>
      <c r="P159" s="214">
        <f>O159*H159</f>
        <v>8.9253680000000006</v>
      </c>
      <c r="Q159" s="214">
        <v>0</v>
      </c>
      <c r="R159" s="214">
        <f>Q159*H159</f>
        <v>0</v>
      </c>
      <c r="S159" s="214">
        <v>0</v>
      </c>
      <c r="T159" s="215">
        <f>S159*H159</f>
        <v>0</v>
      </c>
      <c r="AR159" s="24" t="s">
        <v>266</v>
      </c>
      <c r="AT159" s="24" t="s">
        <v>261</v>
      </c>
      <c r="AU159" s="24" t="s">
        <v>86</v>
      </c>
      <c r="AY159" s="24" t="s">
        <v>259</v>
      </c>
      <c r="BE159" s="172">
        <f>IF(N159="základní",J159,0)</f>
        <v>0</v>
      </c>
      <c r="BF159" s="172">
        <f>IF(N159="snížená",J159,0)</f>
        <v>0</v>
      </c>
      <c r="BG159" s="172">
        <f>IF(N159="zákl. přenesená",J159,0)</f>
        <v>0</v>
      </c>
      <c r="BH159" s="172">
        <f>IF(N159="sníž. přenesená",J159,0)</f>
        <v>0</v>
      </c>
      <c r="BI159" s="172">
        <f>IF(N159="nulová",J159,0)</f>
        <v>0</v>
      </c>
      <c r="BJ159" s="24" t="s">
        <v>28</v>
      </c>
      <c r="BK159" s="172">
        <f>ROUND(I159*H159,2)</f>
        <v>0</v>
      </c>
      <c r="BL159" s="24" t="s">
        <v>266</v>
      </c>
      <c r="BM159" s="24" t="s">
        <v>1927</v>
      </c>
    </row>
    <row r="160" spans="2:65" s="1" customFormat="1" ht="6.95" customHeight="1">
      <c r="B160" s="54"/>
      <c r="C160" s="55"/>
      <c r="D160" s="55"/>
      <c r="E160" s="55"/>
      <c r="F160" s="55"/>
      <c r="G160" s="55"/>
      <c r="H160" s="55"/>
      <c r="I160" s="55"/>
      <c r="J160" s="55"/>
      <c r="K160" s="55"/>
      <c r="L160" s="39"/>
    </row>
  </sheetData>
  <autoFilter ref="C90:K159" xr:uid="{00000000-0009-0000-0000-000013000000}"/>
  <mergeCells count="16"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  <mergeCell ref="L2:V2"/>
    <mergeCell ref="E77:H77"/>
    <mergeCell ref="E81:H81"/>
    <mergeCell ref="E79:H79"/>
    <mergeCell ref="E83:H83"/>
    <mergeCell ref="J59:J60"/>
  </mergeCells>
  <hyperlinks>
    <hyperlink ref="F1:G1" location="C2" display="1) Krycí list soupisu" xr:uid="{00000000-0004-0000-1300-000000000000}"/>
    <hyperlink ref="G1:H1" location="C62" display="2) Rekapitulace" xr:uid="{00000000-0004-0000-1300-000001000000}"/>
    <hyperlink ref="J1" location="C90" display="3) Soupis prací" xr:uid="{00000000-0004-0000-1300-000002000000}"/>
    <hyperlink ref="L1:V1" location="'Rekapitulace stavby'!C2" display="Rekapitulace stavby" xr:uid="{00000000-0004-0000-1300-000003000000}"/>
  </hyperlinks>
  <pageMargins left="0.59055118110236227" right="0.59055118110236227" top="0.59055118110236227" bottom="0.59055118110236227" header="0" footer="0"/>
  <pageSetup paperSize="9" fitToHeight="100" orientation="landscape" r:id="rId1"/>
  <headerFooter>
    <oddFooter>&amp;CStrana &amp;P z &amp;N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BR175"/>
  <sheetViews>
    <sheetView showGridLines="0" workbookViewId="0">
      <pane ySplit="1" topLeftCell="A144" activePane="bottomLeft" state="frozen"/>
      <selection activeCell="A2" sqref="A2"/>
      <selection pane="bottomLeft" activeCell="I94" sqref="I94:I175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9" max="19" width="8.1640625" customWidth="1"/>
    <col min="20" max="20" width="29.6640625" customWidth="1"/>
    <col min="21" max="21" width="16.33203125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04"/>
      <c r="B1" s="17"/>
      <c r="C1" s="17"/>
      <c r="D1" s="18" t="s">
        <v>1</v>
      </c>
      <c r="E1" s="17"/>
      <c r="F1" s="105" t="s">
        <v>189</v>
      </c>
      <c r="G1" s="262" t="s">
        <v>190</v>
      </c>
      <c r="H1" s="262"/>
      <c r="I1" s="17"/>
      <c r="J1" s="105" t="s">
        <v>191</v>
      </c>
      <c r="K1" s="18" t="s">
        <v>192</v>
      </c>
      <c r="L1" s="105" t="s">
        <v>193</v>
      </c>
      <c r="M1" s="105"/>
      <c r="N1" s="105"/>
      <c r="O1" s="105"/>
      <c r="P1" s="105"/>
      <c r="Q1" s="105"/>
      <c r="R1" s="105"/>
      <c r="S1" s="105"/>
      <c r="T1" s="105"/>
      <c r="U1" s="106"/>
      <c r="V1" s="106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24" t="s">
        <v>162</v>
      </c>
      <c r="AZ2" s="107" t="s">
        <v>1963</v>
      </c>
      <c r="BA2" s="107" t="s">
        <v>5</v>
      </c>
      <c r="BB2" s="107" t="s">
        <v>5</v>
      </c>
      <c r="BC2" s="107" t="s">
        <v>1964</v>
      </c>
      <c r="BD2" s="107" t="s">
        <v>86</v>
      </c>
    </row>
    <row r="3" spans="1:70" ht="6.95" customHeight="1">
      <c r="B3" s="25"/>
      <c r="C3" s="26"/>
      <c r="D3" s="26"/>
      <c r="E3" s="26"/>
      <c r="F3" s="26"/>
      <c r="G3" s="26"/>
      <c r="H3" s="26"/>
      <c r="I3" s="26"/>
      <c r="J3" s="26"/>
      <c r="K3" s="27"/>
      <c r="AT3" s="24" t="s">
        <v>86</v>
      </c>
      <c r="AZ3" s="107" t="s">
        <v>1965</v>
      </c>
      <c r="BA3" s="107" t="s">
        <v>5</v>
      </c>
      <c r="BB3" s="107" t="s">
        <v>5</v>
      </c>
      <c r="BC3" s="107" t="s">
        <v>1966</v>
      </c>
      <c r="BD3" s="107" t="s">
        <v>86</v>
      </c>
    </row>
    <row r="4" spans="1:70" ht="36.950000000000003" customHeight="1">
      <c r="B4" s="28"/>
      <c r="C4" s="29"/>
      <c r="D4" s="30" t="s">
        <v>198</v>
      </c>
      <c r="E4" s="29"/>
      <c r="F4" s="29"/>
      <c r="G4" s="29"/>
      <c r="H4" s="29"/>
      <c r="I4" s="29"/>
      <c r="J4" s="29"/>
      <c r="K4" s="31"/>
      <c r="M4" s="32" t="s">
        <v>13</v>
      </c>
      <c r="AT4" s="24" t="s">
        <v>6</v>
      </c>
      <c r="AZ4" s="107" t="s">
        <v>1967</v>
      </c>
      <c r="BA4" s="107" t="s">
        <v>5</v>
      </c>
      <c r="BB4" s="107" t="s">
        <v>5</v>
      </c>
      <c r="BC4" s="107" t="s">
        <v>1968</v>
      </c>
      <c r="BD4" s="107" t="s">
        <v>86</v>
      </c>
    </row>
    <row r="5" spans="1:70" ht="6.95" customHeight="1">
      <c r="B5" s="28"/>
      <c r="C5" s="29"/>
      <c r="D5" s="29"/>
      <c r="E5" s="29"/>
      <c r="F5" s="29"/>
      <c r="G5" s="29"/>
      <c r="H5" s="29"/>
      <c r="I5" s="29"/>
      <c r="J5" s="29"/>
      <c r="K5" s="31"/>
      <c r="AZ5" s="107" t="s">
        <v>1969</v>
      </c>
      <c r="BA5" s="107" t="s">
        <v>5</v>
      </c>
      <c r="BB5" s="107" t="s">
        <v>5</v>
      </c>
      <c r="BC5" s="107" t="s">
        <v>1970</v>
      </c>
      <c r="BD5" s="107" t="s">
        <v>86</v>
      </c>
    </row>
    <row r="6" spans="1:70" ht="15">
      <c r="B6" s="28"/>
      <c r="C6" s="29"/>
      <c r="D6" s="36" t="s">
        <v>17</v>
      </c>
      <c r="E6" s="29"/>
      <c r="F6" s="29"/>
      <c r="G6" s="29"/>
      <c r="H6" s="29"/>
      <c r="I6" s="29"/>
      <c r="J6" s="29"/>
      <c r="K6" s="31"/>
    </row>
    <row r="7" spans="1:70" ht="16.5" customHeight="1">
      <c r="B7" s="28"/>
      <c r="C7" s="29"/>
      <c r="D7" s="29"/>
      <c r="E7" s="263" t="str">
        <f>'Rekapitulace stavby'!K6</f>
        <v>ÚPRAVA VEŘEJNÉHO PROSTORU MEZI UL. VÝSTAVNÍ-VELETRŽNÍ PŘI MENDLOVĚ NÁM.ČÁST 2 - VNITROBLOK</v>
      </c>
      <c r="F7" s="269"/>
      <c r="G7" s="269"/>
      <c r="H7" s="269"/>
      <c r="I7" s="29"/>
      <c r="J7" s="29"/>
      <c r="K7" s="31"/>
    </row>
    <row r="8" spans="1:70" ht="15">
      <c r="B8" s="28"/>
      <c r="C8" s="29"/>
      <c r="D8" s="36" t="s">
        <v>206</v>
      </c>
      <c r="E8" s="29"/>
      <c r="F8" s="29"/>
      <c r="G8" s="29"/>
      <c r="H8" s="29"/>
      <c r="I8" s="29"/>
      <c r="J8" s="29"/>
      <c r="K8" s="31"/>
    </row>
    <row r="9" spans="1:70" ht="16.5" customHeight="1">
      <c r="B9" s="28"/>
      <c r="C9" s="29"/>
      <c r="D9" s="29"/>
      <c r="E9" s="263" t="s">
        <v>1641</v>
      </c>
      <c r="F9" s="254"/>
      <c r="G9" s="254"/>
      <c r="H9" s="254"/>
      <c r="I9" s="29"/>
      <c r="J9" s="29"/>
      <c r="K9" s="31"/>
    </row>
    <row r="10" spans="1:70" ht="15">
      <c r="B10" s="28"/>
      <c r="C10" s="29"/>
      <c r="D10" s="36" t="s">
        <v>212</v>
      </c>
      <c r="E10" s="29"/>
      <c r="F10" s="29"/>
      <c r="G10" s="29"/>
      <c r="H10" s="29"/>
      <c r="I10" s="29"/>
      <c r="J10" s="29"/>
      <c r="K10" s="31"/>
    </row>
    <row r="11" spans="1:70" s="1" customFormat="1" ht="16.5" customHeight="1">
      <c r="B11" s="39"/>
      <c r="C11" s="40"/>
      <c r="D11" s="40"/>
      <c r="E11" s="252" t="s">
        <v>1645</v>
      </c>
      <c r="F11" s="264"/>
      <c r="G11" s="264"/>
      <c r="H11" s="264"/>
      <c r="I11" s="40"/>
      <c r="J11" s="40"/>
      <c r="K11" s="43"/>
    </row>
    <row r="12" spans="1:70" s="1" customFormat="1" ht="15">
      <c r="B12" s="39"/>
      <c r="C12" s="40"/>
      <c r="D12" s="36" t="s">
        <v>1646</v>
      </c>
      <c r="E12" s="40"/>
      <c r="F12" s="40"/>
      <c r="G12" s="40"/>
      <c r="H12" s="40"/>
      <c r="I12" s="40"/>
      <c r="J12" s="40"/>
      <c r="K12" s="43"/>
    </row>
    <row r="13" spans="1:70" s="1" customFormat="1" ht="36.950000000000003" customHeight="1">
      <c r="B13" s="39"/>
      <c r="C13" s="40"/>
      <c r="D13" s="40"/>
      <c r="E13" s="265" t="s">
        <v>2164</v>
      </c>
      <c r="F13" s="264"/>
      <c r="G13" s="264"/>
      <c r="H13" s="264"/>
      <c r="I13" s="40"/>
      <c r="J13" s="40"/>
      <c r="K13" s="43"/>
    </row>
    <row r="14" spans="1:70" s="1" customFormat="1">
      <c r="B14" s="39"/>
      <c r="C14" s="40"/>
      <c r="D14" s="40"/>
      <c r="E14" s="40"/>
      <c r="F14" s="40"/>
      <c r="G14" s="40"/>
      <c r="H14" s="40"/>
      <c r="I14" s="40"/>
      <c r="J14" s="40"/>
      <c r="K14" s="43"/>
    </row>
    <row r="15" spans="1:70" s="1" customFormat="1" ht="14.45" customHeight="1">
      <c r="B15" s="39"/>
      <c r="C15" s="40"/>
      <c r="D15" s="36" t="s">
        <v>20</v>
      </c>
      <c r="E15" s="40"/>
      <c r="F15" s="34" t="s">
        <v>21</v>
      </c>
      <c r="G15" s="40"/>
      <c r="H15" s="40"/>
      <c r="I15" s="36" t="s">
        <v>22</v>
      </c>
      <c r="J15" s="34" t="s">
        <v>5</v>
      </c>
      <c r="K15" s="43"/>
    </row>
    <row r="16" spans="1:70" s="1" customFormat="1" ht="14.45" customHeight="1">
      <c r="B16" s="39"/>
      <c r="C16" s="40"/>
      <c r="D16" s="36" t="s">
        <v>24</v>
      </c>
      <c r="E16" s="40"/>
      <c r="F16" s="34" t="s">
        <v>25</v>
      </c>
      <c r="G16" s="40"/>
      <c r="H16" s="40"/>
      <c r="I16" s="36" t="s">
        <v>26</v>
      </c>
      <c r="J16" s="108" t="str">
        <f>'Rekapitulace stavby'!AN8</f>
        <v>18.09.2017</v>
      </c>
      <c r="K16" s="43"/>
    </row>
    <row r="17" spans="2:11" s="1" customFormat="1" ht="10.9" customHeight="1">
      <c r="B17" s="39"/>
      <c r="C17" s="40"/>
      <c r="D17" s="40"/>
      <c r="E17" s="40"/>
      <c r="F17" s="40"/>
      <c r="G17" s="40"/>
      <c r="H17" s="40"/>
      <c r="I17" s="40"/>
      <c r="J17" s="40"/>
      <c r="K17" s="43"/>
    </row>
    <row r="18" spans="2:11" s="1" customFormat="1" ht="14.45" customHeight="1">
      <c r="B18" s="39"/>
      <c r="C18" s="40"/>
      <c r="D18" s="36" t="s">
        <v>33</v>
      </c>
      <c r="E18" s="40"/>
      <c r="F18" s="40"/>
      <c r="G18" s="40"/>
      <c r="H18" s="40"/>
      <c r="I18" s="36" t="s">
        <v>34</v>
      </c>
      <c r="J18" s="34" t="s">
        <v>5</v>
      </c>
      <c r="K18" s="43"/>
    </row>
    <row r="19" spans="2:11" s="1" customFormat="1" ht="18" customHeight="1">
      <c r="B19" s="39"/>
      <c r="C19" s="40"/>
      <c r="D19" s="40"/>
      <c r="E19" s="34" t="s">
        <v>35</v>
      </c>
      <c r="F19" s="40"/>
      <c r="G19" s="40"/>
      <c r="H19" s="40"/>
      <c r="I19" s="36" t="s">
        <v>36</v>
      </c>
      <c r="J19" s="34" t="s">
        <v>5</v>
      </c>
      <c r="K19" s="43"/>
    </row>
    <row r="20" spans="2:11" s="1" customFormat="1" ht="6.95" customHeight="1">
      <c r="B20" s="39"/>
      <c r="C20" s="40"/>
      <c r="D20" s="40"/>
      <c r="E20" s="40"/>
      <c r="F20" s="40"/>
      <c r="G20" s="40"/>
      <c r="H20" s="40"/>
      <c r="I20" s="40"/>
      <c r="J20" s="40"/>
      <c r="K20" s="43"/>
    </row>
    <row r="21" spans="2:11" s="1" customFormat="1" ht="14.45" customHeight="1">
      <c r="B21" s="39"/>
      <c r="C21" s="40"/>
      <c r="D21" s="36" t="s">
        <v>37</v>
      </c>
      <c r="E21" s="40"/>
      <c r="F21" s="40"/>
      <c r="G21" s="40"/>
      <c r="H21" s="40"/>
      <c r="I21" s="36" t="s">
        <v>34</v>
      </c>
      <c r="J21" s="34" t="str">
        <f>IF('Rekapitulace stavby'!AN13="Vyplň údaj","",IF('Rekapitulace stavby'!AN13="","",'Rekapitulace stavby'!AN13))</f>
        <v/>
      </c>
      <c r="K21" s="43"/>
    </row>
    <row r="22" spans="2:11" s="1" customFormat="1" ht="18" customHeight="1">
      <c r="B22" s="39"/>
      <c r="C22" s="40"/>
      <c r="D22" s="40"/>
      <c r="E22" s="34" t="str">
        <f>IF('Rekapitulace stavby'!E14="Vyplň údaj","",IF('Rekapitulace stavby'!E14="","",'Rekapitulace stavby'!E14))</f>
        <v xml:space="preserve"> </v>
      </c>
      <c r="F22" s="40"/>
      <c r="G22" s="40"/>
      <c r="H22" s="40"/>
      <c r="I22" s="36" t="s">
        <v>36</v>
      </c>
      <c r="J22" s="34" t="str">
        <f>IF('Rekapitulace stavby'!AN14="Vyplň údaj","",IF('Rekapitulace stavby'!AN14="","",'Rekapitulace stavby'!AN14))</f>
        <v/>
      </c>
      <c r="K22" s="43"/>
    </row>
    <row r="23" spans="2:11" s="1" customFormat="1" ht="6.95" customHeight="1">
      <c r="B23" s="39"/>
      <c r="C23" s="40"/>
      <c r="D23" s="40"/>
      <c r="E23" s="40"/>
      <c r="F23" s="40"/>
      <c r="G23" s="40"/>
      <c r="H23" s="40"/>
      <c r="I23" s="40"/>
      <c r="J23" s="40"/>
      <c r="K23" s="43"/>
    </row>
    <row r="24" spans="2:11" s="1" customFormat="1" ht="14.45" customHeight="1">
      <c r="B24" s="39"/>
      <c r="C24" s="40"/>
      <c r="D24" s="36" t="s">
        <v>39</v>
      </c>
      <c r="E24" s="40"/>
      <c r="F24" s="40"/>
      <c r="G24" s="40"/>
      <c r="H24" s="40"/>
      <c r="I24" s="36" t="s">
        <v>34</v>
      </c>
      <c r="J24" s="34" t="s">
        <v>5</v>
      </c>
      <c r="K24" s="43"/>
    </row>
    <row r="25" spans="2:11" s="1" customFormat="1" ht="18" customHeight="1">
      <c r="B25" s="39"/>
      <c r="C25" s="40"/>
      <c r="D25" s="40"/>
      <c r="E25" s="34" t="s">
        <v>40</v>
      </c>
      <c r="F25" s="40"/>
      <c r="G25" s="40"/>
      <c r="H25" s="40"/>
      <c r="I25" s="36" t="s">
        <v>36</v>
      </c>
      <c r="J25" s="34" t="s">
        <v>5</v>
      </c>
      <c r="K25" s="43"/>
    </row>
    <row r="26" spans="2:11" s="1" customFormat="1" ht="6.95" customHeight="1">
      <c r="B26" s="39"/>
      <c r="C26" s="40"/>
      <c r="D26" s="40"/>
      <c r="E26" s="40"/>
      <c r="F26" s="40"/>
      <c r="G26" s="40"/>
      <c r="H26" s="40"/>
      <c r="I26" s="40"/>
      <c r="J26" s="40"/>
      <c r="K26" s="43"/>
    </row>
    <row r="27" spans="2:11" s="1" customFormat="1" ht="14.45" customHeight="1">
      <c r="B27" s="39"/>
      <c r="C27" s="40"/>
      <c r="D27" s="36" t="s">
        <v>42</v>
      </c>
      <c r="E27" s="40"/>
      <c r="F27" s="40"/>
      <c r="G27" s="40"/>
      <c r="H27" s="40"/>
      <c r="I27" s="40"/>
      <c r="J27" s="40"/>
      <c r="K27" s="43"/>
    </row>
    <row r="28" spans="2:11" s="7" customFormat="1" ht="16.5" customHeight="1">
      <c r="B28" s="109"/>
      <c r="C28" s="110"/>
      <c r="D28" s="110"/>
      <c r="E28" s="257" t="s">
        <v>5</v>
      </c>
      <c r="F28" s="257"/>
      <c r="G28" s="257"/>
      <c r="H28" s="257"/>
      <c r="I28" s="110"/>
      <c r="J28" s="110"/>
      <c r="K28" s="111"/>
    </row>
    <row r="29" spans="2:11" s="1" customFormat="1" ht="6.95" customHeight="1">
      <c r="B29" s="39"/>
      <c r="C29" s="40"/>
      <c r="D29" s="40"/>
      <c r="E29" s="40"/>
      <c r="F29" s="40"/>
      <c r="G29" s="40"/>
      <c r="H29" s="40"/>
      <c r="I29" s="40"/>
      <c r="J29" s="40"/>
      <c r="K29" s="43"/>
    </row>
    <row r="30" spans="2:11" s="1" customFormat="1" ht="6.95" customHeight="1">
      <c r="B30" s="39"/>
      <c r="C30" s="40"/>
      <c r="D30" s="66"/>
      <c r="E30" s="66"/>
      <c r="F30" s="66"/>
      <c r="G30" s="66"/>
      <c r="H30" s="66"/>
      <c r="I30" s="66"/>
      <c r="J30" s="66"/>
      <c r="K30" s="112"/>
    </row>
    <row r="31" spans="2:11" s="1" customFormat="1" ht="25.35" customHeight="1">
      <c r="B31" s="39"/>
      <c r="C31" s="40"/>
      <c r="D31" s="113" t="s">
        <v>43</v>
      </c>
      <c r="E31" s="40"/>
      <c r="F31" s="40"/>
      <c r="G31" s="40"/>
      <c r="H31" s="40"/>
      <c r="I31" s="40"/>
      <c r="J31" s="114">
        <f>ROUND(J91,0)</f>
        <v>0</v>
      </c>
      <c r="K31" s="43"/>
    </row>
    <row r="32" spans="2:11" s="1" customFormat="1" ht="6.95" customHeight="1">
      <c r="B32" s="39"/>
      <c r="C32" s="40"/>
      <c r="D32" s="66"/>
      <c r="E32" s="66"/>
      <c r="F32" s="66"/>
      <c r="G32" s="66"/>
      <c r="H32" s="66"/>
      <c r="I32" s="66"/>
      <c r="J32" s="66"/>
      <c r="K32" s="112"/>
    </row>
    <row r="33" spans="2:11" s="1" customFormat="1" ht="14.45" customHeight="1">
      <c r="B33" s="39"/>
      <c r="C33" s="40"/>
      <c r="D33" s="40"/>
      <c r="E33" s="40"/>
      <c r="F33" s="44" t="s">
        <v>45</v>
      </c>
      <c r="G33" s="40"/>
      <c r="H33" s="40"/>
      <c r="I33" s="44" t="s">
        <v>44</v>
      </c>
      <c r="J33" s="44" t="s">
        <v>46</v>
      </c>
      <c r="K33" s="43"/>
    </row>
    <row r="34" spans="2:11" s="1" customFormat="1" ht="14.45" customHeight="1">
      <c r="B34" s="39"/>
      <c r="C34" s="40"/>
      <c r="D34" s="47" t="s">
        <v>47</v>
      </c>
      <c r="E34" s="47" t="s">
        <v>48</v>
      </c>
      <c r="F34" s="115">
        <f>ROUND(SUM(BE91:BE174), 0)</f>
        <v>0</v>
      </c>
      <c r="G34" s="40"/>
      <c r="H34" s="40"/>
      <c r="I34" s="116">
        <v>0.21</v>
      </c>
      <c r="J34" s="115">
        <f>ROUND(ROUND((SUM(BE91:BE174)), 0)*I34, 0)</f>
        <v>0</v>
      </c>
      <c r="K34" s="43"/>
    </row>
    <row r="35" spans="2:11" s="1" customFormat="1" ht="14.45" customHeight="1">
      <c r="B35" s="39"/>
      <c r="C35" s="40"/>
      <c r="D35" s="40"/>
      <c r="E35" s="47" t="s">
        <v>49</v>
      </c>
      <c r="F35" s="115">
        <f>ROUND(SUM(BF91:BF174), 0)</f>
        <v>0</v>
      </c>
      <c r="G35" s="40"/>
      <c r="H35" s="40"/>
      <c r="I35" s="116">
        <v>0.15</v>
      </c>
      <c r="J35" s="115">
        <f>ROUND(ROUND((SUM(BF91:BF174)), 0)*I35, 0)</f>
        <v>0</v>
      </c>
      <c r="K35" s="43"/>
    </row>
    <row r="36" spans="2:11" s="1" customFormat="1" ht="14.45" hidden="1" customHeight="1">
      <c r="B36" s="39"/>
      <c r="C36" s="40"/>
      <c r="D36" s="40"/>
      <c r="E36" s="47" t="s">
        <v>50</v>
      </c>
      <c r="F36" s="115">
        <f>ROUND(SUM(BG91:BG174), 0)</f>
        <v>0</v>
      </c>
      <c r="G36" s="40"/>
      <c r="H36" s="40"/>
      <c r="I36" s="116">
        <v>0.21</v>
      </c>
      <c r="J36" s="115">
        <v>0</v>
      </c>
      <c r="K36" s="43"/>
    </row>
    <row r="37" spans="2:11" s="1" customFormat="1" ht="14.45" hidden="1" customHeight="1">
      <c r="B37" s="39"/>
      <c r="C37" s="40"/>
      <c r="D37" s="40"/>
      <c r="E37" s="47" t="s">
        <v>51</v>
      </c>
      <c r="F37" s="115">
        <f>ROUND(SUM(BH91:BH174), 0)</f>
        <v>0</v>
      </c>
      <c r="G37" s="40"/>
      <c r="H37" s="40"/>
      <c r="I37" s="116">
        <v>0.15</v>
      </c>
      <c r="J37" s="115">
        <v>0</v>
      </c>
      <c r="K37" s="43"/>
    </row>
    <row r="38" spans="2:11" s="1" customFormat="1" ht="14.45" hidden="1" customHeight="1">
      <c r="B38" s="39"/>
      <c r="C38" s="40"/>
      <c r="D38" s="40"/>
      <c r="E38" s="47" t="s">
        <v>52</v>
      </c>
      <c r="F38" s="115">
        <f>ROUND(SUM(BI91:BI174), 0)</f>
        <v>0</v>
      </c>
      <c r="G38" s="40"/>
      <c r="H38" s="40"/>
      <c r="I38" s="116">
        <v>0</v>
      </c>
      <c r="J38" s="115">
        <v>0</v>
      </c>
      <c r="K38" s="43"/>
    </row>
    <row r="39" spans="2:11" s="1" customFormat="1" ht="6.95" customHeight="1">
      <c r="B39" s="39"/>
      <c r="C39" s="40"/>
      <c r="D39" s="40"/>
      <c r="E39" s="40"/>
      <c r="F39" s="40"/>
      <c r="G39" s="40"/>
      <c r="H39" s="40"/>
      <c r="I39" s="40"/>
      <c r="J39" s="40"/>
      <c r="K39" s="43"/>
    </row>
    <row r="40" spans="2:11" s="1" customFormat="1" ht="25.35" customHeight="1">
      <c r="B40" s="39"/>
      <c r="C40" s="117"/>
      <c r="D40" s="118" t="s">
        <v>53</v>
      </c>
      <c r="E40" s="69"/>
      <c r="F40" s="69"/>
      <c r="G40" s="119" t="s">
        <v>54</v>
      </c>
      <c r="H40" s="120" t="s">
        <v>55</v>
      </c>
      <c r="I40" s="69"/>
      <c r="J40" s="121">
        <f>SUM(J31:J38)</f>
        <v>0</v>
      </c>
      <c r="K40" s="122"/>
    </row>
    <row r="41" spans="2:11" s="1" customFormat="1" ht="14.45" customHeight="1">
      <c r="B41" s="54"/>
      <c r="C41" s="55"/>
      <c r="D41" s="55"/>
      <c r="E41" s="55"/>
      <c r="F41" s="55"/>
      <c r="G41" s="55"/>
      <c r="H41" s="55"/>
      <c r="I41" s="55"/>
      <c r="J41" s="55"/>
      <c r="K41" s="56"/>
    </row>
    <row r="45" spans="2:11" s="1" customFormat="1" ht="6.95" customHeight="1">
      <c r="B45" s="57"/>
      <c r="C45" s="58"/>
      <c r="D45" s="58"/>
      <c r="E45" s="58"/>
      <c r="F45" s="58"/>
      <c r="G45" s="58"/>
      <c r="H45" s="58"/>
      <c r="I45" s="58"/>
      <c r="J45" s="58"/>
      <c r="K45" s="123"/>
    </row>
    <row r="46" spans="2:11" s="1" customFormat="1" ht="36.950000000000003" customHeight="1">
      <c r="B46" s="39"/>
      <c r="C46" s="30" t="s">
        <v>228</v>
      </c>
      <c r="D46" s="40"/>
      <c r="E46" s="40"/>
      <c r="F46" s="40"/>
      <c r="G46" s="40"/>
      <c r="H46" s="40"/>
      <c r="I46" s="40"/>
      <c r="J46" s="40"/>
      <c r="K46" s="43"/>
    </row>
    <row r="47" spans="2:11" s="1" customFormat="1" ht="6.95" customHeight="1">
      <c r="B47" s="39"/>
      <c r="C47" s="40"/>
      <c r="D47" s="40"/>
      <c r="E47" s="40"/>
      <c r="F47" s="40"/>
      <c r="G47" s="40"/>
      <c r="H47" s="40"/>
      <c r="I47" s="40"/>
      <c r="J47" s="40"/>
      <c r="K47" s="43"/>
    </row>
    <row r="48" spans="2:11" s="1" customFormat="1" ht="14.45" customHeight="1">
      <c r="B48" s="39"/>
      <c r="C48" s="36" t="s">
        <v>17</v>
      </c>
      <c r="D48" s="40"/>
      <c r="E48" s="40"/>
      <c r="F48" s="40"/>
      <c r="G48" s="40"/>
      <c r="H48" s="40"/>
      <c r="I48" s="40"/>
      <c r="J48" s="40"/>
      <c r="K48" s="43"/>
    </row>
    <row r="49" spans="2:47" s="1" customFormat="1" ht="16.5" customHeight="1">
      <c r="B49" s="39"/>
      <c r="C49" s="40"/>
      <c r="D49" s="40"/>
      <c r="E49" s="263" t="str">
        <f>E7</f>
        <v>ÚPRAVA VEŘEJNÉHO PROSTORU MEZI UL. VÝSTAVNÍ-VELETRŽNÍ PŘI MENDLOVĚ NÁM.ČÁST 2 - VNITROBLOK</v>
      </c>
      <c r="F49" s="269"/>
      <c r="G49" s="269"/>
      <c r="H49" s="269"/>
      <c r="I49" s="40"/>
      <c r="J49" s="40"/>
      <c r="K49" s="43"/>
    </row>
    <row r="50" spans="2:47" ht="15">
      <c r="B50" s="28"/>
      <c r="C50" s="36" t="s">
        <v>206</v>
      </c>
      <c r="D50" s="29"/>
      <c r="E50" s="29"/>
      <c r="F50" s="29"/>
      <c r="G50" s="29"/>
      <c r="H50" s="29"/>
      <c r="I50" s="29"/>
      <c r="J50" s="29"/>
      <c r="K50" s="31"/>
    </row>
    <row r="51" spans="2:47" ht="16.5" customHeight="1">
      <c r="B51" s="28"/>
      <c r="C51" s="29"/>
      <c r="D51" s="29"/>
      <c r="E51" s="263" t="s">
        <v>1641</v>
      </c>
      <c r="F51" s="254"/>
      <c r="G51" s="254"/>
      <c r="H51" s="254"/>
      <c r="I51" s="29"/>
      <c r="J51" s="29"/>
      <c r="K51" s="31"/>
    </row>
    <row r="52" spans="2:47" ht="15">
      <c r="B52" s="28"/>
      <c r="C52" s="36" t="s">
        <v>212</v>
      </c>
      <c r="D52" s="29"/>
      <c r="E52" s="29"/>
      <c r="F52" s="29"/>
      <c r="G52" s="29"/>
      <c r="H52" s="29"/>
      <c r="I52" s="29"/>
      <c r="J52" s="29"/>
      <c r="K52" s="31"/>
    </row>
    <row r="53" spans="2:47" s="1" customFormat="1" ht="16.5" customHeight="1">
      <c r="B53" s="39"/>
      <c r="C53" s="40"/>
      <c r="D53" s="40"/>
      <c r="E53" s="252" t="s">
        <v>1645</v>
      </c>
      <c r="F53" s="264"/>
      <c r="G53" s="264"/>
      <c r="H53" s="264"/>
      <c r="I53" s="40"/>
      <c r="J53" s="40"/>
      <c r="K53" s="43"/>
    </row>
    <row r="54" spans="2:47" s="1" customFormat="1" ht="14.45" customHeight="1">
      <c r="B54" s="39"/>
      <c r="C54" s="36" t="s">
        <v>1646</v>
      </c>
      <c r="D54" s="40"/>
      <c r="E54" s="40"/>
      <c r="F54" s="40"/>
      <c r="G54" s="40"/>
      <c r="H54" s="40"/>
      <c r="I54" s="40"/>
      <c r="J54" s="40"/>
      <c r="K54" s="43"/>
    </row>
    <row r="55" spans="2:47" s="1" customFormat="1" ht="17.25" customHeight="1">
      <c r="B55" s="39"/>
      <c r="C55" s="40"/>
      <c r="D55" s="40"/>
      <c r="E55" s="265" t="str">
        <f>E13</f>
        <v>SO 19.4 - TRÁVNÍK - založení nového</v>
      </c>
      <c r="F55" s="264"/>
      <c r="G55" s="264"/>
      <c r="H55" s="264"/>
      <c r="I55" s="40"/>
      <c r="J55" s="40"/>
      <c r="K55" s="43"/>
    </row>
    <row r="56" spans="2:47" s="1" customFormat="1" ht="6.95" customHeight="1">
      <c r="B56" s="39"/>
      <c r="C56" s="40"/>
      <c r="D56" s="40"/>
      <c r="E56" s="40"/>
      <c r="F56" s="40"/>
      <c r="G56" s="40"/>
      <c r="H56" s="40"/>
      <c r="I56" s="40"/>
      <c r="J56" s="40"/>
      <c r="K56" s="43"/>
    </row>
    <row r="57" spans="2:47" s="1" customFormat="1" ht="18" customHeight="1">
      <c r="B57" s="39"/>
      <c r="C57" s="36" t="s">
        <v>24</v>
      </c>
      <c r="D57" s="40"/>
      <c r="E57" s="40"/>
      <c r="F57" s="34" t="str">
        <f>F16</f>
        <v>BRNO</v>
      </c>
      <c r="G57" s="40"/>
      <c r="H57" s="40"/>
      <c r="I57" s="36" t="s">
        <v>26</v>
      </c>
      <c r="J57" s="108" t="str">
        <f>IF(J16="","",J16)</f>
        <v>18.09.2017</v>
      </c>
      <c r="K57" s="43"/>
    </row>
    <row r="58" spans="2:47" s="1" customFormat="1" ht="6.95" customHeight="1">
      <c r="B58" s="39"/>
      <c r="C58" s="40"/>
      <c r="D58" s="40"/>
      <c r="E58" s="40"/>
      <c r="F58" s="40"/>
      <c r="G58" s="40"/>
      <c r="H58" s="40"/>
      <c r="I58" s="40"/>
      <c r="J58" s="40"/>
      <c r="K58" s="43"/>
    </row>
    <row r="59" spans="2:47" s="1" customFormat="1" ht="15">
      <c r="B59" s="39"/>
      <c r="C59" s="36" t="s">
        <v>33</v>
      </c>
      <c r="D59" s="40"/>
      <c r="E59" s="40"/>
      <c r="F59" s="34" t="str">
        <f>E19</f>
        <v>Statutární město Brno</v>
      </c>
      <c r="G59" s="40"/>
      <c r="H59" s="40"/>
      <c r="I59" s="36" t="s">
        <v>39</v>
      </c>
      <c r="J59" s="257" t="str">
        <f>E25</f>
        <v>ATELIÉR ZAHRADNÍ A KRAJIN. ARCHITEKTURY  Z.SENDLER</v>
      </c>
      <c r="K59" s="43"/>
    </row>
    <row r="60" spans="2:47" s="1" customFormat="1" ht="14.45" customHeight="1">
      <c r="B60" s="39"/>
      <c r="C60" s="36" t="s">
        <v>37</v>
      </c>
      <c r="D60" s="40"/>
      <c r="E60" s="40"/>
      <c r="F60" s="34" t="str">
        <f>IF(E22="","",E22)</f>
        <v xml:space="preserve"> </v>
      </c>
      <c r="G60" s="40"/>
      <c r="H60" s="40"/>
      <c r="I60" s="40"/>
      <c r="J60" s="266"/>
      <c r="K60" s="43"/>
    </row>
    <row r="61" spans="2:47" s="1" customFormat="1" ht="10.35" customHeight="1">
      <c r="B61" s="39"/>
      <c r="C61" s="40"/>
      <c r="D61" s="40"/>
      <c r="E61" s="40"/>
      <c r="F61" s="40"/>
      <c r="G61" s="40"/>
      <c r="H61" s="40"/>
      <c r="I61" s="40"/>
      <c r="J61" s="40"/>
      <c r="K61" s="43"/>
    </row>
    <row r="62" spans="2:47" s="1" customFormat="1" ht="29.25" customHeight="1">
      <c r="B62" s="39"/>
      <c r="C62" s="124" t="s">
        <v>229</v>
      </c>
      <c r="D62" s="117"/>
      <c r="E62" s="117"/>
      <c r="F62" s="117"/>
      <c r="G62" s="117"/>
      <c r="H62" s="117"/>
      <c r="I62" s="117"/>
      <c r="J62" s="125" t="s">
        <v>230</v>
      </c>
      <c r="K62" s="126"/>
    </row>
    <row r="63" spans="2:47" s="1" customFormat="1" ht="10.35" customHeight="1">
      <c r="B63" s="39"/>
      <c r="C63" s="40"/>
      <c r="D63" s="40"/>
      <c r="E63" s="40"/>
      <c r="F63" s="40"/>
      <c r="G63" s="40"/>
      <c r="H63" s="40"/>
      <c r="I63" s="40"/>
      <c r="J63" s="40"/>
      <c r="K63" s="43"/>
    </row>
    <row r="64" spans="2:47" s="1" customFormat="1" ht="29.25" customHeight="1">
      <c r="B64" s="39"/>
      <c r="C64" s="127" t="s">
        <v>231</v>
      </c>
      <c r="D64" s="40"/>
      <c r="E64" s="40"/>
      <c r="F64" s="40"/>
      <c r="G64" s="40"/>
      <c r="H64" s="40"/>
      <c r="I64" s="40"/>
      <c r="J64" s="114">
        <f>J91</f>
        <v>0</v>
      </c>
      <c r="K64" s="43"/>
      <c r="AU64" s="24" t="s">
        <v>232</v>
      </c>
    </row>
    <row r="65" spans="2:12" s="8" customFormat="1" ht="24.95" customHeight="1">
      <c r="B65" s="128"/>
      <c r="C65" s="129"/>
      <c r="D65" s="130" t="s">
        <v>233</v>
      </c>
      <c r="E65" s="131"/>
      <c r="F65" s="131"/>
      <c r="G65" s="131"/>
      <c r="H65" s="131"/>
      <c r="I65" s="131"/>
      <c r="J65" s="132">
        <f>J92</f>
        <v>0</v>
      </c>
      <c r="K65" s="133"/>
    </row>
    <row r="66" spans="2:12" s="9" customFormat="1" ht="19.899999999999999" customHeight="1">
      <c r="B66" s="134"/>
      <c r="C66" s="135"/>
      <c r="D66" s="136" t="s">
        <v>234</v>
      </c>
      <c r="E66" s="137"/>
      <c r="F66" s="137"/>
      <c r="G66" s="137"/>
      <c r="H66" s="137"/>
      <c r="I66" s="137"/>
      <c r="J66" s="138">
        <f>J93</f>
        <v>0</v>
      </c>
      <c r="K66" s="139"/>
    </row>
    <row r="67" spans="2:12" s="9" customFormat="1" ht="19.899999999999999" customHeight="1">
      <c r="B67" s="134"/>
      <c r="C67" s="135"/>
      <c r="D67" s="136" t="s">
        <v>239</v>
      </c>
      <c r="E67" s="137"/>
      <c r="F67" s="137"/>
      <c r="G67" s="137"/>
      <c r="H67" s="137"/>
      <c r="I67" s="137"/>
      <c r="J67" s="138">
        <f>J173</f>
        <v>0</v>
      </c>
      <c r="K67" s="139"/>
    </row>
    <row r="68" spans="2:12" s="1" customFormat="1" ht="21.75" customHeight="1">
      <c r="B68" s="39"/>
      <c r="C68" s="40"/>
      <c r="D68" s="40"/>
      <c r="E68" s="40"/>
      <c r="F68" s="40"/>
      <c r="G68" s="40"/>
      <c r="H68" s="40"/>
      <c r="I68" s="40"/>
      <c r="J68" s="40"/>
      <c r="K68" s="43"/>
    </row>
    <row r="69" spans="2:12" s="1" customFormat="1" ht="6.95" customHeight="1">
      <c r="B69" s="54"/>
      <c r="C69" s="55"/>
      <c r="D69" s="55"/>
      <c r="E69" s="55"/>
      <c r="F69" s="55"/>
      <c r="G69" s="55"/>
      <c r="H69" s="55"/>
      <c r="I69" s="55"/>
      <c r="J69" s="55"/>
      <c r="K69" s="56"/>
    </row>
    <row r="73" spans="2:12" s="1" customFormat="1" ht="6.95" customHeight="1">
      <c r="B73" s="57"/>
      <c r="C73" s="58"/>
      <c r="D73" s="58"/>
      <c r="E73" s="58"/>
      <c r="F73" s="58"/>
      <c r="G73" s="58"/>
      <c r="H73" s="58"/>
      <c r="I73" s="58"/>
      <c r="J73" s="58"/>
      <c r="K73" s="58"/>
      <c r="L73" s="39"/>
    </row>
    <row r="74" spans="2:12" s="1" customFormat="1" ht="36.950000000000003" customHeight="1">
      <c r="B74" s="39"/>
      <c r="C74" s="59" t="s">
        <v>243</v>
      </c>
      <c r="L74" s="39"/>
    </row>
    <row r="75" spans="2:12" s="1" customFormat="1" ht="6.95" customHeight="1">
      <c r="B75" s="39"/>
      <c r="L75" s="39"/>
    </row>
    <row r="76" spans="2:12" s="1" customFormat="1" ht="14.45" customHeight="1">
      <c r="B76" s="39"/>
      <c r="C76" s="61" t="s">
        <v>17</v>
      </c>
      <c r="L76" s="39"/>
    </row>
    <row r="77" spans="2:12" s="1" customFormat="1" ht="16.5" customHeight="1">
      <c r="B77" s="39"/>
      <c r="E77" s="267" t="str">
        <f>E7</f>
        <v>ÚPRAVA VEŘEJNÉHO PROSTORU MEZI UL. VÝSTAVNÍ-VELETRŽNÍ PŘI MENDLOVĚ NÁM.ČÁST 2 - VNITROBLOK</v>
      </c>
      <c r="F77" s="268"/>
      <c r="G77" s="268"/>
      <c r="H77" s="268"/>
      <c r="L77" s="39"/>
    </row>
    <row r="78" spans="2:12" ht="15">
      <c r="B78" s="28"/>
      <c r="C78" s="61" t="s">
        <v>206</v>
      </c>
      <c r="L78" s="28"/>
    </row>
    <row r="79" spans="2:12" ht="16.5" customHeight="1">
      <c r="B79" s="28"/>
      <c r="E79" s="267" t="s">
        <v>1641</v>
      </c>
      <c r="F79" s="219"/>
      <c r="G79" s="219"/>
      <c r="H79" s="219"/>
      <c r="L79" s="28"/>
    </row>
    <row r="80" spans="2:12" ht="15">
      <c r="B80" s="28"/>
      <c r="C80" s="61" t="s">
        <v>212</v>
      </c>
      <c r="L80" s="28"/>
    </row>
    <row r="81" spans="2:65" s="1" customFormat="1" ht="16.5" customHeight="1">
      <c r="B81" s="39"/>
      <c r="E81" s="270" t="s">
        <v>1645</v>
      </c>
      <c r="F81" s="261"/>
      <c r="G81" s="261"/>
      <c r="H81" s="261"/>
      <c r="L81" s="39"/>
    </row>
    <row r="82" spans="2:65" s="1" customFormat="1" ht="14.45" customHeight="1">
      <c r="B82" s="39"/>
      <c r="C82" s="61" t="s">
        <v>1646</v>
      </c>
      <c r="L82" s="39"/>
    </row>
    <row r="83" spans="2:65" s="1" customFormat="1" ht="17.25" customHeight="1">
      <c r="B83" s="39"/>
      <c r="E83" s="245" t="str">
        <f>E13</f>
        <v>SO 19.4 - TRÁVNÍK - založení nového</v>
      </c>
      <c r="F83" s="261"/>
      <c r="G83" s="261"/>
      <c r="H83" s="261"/>
      <c r="L83" s="39"/>
    </row>
    <row r="84" spans="2:65" s="1" customFormat="1" ht="6.95" customHeight="1">
      <c r="B84" s="39"/>
      <c r="L84" s="39"/>
    </row>
    <row r="85" spans="2:65" s="1" customFormat="1" ht="18" customHeight="1">
      <c r="B85" s="39"/>
      <c r="C85" s="61" t="s">
        <v>24</v>
      </c>
      <c r="F85" s="140" t="str">
        <f>F16</f>
        <v>BRNO</v>
      </c>
      <c r="I85" s="61" t="s">
        <v>26</v>
      </c>
      <c r="J85" s="65" t="str">
        <f>IF(J16="","",J16)</f>
        <v>18.09.2017</v>
      </c>
      <c r="L85" s="39"/>
    </row>
    <row r="86" spans="2:65" s="1" customFormat="1" ht="6.95" customHeight="1">
      <c r="B86" s="39"/>
      <c r="L86" s="39"/>
    </row>
    <row r="87" spans="2:65" s="1" customFormat="1" ht="15">
      <c r="B87" s="39"/>
      <c r="C87" s="61" t="s">
        <v>33</v>
      </c>
      <c r="F87" s="140" t="str">
        <f>E19</f>
        <v>Statutární město Brno</v>
      </c>
      <c r="I87" s="61" t="s">
        <v>39</v>
      </c>
      <c r="J87" s="140" t="str">
        <f>E25</f>
        <v>ATELIÉR ZAHRADNÍ A KRAJIN. ARCHITEKTURY  Z.SENDLER</v>
      </c>
      <c r="L87" s="39"/>
    </row>
    <row r="88" spans="2:65" s="1" customFormat="1" ht="14.45" customHeight="1">
      <c r="B88" s="39"/>
      <c r="C88" s="61" t="s">
        <v>37</v>
      </c>
      <c r="F88" s="140" t="str">
        <f>IF(E22="","",E22)</f>
        <v xml:space="preserve"> </v>
      </c>
      <c r="L88" s="39"/>
    </row>
    <row r="89" spans="2:65" s="1" customFormat="1" ht="10.35" customHeight="1">
      <c r="B89" s="39"/>
      <c r="L89" s="39"/>
    </row>
    <row r="90" spans="2:65" s="10" customFormat="1" ht="29.25" customHeight="1">
      <c r="B90" s="141"/>
      <c r="C90" s="142" t="s">
        <v>244</v>
      </c>
      <c r="D90" s="143" t="s">
        <v>62</v>
      </c>
      <c r="E90" s="143" t="s">
        <v>58</v>
      </c>
      <c r="F90" s="143" t="s">
        <v>245</v>
      </c>
      <c r="G90" s="143" t="s">
        <v>246</v>
      </c>
      <c r="H90" s="143" t="s">
        <v>247</v>
      </c>
      <c r="I90" s="143" t="s">
        <v>248</v>
      </c>
      <c r="J90" s="143" t="s">
        <v>230</v>
      </c>
      <c r="K90" s="144" t="s">
        <v>249</v>
      </c>
      <c r="L90" s="141"/>
      <c r="M90" s="71" t="s">
        <v>250</v>
      </c>
      <c r="N90" s="72" t="s">
        <v>47</v>
      </c>
      <c r="O90" s="72" t="s">
        <v>251</v>
      </c>
      <c r="P90" s="72" t="s">
        <v>252</v>
      </c>
      <c r="Q90" s="72" t="s">
        <v>253</v>
      </c>
      <c r="R90" s="72" t="s">
        <v>254</v>
      </c>
      <c r="S90" s="72" t="s">
        <v>255</v>
      </c>
      <c r="T90" s="73" t="s">
        <v>256</v>
      </c>
    </row>
    <row r="91" spans="2:65" s="1" customFormat="1" ht="29.25" customHeight="1">
      <c r="B91" s="39"/>
      <c r="C91" s="75" t="s">
        <v>231</v>
      </c>
      <c r="J91" s="145">
        <f>BK91</f>
        <v>0</v>
      </c>
      <c r="L91" s="39"/>
      <c r="M91" s="74"/>
      <c r="N91" s="66"/>
      <c r="O91" s="66"/>
      <c r="P91" s="146">
        <f>P92</f>
        <v>69.213619999999992</v>
      </c>
      <c r="Q91" s="66"/>
      <c r="R91" s="146">
        <f>R92</f>
        <v>2.2418300000000002</v>
      </c>
      <c r="S91" s="66"/>
      <c r="T91" s="147">
        <f>T92</f>
        <v>0</v>
      </c>
      <c r="AT91" s="24" t="s">
        <v>76</v>
      </c>
      <c r="AU91" s="24" t="s">
        <v>232</v>
      </c>
      <c r="BK91" s="148">
        <f>BK92</f>
        <v>0</v>
      </c>
    </row>
    <row r="92" spans="2:65" s="11" customFormat="1" ht="37.35" customHeight="1">
      <c r="B92" s="149"/>
      <c r="D92" s="150" t="s">
        <v>76</v>
      </c>
      <c r="E92" s="151" t="s">
        <v>257</v>
      </c>
      <c r="F92" s="151" t="s">
        <v>258</v>
      </c>
      <c r="J92" s="152">
        <f>BK92</f>
        <v>0</v>
      </c>
      <c r="L92" s="149"/>
      <c r="M92" s="153"/>
      <c r="N92" s="154"/>
      <c r="O92" s="154"/>
      <c r="P92" s="155">
        <f>P93+P173</f>
        <v>69.213619999999992</v>
      </c>
      <c r="Q92" s="154"/>
      <c r="R92" s="155">
        <f>R93+R173</f>
        <v>2.2418300000000002</v>
      </c>
      <c r="S92" s="154"/>
      <c r="T92" s="156">
        <f>T93+T173</f>
        <v>0</v>
      </c>
      <c r="AR92" s="150" t="s">
        <v>28</v>
      </c>
      <c r="AT92" s="157" t="s">
        <v>76</v>
      </c>
      <c r="AU92" s="157" t="s">
        <v>77</v>
      </c>
      <c r="AY92" s="150" t="s">
        <v>259</v>
      </c>
      <c r="BK92" s="158">
        <f>BK93+BK173</f>
        <v>0</v>
      </c>
    </row>
    <row r="93" spans="2:65" s="11" customFormat="1" ht="19.899999999999999" customHeight="1">
      <c r="B93" s="149"/>
      <c r="D93" s="150" t="s">
        <v>76</v>
      </c>
      <c r="E93" s="159" t="s">
        <v>28</v>
      </c>
      <c r="F93" s="159" t="s">
        <v>260</v>
      </c>
      <c r="J93" s="160">
        <f>BK93</f>
        <v>0</v>
      </c>
      <c r="L93" s="149"/>
      <c r="M93" s="153"/>
      <c r="N93" s="154"/>
      <c r="O93" s="154"/>
      <c r="P93" s="155">
        <f>SUM(P94:P172)</f>
        <v>49.183619999999998</v>
      </c>
      <c r="Q93" s="154"/>
      <c r="R93" s="155">
        <f>SUM(R94:R172)</f>
        <v>2.2418300000000002</v>
      </c>
      <c r="S93" s="154"/>
      <c r="T93" s="156">
        <f>SUM(T94:T172)</f>
        <v>0</v>
      </c>
      <c r="AR93" s="150" t="s">
        <v>28</v>
      </c>
      <c r="AT93" s="157" t="s">
        <v>76</v>
      </c>
      <c r="AU93" s="157" t="s">
        <v>28</v>
      </c>
      <c r="AY93" s="150" t="s">
        <v>259</v>
      </c>
      <c r="BK93" s="158">
        <f>SUM(BK94:BK172)</f>
        <v>0</v>
      </c>
    </row>
    <row r="94" spans="2:65" s="1" customFormat="1" ht="16.5" customHeight="1">
      <c r="B94" s="161"/>
      <c r="C94" s="162" t="s">
        <v>28</v>
      </c>
      <c r="D94" s="162" t="s">
        <v>261</v>
      </c>
      <c r="E94" s="163" t="s">
        <v>318</v>
      </c>
      <c r="F94" s="164" t="s">
        <v>319</v>
      </c>
      <c r="G94" s="165" t="s">
        <v>297</v>
      </c>
      <c r="H94" s="166">
        <v>10</v>
      </c>
      <c r="I94" s="167"/>
      <c r="J94" s="167">
        <f>ROUND(I94*H94,2)</f>
        <v>0</v>
      </c>
      <c r="K94" s="164" t="s">
        <v>265</v>
      </c>
      <c r="L94" s="39"/>
      <c r="M94" s="168" t="s">
        <v>5</v>
      </c>
      <c r="N94" s="169" t="s">
        <v>48</v>
      </c>
      <c r="O94" s="170">
        <v>8.9999999999999993E-3</v>
      </c>
      <c r="P94" s="170">
        <f>O94*H94</f>
        <v>0.09</v>
      </c>
      <c r="Q94" s="170">
        <v>0</v>
      </c>
      <c r="R94" s="170">
        <f>Q94*H94</f>
        <v>0</v>
      </c>
      <c r="S94" s="170">
        <v>0</v>
      </c>
      <c r="T94" s="171">
        <f>S94*H94</f>
        <v>0</v>
      </c>
      <c r="AR94" s="24" t="s">
        <v>266</v>
      </c>
      <c r="AT94" s="24" t="s">
        <v>261</v>
      </c>
      <c r="AU94" s="24" t="s">
        <v>86</v>
      </c>
      <c r="AY94" s="24" t="s">
        <v>259</v>
      </c>
      <c r="BE94" s="172">
        <f>IF(N94="základní",J94,0)</f>
        <v>0</v>
      </c>
      <c r="BF94" s="172">
        <f>IF(N94="snížená",J94,0)</f>
        <v>0</v>
      </c>
      <c r="BG94" s="172">
        <f>IF(N94="zákl. přenesená",J94,0)</f>
        <v>0</v>
      </c>
      <c r="BH94" s="172">
        <f>IF(N94="sníž. přenesená",J94,0)</f>
        <v>0</v>
      </c>
      <c r="BI94" s="172">
        <f>IF(N94="nulová",J94,0)</f>
        <v>0</v>
      </c>
      <c r="BJ94" s="24" t="s">
        <v>28</v>
      </c>
      <c r="BK94" s="172">
        <f>ROUND(I94*H94,2)</f>
        <v>0</v>
      </c>
      <c r="BL94" s="24" t="s">
        <v>266</v>
      </c>
      <c r="BM94" s="24" t="s">
        <v>1971</v>
      </c>
    </row>
    <row r="95" spans="2:65" s="12" customFormat="1">
      <c r="B95" s="173"/>
      <c r="D95" s="174" t="s">
        <v>268</v>
      </c>
      <c r="E95" s="175" t="s">
        <v>5</v>
      </c>
      <c r="F95" s="176" t="s">
        <v>1972</v>
      </c>
      <c r="H95" s="175" t="s">
        <v>5</v>
      </c>
      <c r="L95" s="173"/>
      <c r="M95" s="177"/>
      <c r="N95" s="178"/>
      <c r="O95" s="178"/>
      <c r="P95" s="178"/>
      <c r="Q95" s="178"/>
      <c r="R95" s="178"/>
      <c r="S95" s="178"/>
      <c r="T95" s="179"/>
      <c r="AT95" s="175" t="s">
        <v>268</v>
      </c>
      <c r="AU95" s="175" t="s">
        <v>86</v>
      </c>
      <c r="AV95" s="12" t="s">
        <v>28</v>
      </c>
      <c r="AW95" s="12" t="s">
        <v>41</v>
      </c>
      <c r="AX95" s="12" t="s">
        <v>77</v>
      </c>
      <c r="AY95" s="175" t="s">
        <v>259</v>
      </c>
    </row>
    <row r="96" spans="2:65" s="12" customFormat="1">
      <c r="B96" s="173"/>
      <c r="D96" s="174" t="s">
        <v>268</v>
      </c>
      <c r="E96" s="175" t="s">
        <v>5</v>
      </c>
      <c r="F96" s="176" t="s">
        <v>1973</v>
      </c>
      <c r="H96" s="175" t="s">
        <v>5</v>
      </c>
      <c r="L96" s="173"/>
      <c r="M96" s="177"/>
      <c r="N96" s="178"/>
      <c r="O96" s="178"/>
      <c r="P96" s="178"/>
      <c r="Q96" s="178"/>
      <c r="R96" s="178"/>
      <c r="S96" s="178"/>
      <c r="T96" s="179"/>
      <c r="AT96" s="175" t="s">
        <v>268</v>
      </c>
      <c r="AU96" s="175" t="s">
        <v>86</v>
      </c>
      <c r="AV96" s="12" t="s">
        <v>28</v>
      </c>
      <c r="AW96" s="12" t="s">
        <v>41</v>
      </c>
      <c r="AX96" s="12" t="s">
        <v>77</v>
      </c>
      <c r="AY96" s="175" t="s">
        <v>259</v>
      </c>
    </row>
    <row r="97" spans="2:65" s="13" customFormat="1">
      <c r="B97" s="180"/>
      <c r="D97" s="174" t="s">
        <v>268</v>
      </c>
      <c r="E97" s="181" t="s">
        <v>5</v>
      </c>
      <c r="F97" s="182" t="s">
        <v>275</v>
      </c>
      <c r="H97" s="183">
        <v>0</v>
      </c>
      <c r="L97" s="180"/>
      <c r="M97" s="184"/>
      <c r="N97" s="185"/>
      <c r="O97" s="185"/>
      <c r="P97" s="185"/>
      <c r="Q97" s="185"/>
      <c r="R97" s="185"/>
      <c r="S97" s="185"/>
      <c r="T97" s="186"/>
      <c r="AT97" s="181" t="s">
        <v>268</v>
      </c>
      <c r="AU97" s="181" t="s">
        <v>86</v>
      </c>
      <c r="AV97" s="13" t="s">
        <v>152</v>
      </c>
      <c r="AW97" s="13" t="s">
        <v>41</v>
      </c>
      <c r="AX97" s="13" t="s">
        <v>77</v>
      </c>
      <c r="AY97" s="181" t="s">
        <v>259</v>
      </c>
    </row>
    <row r="98" spans="2:65" s="12" customFormat="1">
      <c r="B98" s="173"/>
      <c r="D98" s="174" t="s">
        <v>268</v>
      </c>
      <c r="E98" s="175" t="s">
        <v>5</v>
      </c>
      <c r="F98" s="176" t="s">
        <v>1974</v>
      </c>
      <c r="H98" s="175" t="s">
        <v>5</v>
      </c>
      <c r="L98" s="173"/>
      <c r="M98" s="177"/>
      <c r="N98" s="178"/>
      <c r="O98" s="178"/>
      <c r="P98" s="178"/>
      <c r="Q98" s="178"/>
      <c r="R98" s="178"/>
      <c r="S98" s="178"/>
      <c r="T98" s="179"/>
      <c r="AT98" s="175" t="s">
        <v>268</v>
      </c>
      <c r="AU98" s="175" t="s">
        <v>86</v>
      </c>
      <c r="AV98" s="12" t="s">
        <v>28</v>
      </c>
      <c r="AW98" s="12" t="s">
        <v>41</v>
      </c>
      <c r="AX98" s="12" t="s">
        <v>77</v>
      </c>
      <c r="AY98" s="175" t="s">
        <v>259</v>
      </c>
    </row>
    <row r="99" spans="2:65" s="12" customFormat="1">
      <c r="B99" s="173"/>
      <c r="D99" s="174" t="s">
        <v>268</v>
      </c>
      <c r="E99" s="175" t="s">
        <v>5</v>
      </c>
      <c r="F99" s="176" t="s">
        <v>1975</v>
      </c>
      <c r="H99" s="175" t="s">
        <v>5</v>
      </c>
      <c r="L99" s="173"/>
      <c r="M99" s="177"/>
      <c r="N99" s="178"/>
      <c r="O99" s="178"/>
      <c r="P99" s="178"/>
      <c r="Q99" s="178"/>
      <c r="R99" s="178"/>
      <c r="S99" s="178"/>
      <c r="T99" s="179"/>
      <c r="AT99" s="175" t="s">
        <v>268</v>
      </c>
      <c r="AU99" s="175" t="s">
        <v>86</v>
      </c>
      <c r="AV99" s="12" t="s">
        <v>28</v>
      </c>
      <c r="AW99" s="12" t="s">
        <v>41</v>
      </c>
      <c r="AX99" s="12" t="s">
        <v>77</v>
      </c>
      <c r="AY99" s="175" t="s">
        <v>259</v>
      </c>
    </row>
    <row r="100" spans="2:65" s="14" customFormat="1">
      <c r="B100" s="187"/>
      <c r="D100" s="174" t="s">
        <v>268</v>
      </c>
      <c r="E100" s="188" t="s">
        <v>5</v>
      </c>
      <c r="F100" s="189" t="s">
        <v>1966</v>
      </c>
      <c r="H100" s="190">
        <v>10</v>
      </c>
      <c r="L100" s="187"/>
      <c r="M100" s="191"/>
      <c r="N100" s="192"/>
      <c r="O100" s="192"/>
      <c r="P100" s="192"/>
      <c r="Q100" s="192"/>
      <c r="R100" s="192"/>
      <c r="S100" s="192"/>
      <c r="T100" s="193"/>
      <c r="AT100" s="188" t="s">
        <v>268</v>
      </c>
      <c r="AU100" s="188" t="s">
        <v>86</v>
      </c>
      <c r="AV100" s="14" t="s">
        <v>86</v>
      </c>
      <c r="AW100" s="14" t="s">
        <v>41</v>
      </c>
      <c r="AX100" s="14" t="s">
        <v>77</v>
      </c>
      <c r="AY100" s="188" t="s">
        <v>259</v>
      </c>
    </row>
    <row r="101" spans="2:65" s="15" customFormat="1">
      <c r="B101" s="194"/>
      <c r="D101" s="174" t="s">
        <v>268</v>
      </c>
      <c r="E101" s="195" t="s">
        <v>1965</v>
      </c>
      <c r="F101" s="196" t="s">
        <v>1976</v>
      </c>
      <c r="H101" s="197">
        <v>10</v>
      </c>
      <c r="L101" s="194"/>
      <c r="M101" s="198"/>
      <c r="N101" s="199"/>
      <c r="O101" s="199"/>
      <c r="P101" s="199"/>
      <c r="Q101" s="199"/>
      <c r="R101" s="199"/>
      <c r="S101" s="199"/>
      <c r="T101" s="200"/>
      <c r="AT101" s="195" t="s">
        <v>268</v>
      </c>
      <c r="AU101" s="195" t="s">
        <v>86</v>
      </c>
      <c r="AV101" s="15" t="s">
        <v>266</v>
      </c>
      <c r="AW101" s="15" t="s">
        <v>41</v>
      </c>
      <c r="AX101" s="15" t="s">
        <v>28</v>
      </c>
      <c r="AY101" s="195" t="s">
        <v>259</v>
      </c>
    </row>
    <row r="102" spans="2:65" s="1" customFormat="1" ht="16.5" customHeight="1">
      <c r="B102" s="161"/>
      <c r="C102" s="162">
        <v>2</v>
      </c>
      <c r="D102" s="162" t="s">
        <v>261</v>
      </c>
      <c r="E102" s="163" t="s">
        <v>1978</v>
      </c>
      <c r="F102" s="164" t="s">
        <v>706</v>
      </c>
      <c r="G102" s="165" t="s">
        <v>324</v>
      </c>
      <c r="H102" s="166">
        <v>11.1</v>
      </c>
      <c r="I102" s="167"/>
      <c r="J102" s="167">
        <f>ROUND(I102*H102,2)</f>
        <v>0</v>
      </c>
      <c r="K102" s="164" t="s">
        <v>5</v>
      </c>
      <c r="L102" s="39"/>
      <c r="M102" s="168" t="s">
        <v>5</v>
      </c>
      <c r="N102" s="169" t="s">
        <v>48</v>
      </c>
      <c r="O102" s="170">
        <v>0</v>
      </c>
      <c r="P102" s="170">
        <f>O102*H102</f>
        <v>0</v>
      </c>
      <c r="Q102" s="170">
        <v>0</v>
      </c>
      <c r="R102" s="170">
        <f>Q102*H102</f>
        <v>0</v>
      </c>
      <c r="S102" s="170">
        <v>0</v>
      </c>
      <c r="T102" s="171">
        <f>S102*H102</f>
        <v>0</v>
      </c>
      <c r="AR102" s="24" t="s">
        <v>266</v>
      </c>
      <c r="AT102" s="24" t="s">
        <v>261</v>
      </c>
      <c r="AU102" s="24" t="s">
        <v>86</v>
      </c>
      <c r="AY102" s="24" t="s">
        <v>259</v>
      </c>
      <c r="BE102" s="172">
        <f>IF(N102="základní",J102,0)</f>
        <v>0</v>
      </c>
      <c r="BF102" s="172">
        <f>IF(N102="snížená",J102,0)</f>
        <v>0</v>
      </c>
      <c r="BG102" s="172">
        <f>IF(N102="zákl. přenesená",J102,0)</f>
        <v>0</v>
      </c>
      <c r="BH102" s="172">
        <f>IF(N102="sníž. přenesená",J102,0)</f>
        <v>0</v>
      </c>
      <c r="BI102" s="172">
        <f>IF(N102="nulová",J102,0)</f>
        <v>0</v>
      </c>
      <c r="BJ102" s="24" t="s">
        <v>28</v>
      </c>
      <c r="BK102" s="172">
        <f>ROUND(I102*H102,2)</f>
        <v>0</v>
      </c>
      <c r="BL102" s="24" t="s">
        <v>266</v>
      </c>
      <c r="BM102" s="24" t="s">
        <v>1979</v>
      </c>
    </row>
    <row r="103" spans="2:65" s="12" customFormat="1">
      <c r="B103" s="173"/>
      <c r="D103" s="174" t="s">
        <v>268</v>
      </c>
      <c r="E103" s="175" t="s">
        <v>5</v>
      </c>
      <c r="F103" s="176" t="s">
        <v>1977</v>
      </c>
      <c r="H103" s="175" t="s">
        <v>5</v>
      </c>
      <c r="L103" s="173"/>
      <c r="M103" s="177"/>
      <c r="N103" s="178"/>
      <c r="O103" s="178"/>
      <c r="P103" s="178"/>
      <c r="Q103" s="178"/>
      <c r="R103" s="178"/>
      <c r="S103" s="178"/>
      <c r="T103" s="179"/>
      <c r="AT103" s="175" t="s">
        <v>268</v>
      </c>
      <c r="AU103" s="175" t="s">
        <v>86</v>
      </c>
      <c r="AV103" s="12" t="s">
        <v>28</v>
      </c>
      <c r="AW103" s="12" t="s">
        <v>41</v>
      </c>
      <c r="AX103" s="12" t="s">
        <v>77</v>
      </c>
      <c r="AY103" s="175" t="s">
        <v>259</v>
      </c>
    </row>
    <row r="104" spans="2:65" s="14" customFormat="1">
      <c r="B104" s="187"/>
      <c r="D104" s="174" t="s">
        <v>268</v>
      </c>
      <c r="E104" s="188" t="s">
        <v>5</v>
      </c>
      <c r="F104" s="189" t="s">
        <v>1980</v>
      </c>
      <c r="H104" s="190">
        <v>11.1</v>
      </c>
      <c r="L104" s="187"/>
      <c r="M104" s="191"/>
      <c r="N104" s="192"/>
      <c r="O104" s="192"/>
      <c r="P104" s="192"/>
      <c r="Q104" s="192"/>
      <c r="R104" s="192"/>
      <c r="S104" s="192"/>
      <c r="T104" s="193"/>
      <c r="AT104" s="188" t="s">
        <v>268</v>
      </c>
      <c r="AU104" s="188" t="s">
        <v>86</v>
      </c>
      <c r="AV104" s="14" t="s">
        <v>86</v>
      </c>
      <c r="AW104" s="14" t="s">
        <v>41</v>
      </c>
      <c r="AX104" s="14" t="s">
        <v>28</v>
      </c>
      <c r="AY104" s="188" t="s">
        <v>259</v>
      </c>
    </row>
    <row r="105" spans="2:65" s="1" customFormat="1" ht="38.25" customHeight="1">
      <c r="B105" s="161"/>
      <c r="C105" s="162">
        <v>3</v>
      </c>
      <c r="D105" s="162" t="s">
        <v>261</v>
      </c>
      <c r="E105" s="163" t="s">
        <v>1981</v>
      </c>
      <c r="F105" s="164" t="s">
        <v>1982</v>
      </c>
      <c r="G105" s="165" t="s">
        <v>264</v>
      </c>
      <c r="H105" s="166">
        <v>211</v>
      </c>
      <c r="I105" s="167"/>
      <c r="J105" s="167">
        <f>ROUND(I105*H105,2)</f>
        <v>0</v>
      </c>
      <c r="K105" s="164" t="s">
        <v>5</v>
      </c>
      <c r="L105" s="39"/>
      <c r="M105" s="168" t="s">
        <v>5</v>
      </c>
      <c r="N105" s="169" t="s">
        <v>48</v>
      </c>
      <c r="O105" s="170">
        <v>8.9999999999999993E-3</v>
      </c>
      <c r="P105" s="170">
        <f>O105*H105</f>
        <v>1.8989999999999998</v>
      </c>
      <c r="Q105" s="170">
        <v>0</v>
      </c>
      <c r="R105" s="170">
        <f>Q105*H105</f>
        <v>0</v>
      </c>
      <c r="S105" s="170">
        <v>0</v>
      </c>
      <c r="T105" s="171">
        <f>S105*H105</f>
        <v>0</v>
      </c>
      <c r="AR105" s="24" t="s">
        <v>266</v>
      </c>
      <c r="AT105" s="24" t="s">
        <v>261</v>
      </c>
      <c r="AU105" s="24" t="s">
        <v>86</v>
      </c>
      <c r="AY105" s="24" t="s">
        <v>259</v>
      </c>
      <c r="BE105" s="172">
        <f>IF(N105="základní",J105,0)</f>
        <v>0</v>
      </c>
      <c r="BF105" s="172">
        <f>IF(N105="snížená",J105,0)</f>
        <v>0</v>
      </c>
      <c r="BG105" s="172">
        <f>IF(N105="zákl. přenesená",J105,0)</f>
        <v>0</v>
      </c>
      <c r="BH105" s="172">
        <f>IF(N105="sníž. přenesená",J105,0)</f>
        <v>0</v>
      </c>
      <c r="BI105" s="172">
        <f>IF(N105="nulová",J105,0)</f>
        <v>0</v>
      </c>
      <c r="BJ105" s="24" t="s">
        <v>28</v>
      </c>
      <c r="BK105" s="172">
        <f>ROUND(I105*H105,2)</f>
        <v>0</v>
      </c>
      <c r="BL105" s="24" t="s">
        <v>266</v>
      </c>
      <c r="BM105" s="24" t="s">
        <v>1983</v>
      </c>
    </row>
    <row r="106" spans="2:65" s="12" customFormat="1">
      <c r="B106" s="173"/>
      <c r="D106" s="174" t="s">
        <v>268</v>
      </c>
      <c r="E106" s="175" t="s">
        <v>5</v>
      </c>
      <c r="F106" s="176" t="s">
        <v>1974</v>
      </c>
      <c r="H106" s="175" t="s">
        <v>5</v>
      </c>
      <c r="L106" s="173"/>
      <c r="M106" s="177"/>
      <c r="N106" s="178"/>
      <c r="O106" s="178"/>
      <c r="P106" s="178"/>
      <c r="Q106" s="178"/>
      <c r="R106" s="178"/>
      <c r="S106" s="178"/>
      <c r="T106" s="179"/>
      <c r="AT106" s="175" t="s">
        <v>268</v>
      </c>
      <c r="AU106" s="175" t="s">
        <v>86</v>
      </c>
      <c r="AV106" s="12" t="s">
        <v>28</v>
      </c>
      <c r="AW106" s="12" t="s">
        <v>41</v>
      </c>
      <c r="AX106" s="12" t="s">
        <v>77</v>
      </c>
      <c r="AY106" s="175" t="s">
        <v>259</v>
      </c>
    </row>
    <row r="107" spans="2:65" s="12" customFormat="1">
      <c r="B107" s="173"/>
      <c r="D107" s="174" t="s">
        <v>268</v>
      </c>
      <c r="E107" s="175" t="s">
        <v>5</v>
      </c>
      <c r="F107" s="176" t="s">
        <v>1984</v>
      </c>
      <c r="H107" s="175" t="s">
        <v>5</v>
      </c>
      <c r="L107" s="173"/>
      <c r="M107" s="177"/>
      <c r="N107" s="178"/>
      <c r="O107" s="178"/>
      <c r="P107" s="178"/>
      <c r="Q107" s="178"/>
      <c r="R107" s="178"/>
      <c r="S107" s="178"/>
      <c r="T107" s="179"/>
      <c r="AT107" s="175" t="s">
        <v>268</v>
      </c>
      <c r="AU107" s="175" t="s">
        <v>86</v>
      </c>
      <c r="AV107" s="12" t="s">
        <v>28</v>
      </c>
      <c r="AW107" s="12" t="s">
        <v>41</v>
      </c>
      <c r="AX107" s="12" t="s">
        <v>77</v>
      </c>
      <c r="AY107" s="175" t="s">
        <v>259</v>
      </c>
    </row>
    <row r="108" spans="2:65" s="12" customFormat="1">
      <c r="B108" s="173"/>
      <c r="D108" s="174" t="s">
        <v>268</v>
      </c>
      <c r="E108" s="175" t="s">
        <v>5</v>
      </c>
      <c r="F108" s="176" t="s">
        <v>1985</v>
      </c>
      <c r="H108" s="175" t="s">
        <v>5</v>
      </c>
      <c r="L108" s="173"/>
      <c r="M108" s="177"/>
      <c r="N108" s="178"/>
      <c r="O108" s="178"/>
      <c r="P108" s="178"/>
      <c r="Q108" s="178"/>
      <c r="R108" s="178"/>
      <c r="S108" s="178"/>
      <c r="T108" s="179"/>
      <c r="AT108" s="175" t="s">
        <v>268</v>
      </c>
      <c r="AU108" s="175" t="s">
        <v>86</v>
      </c>
      <c r="AV108" s="12" t="s">
        <v>28</v>
      </c>
      <c r="AW108" s="12" t="s">
        <v>41</v>
      </c>
      <c r="AX108" s="12" t="s">
        <v>77</v>
      </c>
      <c r="AY108" s="175" t="s">
        <v>259</v>
      </c>
    </row>
    <row r="109" spans="2:65" s="14" customFormat="1">
      <c r="B109" s="187"/>
      <c r="D109" s="174" t="s">
        <v>268</v>
      </c>
      <c r="E109" s="188" t="s">
        <v>5</v>
      </c>
      <c r="F109" s="189" t="s">
        <v>1964</v>
      </c>
      <c r="H109" s="190">
        <v>211</v>
      </c>
      <c r="L109" s="187"/>
      <c r="M109" s="191"/>
      <c r="N109" s="192"/>
      <c r="O109" s="192"/>
      <c r="P109" s="192"/>
      <c r="Q109" s="192"/>
      <c r="R109" s="192"/>
      <c r="S109" s="192"/>
      <c r="T109" s="193"/>
      <c r="AT109" s="188" t="s">
        <v>268</v>
      </c>
      <c r="AU109" s="188" t="s">
        <v>86</v>
      </c>
      <c r="AV109" s="14" t="s">
        <v>86</v>
      </c>
      <c r="AW109" s="14" t="s">
        <v>41</v>
      </c>
      <c r="AX109" s="14" t="s">
        <v>28</v>
      </c>
      <c r="AY109" s="188" t="s">
        <v>259</v>
      </c>
    </row>
    <row r="110" spans="2:65" s="1" customFormat="1" ht="25.5" customHeight="1">
      <c r="B110" s="161"/>
      <c r="C110" s="162">
        <v>4</v>
      </c>
      <c r="D110" s="162" t="s">
        <v>261</v>
      </c>
      <c r="E110" s="163" t="s">
        <v>1986</v>
      </c>
      <c r="F110" s="164" t="s">
        <v>1987</v>
      </c>
      <c r="G110" s="165" t="s">
        <v>264</v>
      </c>
      <c r="H110" s="166">
        <v>211</v>
      </c>
      <c r="I110" s="167"/>
      <c r="J110" s="167">
        <f>ROUND(I110*H110,2)</f>
        <v>0</v>
      </c>
      <c r="K110" s="164" t="s">
        <v>265</v>
      </c>
      <c r="L110" s="39"/>
      <c r="M110" s="168" t="s">
        <v>5</v>
      </c>
      <c r="N110" s="169" t="s">
        <v>48</v>
      </c>
      <c r="O110" s="170">
        <v>7.0000000000000001E-3</v>
      </c>
      <c r="P110" s="170">
        <f>O110*H110</f>
        <v>1.4770000000000001</v>
      </c>
      <c r="Q110" s="170">
        <v>0</v>
      </c>
      <c r="R110" s="170">
        <f>Q110*H110</f>
        <v>0</v>
      </c>
      <c r="S110" s="170">
        <v>0</v>
      </c>
      <c r="T110" s="171">
        <f>S110*H110</f>
        <v>0</v>
      </c>
      <c r="AR110" s="24" t="s">
        <v>266</v>
      </c>
      <c r="AT110" s="24" t="s">
        <v>261</v>
      </c>
      <c r="AU110" s="24" t="s">
        <v>86</v>
      </c>
      <c r="AY110" s="24" t="s">
        <v>259</v>
      </c>
      <c r="BE110" s="172">
        <f>IF(N110="základní",J110,0)</f>
        <v>0</v>
      </c>
      <c r="BF110" s="172">
        <f>IF(N110="snížená",J110,0)</f>
        <v>0</v>
      </c>
      <c r="BG110" s="172">
        <f>IF(N110="zákl. přenesená",J110,0)</f>
        <v>0</v>
      </c>
      <c r="BH110" s="172">
        <f>IF(N110="sníž. přenesená",J110,0)</f>
        <v>0</v>
      </c>
      <c r="BI110" s="172">
        <f>IF(N110="nulová",J110,0)</f>
        <v>0</v>
      </c>
      <c r="BJ110" s="24" t="s">
        <v>28</v>
      </c>
      <c r="BK110" s="172">
        <f>ROUND(I110*H110,2)</f>
        <v>0</v>
      </c>
      <c r="BL110" s="24" t="s">
        <v>266</v>
      </c>
      <c r="BM110" s="24" t="s">
        <v>1988</v>
      </c>
    </row>
    <row r="111" spans="2:65" s="12" customFormat="1">
      <c r="B111" s="173"/>
      <c r="D111" s="174" t="s">
        <v>268</v>
      </c>
      <c r="E111" s="175" t="s">
        <v>5</v>
      </c>
      <c r="F111" s="176" t="s">
        <v>1974</v>
      </c>
      <c r="H111" s="175" t="s">
        <v>5</v>
      </c>
      <c r="L111" s="173"/>
      <c r="M111" s="177"/>
      <c r="N111" s="178"/>
      <c r="O111" s="178"/>
      <c r="P111" s="178"/>
      <c r="Q111" s="178"/>
      <c r="R111" s="178"/>
      <c r="S111" s="178"/>
      <c r="T111" s="179"/>
      <c r="AT111" s="175" t="s">
        <v>268</v>
      </c>
      <c r="AU111" s="175" t="s">
        <v>86</v>
      </c>
      <c r="AV111" s="12" t="s">
        <v>28</v>
      </c>
      <c r="AW111" s="12" t="s">
        <v>41</v>
      </c>
      <c r="AX111" s="12" t="s">
        <v>77</v>
      </c>
      <c r="AY111" s="175" t="s">
        <v>259</v>
      </c>
    </row>
    <row r="112" spans="2:65" s="12" customFormat="1">
      <c r="B112" s="173"/>
      <c r="D112" s="174" t="s">
        <v>268</v>
      </c>
      <c r="E112" s="175" t="s">
        <v>5</v>
      </c>
      <c r="F112" s="176" t="s">
        <v>1989</v>
      </c>
      <c r="H112" s="175" t="s">
        <v>5</v>
      </c>
      <c r="L112" s="173"/>
      <c r="M112" s="177"/>
      <c r="N112" s="178"/>
      <c r="O112" s="178"/>
      <c r="P112" s="178"/>
      <c r="Q112" s="178"/>
      <c r="R112" s="178"/>
      <c r="S112" s="178"/>
      <c r="T112" s="179"/>
      <c r="AT112" s="175" t="s">
        <v>268</v>
      </c>
      <c r="AU112" s="175" t="s">
        <v>86</v>
      </c>
      <c r="AV112" s="12" t="s">
        <v>28</v>
      </c>
      <c r="AW112" s="12" t="s">
        <v>41</v>
      </c>
      <c r="AX112" s="12" t="s">
        <v>77</v>
      </c>
      <c r="AY112" s="175" t="s">
        <v>259</v>
      </c>
    </row>
    <row r="113" spans="2:65" s="14" customFormat="1">
      <c r="B113" s="187"/>
      <c r="D113" s="174" t="s">
        <v>268</v>
      </c>
      <c r="E113" s="188" t="s">
        <v>5</v>
      </c>
      <c r="F113" s="189" t="s">
        <v>1963</v>
      </c>
      <c r="H113" s="190">
        <v>211</v>
      </c>
      <c r="L113" s="187"/>
      <c r="M113" s="191"/>
      <c r="N113" s="192"/>
      <c r="O113" s="192"/>
      <c r="P113" s="192"/>
      <c r="Q113" s="192"/>
      <c r="R113" s="192"/>
      <c r="S113" s="192"/>
      <c r="T113" s="193"/>
      <c r="AT113" s="188" t="s">
        <v>268</v>
      </c>
      <c r="AU113" s="188" t="s">
        <v>86</v>
      </c>
      <c r="AV113" s="14" t="s">
        <v>86</v>
      </c>
      <c r="AW113" s="14" t="s">
        <v>41</v>
      </c>
      <c r="AX113" s="14" t="s">
        <v>28</v>
      </c>
      <c r="AY113" s="188" t="s">
        <v>259</v>
      </c>
    </row>
    <row r="114" spans="2:65" s="1" customFormat="1" ht="16.5" customHeight="1">
      <c r="B114" s="161"/>
      <c r="C114" s="162">
        <v>5</v>
      </c>
      <c r="D114" s="162" t="s">
        <v>261</v>
      </c>
      <c r="E114" s="163" t="s">
        <v>1990</v>
      </c>
      <c r="F114" s="164" t="s">
        <v>1991</v>
      </c>
      <c r="G114" s="165" t="s">
        <v>264</v>
      </c>
      <c r="H114" s="166">
        <v>211</v>
      </c>
      <c r="I114" s="167"/>
      <c r="J114" s="167">
        <f>ROUND(I114*H114,2)</f>
        <v>0</v>
      </c>
      <c r="K114" s="164" t="s">
        <v>265</v>
      </c>
      <c r="L114" s="39"/>
      <c r="M114" s="168" t="s">
        <v>5</v>
      </c>
      <c r="N114" s="169" t="s">
        <v>48</v>
      </c>
      <c r="O114" s="170">
        <v>1E-3</v>
      </c>
      <c r="P114" s="170">
        <f>O114*H114</f>
        <v>0.21099999999999999</v>
      </c>
      <c r="Q114" s="170">
        <v>0</v>
      </c>
      <c r="R114" s="170">
        <f>Q114*H114</f>
        <v>0</v>
      </c>
      <c r="S114" s="170">
        <v>0</v>
      </c>
      <c r="T114" s="171">
        <f>S114*H114</f>
        <v>0</v>
      </c>
      <c r="AR114" s="24" t="s">
        <v>266</v>
      </c>
      <c r="AT114" s="24" t="s">
        <v>261</v>
      </c>
      <c r="AU114" s="24" t="s">
        <v>86</v>
      </c>
      <c r="AY114" s="24" t="s">
        <v>259</v>
      </c>
      <c r="BE114" s="172">
        <f>IF(N114="základní",J114,0)</f>
        <v>0</v>
      </c>
      <c r="BF114" s="172">
        <f>IF(N114="snížená",J114,0)</f>
        <v>0</v>
      </c>
      <c r="BG114" s="172">
        <f>IF(N114="zákl. přenesená",J114,0)</f>
        <v>0</v>
      </c>
      <c r="BH114" s="172">
        <f>IF(N114="sníž. přenesená",J114,0)</f>
        <v>0</v>
      </c>
      <c r="BI114" s="172">
        <f>IF(N114="nulová",J114,0)</f>
        <v>0</v>
      </c>
      <c r="BJ114" s="24" t="s">
        <v>28</v>
      </c>
      <c r="BK114" s="172">
        <f>ROUND(I114*H114,2)</f>
        <v>0</v>
      </c>
      <c r="BL114" s="24" t="s">
        <v>266</v>
      </c>
      <c r="BM114" s="24" t="s">
        <v>1992</v>
      </c>
    </row>
    <row r="115" spans="2:65" s="12" customFormat="1">
      <c r="B115" s="173"/>
      <c r="D115" s="174" t="s">
        <v>268</v>
      </c>
      <c r="E115" s="175" t="s">
        <v>5</v>
      </c>
      <c r="F115" s="176" t="s">
        <v>1993</v>
      </c>
      <c r="H115" s="175" t="s">
        <v>5</v>
      </c>
      <c r="L115" s="173"/>
      <c r="M115" s="177"/>
      <c r="N115" s="178"/>
      <c r="O115" s="178"/>
      <c r="P115" s="178"/>
      <c r="Q115" s="178"/>
      <c r="R115" s="178"/>
      <c r="S115" s="178"/>
      <c r="T115" s="179"/>
      <c r="AT115" s="175" t="s">
        <v>268</v>
      </c>
      <c r="AU115" s="175" t="s">
        <v>86</v>
      </c>
      <c r="AV115" s="12" t="s">
        <v>28</v>
      </c>
      <c r="AW115" s="12" t="s">
        <v>41</v>
      </c>
      <c r="AX115" s="12" t="s">
        <v>77</v>
      </c>
      <c r="AY115" s="175" t="s">
        <v>259</v>
      </c>
    </row>
    <row r="116" spans="2:65" s="12" customFormat="1">
      <c r="B116" s="173"/>
      <c r="D116" s="174" t="s">
        <v>268</v>
      </c>
      <c r="E116" s="175" t="s">
        <v>5</v>
      </c>
      <c r="F116" s="176" t="s">
        <v>1994</v>
      </c>
      <c r="H116" s="175" t="s">
        <v>5</v>
      </c>
      <c r="L116" s="173"/>
      <c r="M116" s="177"/>
      <c r="N116" s="178"/>
      <c r="O116" s="178"/>
      <c r="P116" s="178"/>
      <c r="Q116" s="178"/>
      <c r="R116" s="178"/>
      <c r="S116" s="178"/>
      <c r="T116" s="179"/>
      <c r="AT116" s="175" t="s">
        <v>268</v>
      </c>
      <c r="AU116" s="175" t="s">
        <v>86</v>
      </c>
      <c r="AV116" s="12" t="s">
        <v>28</v>
      </c>
      <c r="AW116" s="12" t="s">
        <v>41</v>
      </c>
      <c r="AX116" s="12" t="s">
        <v>77</v>
      </c>
      <c r="AY116" s="175" t="s">
        <v>259</v>
      </c>
    </row>
    <row r="117" spans="2:65" s="14" customFormat="1">
      <c r="B117" s="187"/>
      <c r="D117" s="174" t="s">
        <v>268</v>
      </c>
      <c r="E117" s="188" t="s">
        <v>5</v>
      </c>
      <c r="F117" s="189" t="s">
        <v>1963</v>
      </c>
      <c r="H117" s="190">
        <v>211</v>
      </c>
      <c r="L117" s="187"/>
      <c r="M117" s="191"/>
      <c r="N117" s="192"/>
      <c r="O117" s="192"/>
      <c r="P117" s="192"/>
      <c r="Q117" s="192"/>
      <c r="R117" s="192"/>
      <c r="S117" s="192"/>
      <c r="T117" s="193"/>
      <c r="AT117" s="188" t="s">
        <v>268</v>
      </c>
      <c r="AU117" s="188" t="s">
        <v>86</v>
      </c>
      <c r="AV117" s="14" t="s">
        <v>86</v>
      </c>
      <c r="AW117" s="14" t="s">
        <v>41</v>
      </c>
      <c r="AX117" s="14" t="s">
        <v>77</v>
      </c>
      <c r="AY117" s="188" t="s">
        <v>259</v>
      </c>
    </row>
    <row r="118" spans="2:65" s="13" customFormat="1">
      <c r="B118" s="180"/>
      <c r="D118" s="174" t="s">
        <v>268</v>
      </c>
      <c r="E118" s="181" t="s">
        <v>5</v>
      </c>
      <c r="F118" s="182" t="s">
        <v>275</v>
      </c>
      <c r="H118" s="183">
        <v>211</v>
      </c>
      <c r="L118" s="180"/>
      <c r="M118" s="184"/>
      <c r="N118" s="185"/>
      <c r="O118" s="185"/>
      <c r="P118" s="185"/>
      <c r="Q118" s="185"/>
      <c r="R118" s="185"/>
      <c r="S118" s="185"/>
      <c r="T118" s="186"/>
      <c r="AT118" s="181" t="s">
        <v>268</v>
      </c>
      <c r="AU118" s="181" t="s">
        <v>86</v>
      </c>
      <c r="AV118" s="13" t="s">
        <v>152</v>
      </c>
      <c r="AW118" s="13" t="s">
        <v>41</v>
      </c>
      <c r="AX118" s="13" t="s">
        <v>77</v>
      </c>
      <c r="AY118" s="181" t="s">
        <v>259</v>
      </c>
    </row>
    <row r="119" spans="2:65" s="15" customFormat="1">
      <c r="B119" s="194"/>
      <c r="D119" s="174" t="s">
        <v>268</v>
      </c>
      <c r="E119" s="195" t="s">
        <v>5</v>
      </c>
      <c r="F119" s="196" t="s">
        <v>282</v>
      </c>
      <c r="H119" s="197">
        <v>211</v>
      </c>
      <c r="L119" s="194"/>
      <c r="M119" s="198"/>
      <c r="N119" s="199"/>
      <c r="O119" s="199"/>
      <c r="P119" s="199"/>
      <c r="Q119" s="199"/>
      <c r="R119" s="199"/>
      <c r="S119" s="199"/>
      <c r="T119" s="200"/>
      <c r="AT119" s="195" t="s">
        <v>268</v>
      </c>
      <c r="AU119" s="195" t="s">
        <v>86</v>
      </c>
      <c r="AV119" s="15" t="s">
        <v>266</v>
      </c>
      <c r="AW119" s="15" t="s">
        <v>41</v>
      </c>
      <c r="AX119" s="15" t="s">
        <v>28</v>
      </c>
      <c r="AY119" s="195" t="s">
        <v>259</v>
      </c>
    </row>
    <row r="120" spans="2:65" s="1" customFormat="1" ht="25.5" customHeight="1">
      <c r="B120" s="161"/>
      <c r="C120" s="162">
        <v>6</v>
      </c>
      <c r="D120" s="162" t="s">
        <v>261</v>
      </c>
      <c r="E120" s="163" t="s">
        <v>1995</v>
      </c>
      <c r="F120" s="164" t="s">
        <v>1996</v>
      </c>
      <c r="G120" s="165" t="s">
        <v>264</v>
      </c>
      <c r="H120" s="166">
        <v>211</v>
      </c>
      <c r="I120" s="167"/>
      <c r="J120" s="167">
        <f>ROUND(I120*H120,2)</f>
        <v>0</v>
      </c>
      <c r="K120" s="164" t="s">
        <v>265</v>
      </c>
      <c r="L120" s="39"/>
      <c r="M120" s="168" t="s">
        <v>5</v>
      </c>
      <c r="N120" s="169" t="s">
        <v>48</v>
      </c>
      <c r="O120" s="170">
        <v>5.5E-2</v>
      </c>
      <c r="P120" s="170">
        <f>O120*H120</f>
        <v>11.605</v>
      </c>
      <c r="Q120" s="170">
        <v>0</v>
      </c>
      <c r="R120" s="170">
        <f>Q120*H120</f>
        <v>0</v>
      </c>
      <c r="S120" s="170">
        <v>0</v>
      </c>
      <c r="T120" s="171">
        <f>S120*H120</f>
        <v>0</v>
      </c>
      <c r="AR120" s="24" t="s">
        <v>266</v>
      </c>
      <c r="AT120" s="24" t="s">
        <v>261</v>
      </c>
      <c r="AU120" s="24" t="s">
        <v>86</v>
      </c>
      <c r="AY120" s="24" t="s">
        <v>259</v>
      </c>
      <c r="BE120" s="172">
        <f>IF(N120="základní",J120,0)</f>
        <v>0</v>
      </c>
      <c r="BF120" s="172">
        <f>IF(N120="snížená",J120,0)</f>
        <v>0</v>
      </c>
      <c r="BG120" s="172">
        <f>IF(N120="zákl. přenesená",J120,0)</f>
        <v>0</v>
      </c>
      <c r="BH120" s="172">
        <f>IF(N120="sníž. přenesená",J120,0)</f>
        <v>0</v>
      </c>
      <c r="BI120" s="172">
        <f>IF(N120="nulová",J120,0)</f>
        <v>0</v>
      </c>
      <c r="BJ120" s="24" t="s">
        <v>28</v>
      </c>
      <c r="BK120" s="172">
        <f>ROUND(I120*H120,2)</f>
        <v>0</v>
      </c>
      <c r="BL120" s="24" t="s">
        <v>266</v>
      </c>
      <c r="BM120" s="24" t="s">
        <v>1997</v>
      </c>
    </row>
    <row r="121" spans="2:65" s="12" customFormat="1">
      <c r="B121" s="173"/>
      <c r="D121" s="174" t="s">
        <v>268</v>
      </c>
      <c r="E121" s="175" t="s">
        <v>5</v>
      </c>
      <c r="F121" s="176" t="s">
        <v>1998</v>
      </c>
      <c r="H121" s="175" t="s">
        <v>5</v>
      </c>
      <c r="L121" s="173"/>
      <c r="M121" s="177"/>
      <c r="N121" s="178"/>
      <c r="O121" s="178"/>
      <c r="P121" s="178"/>
      <c r="Q121" s="178"/>
      <c r="R121" s="178"/>
      <c r="S121" s="178"/>
      <c r="T121" s="179"/>
      <c r="AT121" s="175" t="s">
        <v>268</v>
      </c>
      <c r="AU121" s="175" t="s">
        <v>86</v>
      </c>
      <c r="AV121" s="12" t="s">
        <v>28</v>
      </c>
      <c r="AW121" s="12" t="s">
        <v>41</v>
      </c>
      <c r="AX121" s="12" t="s">
        <v>77</v>
      </c>
      <c r="AY121" s="175" t="s">
        <v>259</v>
      </c>
    </row>
    <row r="122" spans="2:65" s="14" customFormat="1">
      <c r="B122" s="187"/>
      <c r="D122" s="174" t="s">
        <v>268</v>
      </c>
      <c r="E122" s="188" t="s">
        <v>5</v>
      </c>
      <c r="F122" s="189" t="s">
        <v>1963</v>
      </c>
      <c r="H122" s="190">
        <v>1111.3</v>
      </c>
      <c r="L122" s="187"/>
      <c r="M122" s="191"/>
      <c r="N122" s="192"/>
      <c r="O122" s="192"/>
      <c r="P122" s="192"/>
      <c r="Q122" s="192"/>
      <c r="R122" s="192"/>
      <c r="S122" s="192"/>
      <c r="T122" s="193"/>
      <c r="AT122" s="188" t="s">
        <v>268</v>
      </c>
      <c r="AU122" s="188" t="s">
        <v>86</v>
      </c>
      <c r="AV122" s="14" t="s">
        <v>86</v>
      </c>
      <c r="AW122" s="14" t="s">
        <v>41</v>
      </c>
      <c r="AX122" s="14" t="s">
        <v>28</v>
      </c>
      <c r="AY122" s="188" t="s">
        <v>259</v>
      </c>
    </row>
    <row r="123" spans="2:65" s="1" customFormat="1" ht="16.5" customHeight="1">
      <c r="B123" s="161"/>
      <c r="C123" s="201">
        <v>7</v>
      </c>
      <c r="D123" s="201" t="s">
        <v>336</v>
      </c>
      <c r="E123" s="202" t="s">
        <v>1999</v>
      </c>
      <c r="F123" s="203" t="s">
        <v>2000</v>
      </c>
      <c r="G123" s="204" t="s">
        <v>297</v>
      </c>
      <c r="H123" s="205">
        <f>211*0.05</f>
        <v>10.55</v>
      </c>
      <c r="I123" s="206"/>
      <c r="J123" s="206">
        <f>ROUND(I123*H123,2)</f>
        <v>0</v>
      </c>
      <c r="K123" s="203" t="s">
        <v>5</v>
      </c>
      <c r="L123" s="207"/>
      <c r="M123" s="208" t="s">
        <v>5</v>
      </c>
      <c r="N123" s="209" t="s">
        <v>48</v>
      </c>
      <c r="O123" s="170">
        <v>0</v>
      </c>
      <c r="P123" s="170">
        <f>O123*H123</f>
        <v>0</v>
      </c>
      <c r="Q123" s="170">
        <v>0.21</v>
      </c>
      <c r="R123" s="170">
        <f>Q123*H123</f>
        <v>2.2155</v>
      </c>
      <c r="S123" s="170">
        <v>0</v>
      </c>
      <c r="T123" s="171">
        <f>S123*H123</f>
        <v>0</v>
      </c>
      <c r="AR123" s="24" t="s">
        <v>321</v>
      </c>
      <c r="AT123" s="24" t="s">
        <v>336</v>
      </c>
      <c r="AU123" s="24" t="s">
        <v>86</v>
      </c>
      <c r="AY123" s="24" t="s">
        <v>259</v>
      </c>
      <c r="BE123" s="172">
        <f>IF(N123="základní",J123,0)</f>
        <v>0</v>
      </c>
      <c r="BF123" s="172">
        <f>IF(N123="snížená",J123,0)</f>
        <v>0</v>
      </c>
      <c r="BG123" s="172">
        <f>IF(N123="zákl. přenesená",J123,0)</f>
        <v>0</v>
      </c>
      <c r="BH123" s="172">
        <f>IF(N123="sníž. přenesená",J123,0)</f>
        <v>0</v>
      </c>
      <c r="BI123" s="172">
        <f>IF(N123="nulová",J123,0)</f>
        <v>0</v>
      </c>
      <c r="BJ123" s="24" t="s">
        <v>28</v>
      </c>
      <c r="BK123" s="172">
        <f>ROUND(I123*H123,2)</f>
        <v>0</v>
      </c>
      <c r="BL123" s="24" t="s">
        <v>266</v>
      </c>
      <c r="BM123" s="24" t="s">
        <v>2001</v>
      </c>
    </row>
    <row r="124" spans="2:65" s="12" customFormat="1">
      <c r="B124" s="173"/>
      <c r="D124" s="174" t="s">
        <v>268</v>
      </c>
      <c r="E124" s="175" t="s">
        <v>5</v>
      </c>
      <c r="F124" s="176" t="s">
        <v>2002</v>
      </c>
      <c r="H124" s="175" t="s">
        <v>5</v>
      </c>
      <c r="L124" s="173"/>
      <c r="M124" s="177"/>
      <c r="N124" s="178"/>
      <c r="O124" s="178"/>
      <c r="P124" s="178"/>
      <c r="Q124" s="178"/>
      <c r="R124" s="178"/>
      <c r="S124" s="178"/>
      <c r="T124" s="179"/>
      <c r="AT124" s="175" t="s">
        <v>268</v>
      </c>
      <c r="AU124" s="175" t="s">
        <v>86</v>
      </c>
      <c r="AV124" s="12" t="s">
        <v>28</v>
      </c>
      <c r="AW124" s="12" t="s">
        <v>41</v>
      </c>
      <c r="AX124" s="12" t="s">
        <v>77</v>
      </c>
      <c r="AY124" s="175" t="s">
        <v>259</v>
      </c>
    </row>
    <row r="125" spans="2:65" s="1" customFormat="1" ht="16.5" customHeight="1">
      <c r="B125" s="161"/>
      <c r="C125" s="162">
        <v>8</v>
      </c>
      <c r="D125" s="162" t="s">
        <v>261</v>
      </c>
      <c r="E125" s="163" t="s">
        <v>2003</v>
      </c>
      <c r="F125" s="164" t="s">
        <v>2004</v>
      </c>
      <c r="G125" s="165" t="s">
        <v>264</v>
      </c>
      <c r="H125" s="166">
        <v>211</v>
      </c>
      <c r="I125" s="167"/>
      <c r="J125" s="167">
        <f>ROUND(I125*H125,2)</f>
        <v>0</v>
      </c>
      <c r="K125" s="164" t="s">
        <v>265</v>
      </c>
      <c r="L125" s="39"/>
      <c r="M125" s="168" t="s">
        <v>5</v>
      </c>
      <c r="N125" s="169" t="s">
        <v>48</v>
      </c>
      <c r="O125" s="170">
        <v>2E-3</v>
      </c>
      <c r="P125" s="170">
        <f>O125*H125</f>
        <v>0.42199999999999999</v>
      </c>
      <c r="Q125" s="170">
        <v>0</v>
      </c>
      <c r="R125" s="170">
        <f>Q125*H125</f>
        <v>0</v>
      </c>
      <c r="S125" s="170">
        <v>0</v>
      </c>
      <c r="T125" s="171">
        <f>S125*H125</f>
        <v>0</v>
      </c>
      <c r="AR125" s="24" t="s">
        <v>266</v>
      </c>
      <c r="AT125" s="24" t="s">
        <v>261</v>
      </c>
      <c r="AU125" s="24" t="s">
        <v>86</v>
      </c>
      <c r="AY125" s="24" t="s">
        <v>259</v>
      </c>
      <c r="BE125" s="172">
        <f>IF(N125="základní",J125,0)</f>
        <v>0</v>
      </c>
      <c r="BF125" s="172">
        <f>IF(N125="snížená",J125,0)</f>
        <v>0</v>
      </c>
      <c r="BG125" s="172">
        <f>IF(N125="zákl. přenesená",J125,0)</f>
        <v>0</v>
      </c>
      <c r="BH125" s="172">
        <f>IF(N125="sníž. přenesená",J125,0)</f>
        <v>0</v>
      </c>
      <c r="BI125" s="172">
        <f>IF(N125="nulová",J125,0)</f>
        <v>0</v>
      </c>
      <c r="BJ125" s="24" t="s">
        <v>28</v>
      </c>
      <c r="BK125" s="172">
        <f>ROUND(I125*H125,2)</f>
        <v>0</v>
      </c>
      <c r="BL125" s="24" t="s">
        <v>266</v>
      </c>
      <c r="BM125" s="24" t="s">
        <v>2005</v>
      </c>
    </row>
    <row r="126" spans="2:65" s="12" customFormat="1">
      <c r="B126" s="173"/>
      <c r="D126" s="174" t="s">
        <v>268</v>
      </c>
      <c r="E126" s="175" t="s">
        <v>5</v>
      </c>
      <c r="F126" s="176" t="s">
        <v>1974</v>
      </c>
      <c r="H126" s="175" t="s">
        <v>5</v>
      </c>
      <c r="L126" s="173"/>
      <c r="M126" s="177"/>
      <c r="N126" s="178"/>
      <c r="O126" s="178"/>
      <c r="P126" s="178"/>
      <c r="Q126" s="178"/>
      <c r="R126" s="178"/>
      <c r="S126" s="178"/>
      <c r="T126" s="179"/>
      <c r="AT126" s="175" t="s">
        <v>268</v>
      </c>
      <c r="AU126" s="175" t="s">
        <v>86</v>
      </c>
      <c r="AV126" s="12" t="s">
        <v>28</v>
      </c>
      <c r="AW126" s="12" t="s">
        <v>41</v>
      </c>
      <c r="AX126" s="12" t="s">
        <v>77</v>
      </c>
      <c r="AY126" s="175" t="s">
        <v>259</v>
      </c>
    </row>
    <row r="127" spans="2:65" s="12" customFormat="1">
      <c r="B127" s="173"/>
      <c r="D127" s="174" t="s">
        <v>268</v>
      </c>
      <c r="E127" s="175" t="s">
        <v>5</v>
      </c>
      <c r="F127" s="176" t="s">
        <v>2006</v>
      </c>
      <c r="H127" s="175" t="s">
        <v>5</v>
      </c>
      <c r="L127" s="173"/>
      <c r="M127" s="177"/>
      <c r="N127" s="178"/>
      <c r="O127" s="178"/>
      <c r="P127" s="178"/>
      <c r="Q127" s="178"/>
      <c r="R127" s="178"/>
      <c r="S127" s="178"/>
      <c r="T127" s="179"/>
      <c r="AT127" s="175" t="s">
        <v>268</v>
      </c>
      <c r="AU127" s="175" t="s">
        <v>86</v>
      </c>
      <c r="AV127" s="12" t="s">
        <v>28</v>
      </c>
      <c r="AW127" s="12" t="s">
        <v>41</v>
      </c>
      <c r="AX127" s="12" t="s">
        <v>77</v>
      </c>
      <c r="AY127" s="175" t="s">
        <v>259</v>
      </c>
    </row>
    <row r="128" spans="2:65" s="12" customFormat="1">
      <c r="B128" s="173"/>
      <c r="D128" s="174" t="s">
        <v>268</v>
      </c>
      <c r="E128" s="175" t="s">
        <v>5</v>
      </c>
      <c r="F128" s="176" t="s">
        <v>2007</v>
      </c>
      <c r="H128" s="175" t="s">
        <v>5</v>
      </c>
      <c r="L128" s="173"/>
      <c r="M128" s="177"/>
      <c r="N128" s="178"/>
      <c r="O128" s="178"/>
      <c r="P128" s="178"/>
      <c r="Q128" s="178"/>
      <c r="R128" s="178"/>
      <c r="S128" s="178"/>
      <c r="T128" s="179"/>
      <c r="AT128" s="175" t="s">
        <v>268</v>
      </c>
      <c r="AU128" s="175" t="s">
        <v>86</v>
      </c>
      <c r="AV128" s="12" t="s">
        <v>28</v>
      </c>
      <c r="AW128" s="12" t="s">
        <v>41</v>
      </c>
      <c r="AX128" s="12" t="s">
        <v>77</v>
      </c>
      <c r="AY128" s="175" t="s">
        <v>259</v>
      </c>
    </row>
    <row r="129" spans="2:65" s="14" customFormat="1">
      <c r="B129" s="187"/>
      <c r="D129" s="174" t="s">
        <v>268</v>
      </c>
      <c r="E129" s="188" t="s">
        <v>5</v>
      </c>
      <c r="F129" s="189" t="s">
        <v>1963</v>
      </c>
      <c r="H129" s="190">
        <v>211</v>
      </c>
      <c r="L129" s="187"/>
      <c r="M129" s="191"/>
      <c r="N129" s="192"/>
      <c r="O129" s="192"/>
      <c r="P129" s="192"/>
      <c r="Q129" s="192"/>
      <c r="R129" s="192"/>
      <c r="S129" s="192"/>
      <c r="T129" s="193"/>
      <c r="AT129" s="188" t="s">
        <v>268</v>
      </c>
      <c r="AU129" s="188" t="s">
        <v>86</v>
      </c>
      <c r="AV129" s="14" t="s">
        <v>86</v>
      </c>
      <c r="AW129" s="14" t="s">
        <v>41</v>
      </c>
      <c r="AX129" s="14" t="s">
        <v>28</v>
      </c>
      <c r="AY129" s="188" t="s">
        <v>259</v>
      </c>
    </row>
    <row r="130" spans="2:65" s="1" customFormat="1" ht="25.5" customHeight="1">
      <c r="B130" s="161"/>
      <c r="C130" s="162">
        <v>9</v>
      </c>
      <c r="D130" s="162" t="s">
        <v>261</v>
      </c>
      <c r="E130" s="163" t="s">
        <v>2008</v>
      </c>
      <c r="F130" s="164" t="s">
        <v>2009</v>
      </c>
      <c r="G130" s="165" t="s">
        <v>264</v>
      </c>
      <c r="H130" s="166">
        <v>211</v>
      </c>
      <c r="I130" s="167"/>
      <c r="J130" s="167">
        <f>ROUND(I130*H130,2)</f>
        <v>0</v>
      </c>
      <c r="K130" s="164" t="s">
        <v>5</v>
      </c>
      <c r="L130" s="39"/>
      <c r="M130" s="168" t="s">
        <v>5</v>
      </c>
      <c r="N130" s="169" t="s">
        <v>48</v>
      </c>
      <c r="O130" s="170">
        <v>5.2999999999999999E-2</v>
      </c>
      <c r="P130" s="170">
        <f>O130*H130</f>
        <v>11.183</v>
      </c>
      <c r="Q130" s="170">
        <v>0</v>
      </c>
      <c r="R130" s="170">
        <f>Q130*H130</f>
        <v>0</v>
      </c>
      <c r="S130" s="170">
        <v>0</v>
      </c>
      <c r="T130" s="171">
        <f>S130*H130</f>
        <v>0</v>
      </c>
      <c r="AR130" s="24" t="s">
        <v>266</v>
      </c>
      <c r="AT130" s="24" t="s">
        <v>261</v>
      </c>
      <c r="AU130" s="24" t="s">
        <v>86</v>
      </c>
      <c r="AY130" s="24" t="s">
        <v>259</v>
      </c>
      <c r="BE130" s="172">
        <f>IF(N130="základní",J130,0)</f>
        <v>0</v>
      </c>
      <c r="BF130" s="172">
        <f>IF(N130="snížená",J130,0)</f>
        <v>0</v>
      </c>
      <c r="BG130" s="172">
        <f>IF(N130="zákl. přenesená",J130,0)</f>
        <v>0</v>
      </c>
      <c r="BH130" s="172">
        <f>IF(N130="sníž. přenesená",J130,0)</f>
        <v>0</v>
      </c>
      <c r="BI130" s="172">
        <f>IF(N130="nulová",J130,0)</f>
        <v>0</v>
      </c>
      <c r="BJ130" s="24" t="s">
        <v>28</v>
      </c>
      <c r="BK130" s="172">
        <f>ROUND(I130*H130,2)</f>
        <v>0</v>
      </c>
      <c r="BL130" s="24" t="s">
        <v>266</v>
      </c>
      <c r="BM130" s="24" t="s">
        <v>2010</v>
      </c>
    </row>
    <row r="131" spans="2:65" s="12" customFormat="1">
      <c r="B131" s="173"/>
      <c r="D131" s="174" t="s">
        <v>268</v>
      </c>
      <c r="E131" s="175" t="s">
        <v>5</v>
      </c>
      <c r="F131" s="176" t="s">
        <v>1974</v>
      </c>
      <c r="H131" s="175" t="s">
        <v>5</v>
      </c>
      <c r="L131" s="173"/>
      <c r="M131" s="177"/>
      <c r="N131" s="178"/>
      <c r="O131" s="178"/>
      <c r="P131" s="178"/>
      <c r="Q131" s="178"/>
      <c r="R131" s="178"/>
      <c r="S131" s="178"/>
      <c r="T131" s="179"/>
      <c r="AT131" s="175" t="s">
        <v>268</v>
      </c>
      <c r="AU131" s="175" t="s">
        <v>86</v>
      </c>
      <c r="AV131" s="12" t="s">
        <v>28</v>
      </c>
      <c r="AW131" s="12" t="s">
        <v>41</v>
      </c>
      <c r="AX131" s="12" t="s">
        <v>77</v>
      </c>
      <c r="AY131" s="175" t="s">
        <v>259</v>
      </c>
    </row>
    <row r="132" spans="2:65" s="12" customFormat="1">
      <c r="B132" s="173"/>
      <c r="D132" s="174" t="s">
        <v>268</v>
      </c>
      <c r="E132" s="175" t="s">
        <v>5</v>
      </c>
      <c r="F132" s="176" t="s">
        <v>2011</v>
      </c>
      <c r="H132" s="175" t="s">
        <v>5</v>
      </c>
      <c r="L132" s="173"/>
      <c r="M132" s="177"/>
      <c r="N132" s="178"/>
      <c r="O132" s="178"/>
      <c r="P132" s="178"/>
      <c r="Q132" s="178"/>
      <c r="R132" s="178"/>
      <c r="S132" s="178"/>
      <c r="T132" s="179"/>
      <c r="AT132" s="175" t="s">
        <v>268</v>
      </c>
      <c r="AU132" s="175" t="s">
        <v>86</v>
      </c>
      <c r="AV132" s="12" t="s">
        <v>28</v>
      </c>
      <c r="AW132" s="12" t="s">
        <v>41</v>
      </c>
      <c r="AX132" s="12" t="s">
        <v>77</v>
      </c>
      <c r="AY132" s="175" t="s">
        <v>259</v>
      </c>
    </row>
    <row r="133" spans="2:65" s="14" customFormat="1">
      <c r="B133" s="187"/>
      <c r="D133" s="174" t="s">
        <v>268</v>
      </c>
      <c r="E133" s="188" t="s">
        <v>5</v>
      </c>
      <c r="F133" s="189" t="s">
        <v>1963</v>
      </c>
      <c r="H133" s="190">
        <v>211</v>
      </c>
      <c r="L133" s="187"/>
      <c r="M133" s="191"/>
      <c r="N133" s="192"/>
      <c r="O133" s="192"/>
      <c r="P133" s="192"/>
      <c r="Q133" s="192"/>
      <c r="R133" s="192"/>
      <c r="S133" s="192"/>
      <c r="T133" s="193"/>
      <c r="AT133" s="188" t="s">
        <v>268</v>
      </c>
      <c r="AU133" s="188" t="s">
        <v>86</v>
      </c>
      <c r="AV133" s="14" t="s">
        <v>86</v>
      </c>
      <c r="AW133" s="14" t="s">
        <v>41</v>
      </c>
      <c r="AX133" s="14" t="s">
        <v>28</v>
      </c>
      <c r="AY133" s="188" t="s">
        <v>259</v>
      </c>
    </row>
    <row r="134" spans="2:65" s="1" customFormat="1" ht="16.5" customHeight="1">
      <c r="B134" s="161"/>
      <c r="C134" s="162">
        <v>10</v>
      </c>
      <c r="D134" s="162" t="s">
        <v>261</v>
      </c>
      <c r="E134" s="163" t="s">
        <v>1864</v>
      </c>
      <c r="F134" s="164" t="s">
        <v>1865</v>
      </c>
      <c r="G134" s="165" t="s">
        <v>264</v>
      </c>
      <c r="H134" s="166">
        <v>211</v>
      </c>
      <c r="I134" s="167"/>
      <c r="J134" s="167">
        <f>ROUND(I134*H134,2)</f>
        <v>0</v>
      </c>
      <c r="K134" s="164" t="s">
        <v>265</v>
      </c>
      <c r="L134" s="39"/>
      <c r="M134" s="168" t="s">
        <v>5</v>
      </c>
      <c r="N134" s="169" t="s">
        <v>48</v>
      </c>
      <c r="O134" s="170">
        <v>1.4999999999999999E-2</v>
      </c>
      <c r="P134" s="170">
        <f>O134*H134</f>
        <v>3.165</v>
      </c>
      <c r="Q134" s="170">
        <v>0</v>
      </c>
      <c r="R134" s="170">
        <f>Q134*H134</f>
        <v>0</v>
      </c>
      <c r="S134" s="170">
        <v>0</v>
      </c>
      <c r="T134" s="171">
        <f>S134*H134</f>
        <v>0</v>
      </c>
      <c r="AR134" s="24" t="s">
        <v>266</v>
      </c>
      <c r="AT134" s="24" t="s">
        <v>261</v>
      </c>
      <c r="AU134" s="24" t="s">
        <v>86</v>
      </c>
      <c r="AY134" s="24" t="s">
        <v>259</v>
      </c>
      <c r="BE134" s="172">
        <f>IF(N134="základní",J134,0)</f>
        <v>0</v>
      </c>
      <c r="BF134" s="172">
        <f>IF(N134="snížená",J134,0)</f>
        <v>0</v>
      </c>
      <c r="BG134" s="172">
        <f>IF(N134="zákl. přenesená",J134,0)</f>
        <v>0</v>
      </c>
      <c r="BH134" s="172">
        <f>IF(N134="sníž. přenesená",J134,0)</f>
        <v>0</v>
      </c>
      <c r="BI134" s="172">
        <f>IF(N134="nulová",J134,0)</f>
        <v>0</v>
      </c>
      <c r="BJ134" s="24" t="s">
        <v>28</v>
      </c>
      <c r="BK134" s="172">
        <f>ROUND(I134*H134,2)</f>
        <v>0</v>
      </c>
      <c r="BL134" s="24" t="s">
        <v>266</v>
      </c>
      <c r="BM134" s="24" t="s">
        <v>2012</v>
      </c>
    </row>
    <row r="135" spans="2:65" s="12" customFormat="1">
      <c r="B135" s="173"/>
      <c r="D135" s="174" t="s">
        <v>268</v>
      </c>
      <c r="E135" s="175" t="s">
        <v>5</v>
      </c>
      <c r="F135" s="176" t="s">
        <v>1974</v>
      </c>
      <c r="H135" s="175" t="s">
        <v>5</v>
      </c>
      <c r="L135" s="173"/>
      <c r="M135" s="177"/>
      <c r="N135" s="178"/>
      <c r="O135" s="178"/>
      <c r="P135" s="178"/>
      <c r="Q135" s="178"/>
      <c r="R135" s="178"/>
      <c r="S135" s="178"/>
      <c r="T135" s="179"/>
      <c r="AT135" s="175" t="s">
        <v>268</v>
      </c>
      <c r="AU135" s="175" t="s">
        <v>86</v>
      </c>
      <c r="AV135" s="12" t="s">
        <v>28</v>
      </c>
      <c r="AW135" s="12" t="s">
        <v>41</v>
      </c>
      <c r="AX135" s="12" t="s">
        <v>77</v>
      </c>
      <c r="AY135" s="175" t="s">
        <v>259</v>
      </c>
    </row>
    <row r="136" spans="2:65" s="12" customFormat="1">
      <c r="B136" s="173"/>
      <c r="D136" s="174" t="s">
        <v>268</v>
      </c>
      <c r="E136" s="175" t="s">
        <v>5</v>
      </c>
      <c r="F136" s="176" t="s">
        <v>2165</v>
      </c>
      <c r="H136" s="175" t="s">
        <v>5</v>
      </c>
      <c r="L136" s="173"/>
      <c r="M136" s="177"/>
      <c r="N136" s="178"/>
      <c r="O136" s="178"/>
      <c r="P136" s="178"/>
      <c r="Q136" s="178"/>
      <c r="R136" s="178"/>
      <c r="S136" s="178"/>
      <c r="T136" s="179"/>
      <c r="AT136" s="175" t="s">
        <v>268</v>
      </c>
      <c r="AU136" s="175" t="s">
        <v>86</v>
      </c>
      <c r="AV136" s="12" t="s">
        <v>28</v>
      </c>
      <c r="AW136" s="12" t="s">
        <v>41</v>
      </c>
      <c r="AX136" s="12" t="s">
        <v>77</v>
      </c>
      <c r="AY136" s="175" t="s">
        <v>259</v>
      </c>
    </row>
    <row r="137" spans="2:65" s="14" customFormat="1">
      <c r="B137" s="187"/>
      <c r="D137" s="174" t="s">
        <v>268</v>
      </c>
      <c r="E137" s="188" t="s">
        <v>5</v>
      </c>
      <c r="F137" s="189" t="s">
        <v>2013</v>
      </c>
      <c r="H137" s="190">
        <v>211</v>
      </c>
      <c r="L137" s="187"/>
      <c r="M137" s="191"/>
      <c r="N137" s="192"/>
      <c r="O137" s="192"/>
      <c r="P137" s="192"/>
      <c r="Q137" s="192"/>
      <c r="R137" s="192"/>
      <c r="S137" s="192"/>
      <c r="T137" s="193"/>
      <c r="AT137" s="188" t="s">
        <v>268</v>
      </c>
      <c r="AU137" s="188" t="s">
        <v>86</v>
      </c>
      <c r="AV137" s="14" t="s">
        <v>86</v>
      </c>
      <c r="AW137" s="14" t="s">
        <v>41</v>
      </c>
      <c r="AX137" s="14" t="s">
        <v>77</v>
      </c>
      <c r="AY137" s="188" t="s">
        <v>259</v>
      </c>
    </row>
    <row r="138" spans="2:65" s="1" customFormat="1" ht="25.5" customHeight="1">
      <c r="B138" s="161"/>
      <c r="C138" s="162">
        <v>11</v>
      </c>
      <c r="D138" s="162" t="s">
        <v>261</v>
      </c>
      <c r="E138" s="163" t="s">
        <v>1890</v>
      </c>
      <c r="F138" s="164" t="s">
        <v>1891</v>
      </c>
      <c r="G138" s="165" t="s">
        <v>264</v>
      </c>
      <c r="H138" s="166">
        <v>211</v>
      </c>
      <c r="I138" s="167"/>
      <c r="J138" s="167">
        <f>ROUND(I138*H138,2)</f>
        <v>0</v>
      </c>
      <c r="K138" s="164" t="s">
        <v>265</v>
      </c>
      <c r="L138" s="39"/>
      <c r="M138" s="168" t="s">
        <v>5</v>
      </c>
      <c r="N138" s="169" t="s">
        <v>48</v>
      </c>
      <c r="O138" s="170">
        <v>4.0000000000000001E-3</v>
      </c>
      <c r="P138" s="170">
        <f>O138*H138</f>
        <v>0.84399999999999997</v>
      </c>
      <c r="Q138" s="170">
        <v>0</v>
      </c>
      <c r="R138" s="170">
        <f>Q138*H138</f>
        <v>0</v>
      </c>
      <c r="S138" s="170">
        <v>0</v>
      </c>
      <c r="T138" s="171">
        <f>S138*H138</f>
        <v>0</v>
      </c>
      <c r="AR138" s="24" t="s">
        <v>266</v>
      </c>
      <c r="AT138" s="24" t="s">
        <v>261</v>
      </c>
      <c r="AU138" s="24" t="s">
        <v>86</v>
      </c>
      <c r="AY138" s="24" t="s">
        <v>259</v>
      </c>
      <c r="BE138" s="172">
        <f>IF(N138="základní",J138,0)</f>
        <v>0</v>
      </c>
      <c r="BF138" s="172">
        <f>IF(N138="snížená",J138,0)</f>
        <v>0</v>
      </c>
      <c r="BG138" s="172">
        <f>IF(N138="zákl. přenesená",J138,0)</f>
        <v>0</v>
      </c>
      <c r="BH138" s="172">
        <f>IF(N138="sníž. přenesená",J138,0)</f>
        <v>0</v>
      </c>
      <c r="BI138" s="172">
        <f>IF(N138="nulová",J138,0)</f>
        <v>0</v>
      </c>
      <c r="BJ138" s="24" t="s">
        <v>28</v>
      </c>
      <c r="BK138" s="172">
        <f>ROUND(I138*H138,2)</f>
        <v>0</v>
      </c>
      <c r="BL138" s="24" t="s">
        <v>266</v>
      </c>
      <c r="BM138" s="24" t="s">
        <v>2015</v>
      </c>
    </row>
    <row r="139" spans="2:65" s="12" customFormat="1">
      <c r="B139" s="173"/>
      <c r="D139" s="174" t="s">
        <v>268</v>
      </c>
      <c r="E139" s="175" t="s">
        <v>5</v>
      </c>
      <c r="F139" s="176" t="s">
        <v>1984</v>
      </c>
      <c r="H139" s="175" t="s">
        <v>5</v>
      </c>
      <c r="L139" s="173"/>
      <c r="M139" s="177"/>
      <c r="N139" s="178"/>
      <c r="O139" s="178"/>
      <c r="P139" s="178"/>
      <c r="Q139" s="178"/>
      <c r="R139" s="178"/>
      <c r="S139" s="178"/>
      <c r="T139" s="179"/>
      <c r="AT139" s="175" t="s">
        <v>268</v>
      </c>
      <c r="AU139" s="175" t="s">
        <v>86</v>
      </c>
      <c r="AV139" s="12" t="s">
        <v>28</v>
      </c>
      <c r="AW139" s="12" t="s">
        <v>41</v>
      </c>
      <c r="AX139" s="12" t="s">
        <v>77</v>
      </c>
      <c r="AY139" s="175" t="s">
        <v>259</v>
      </c>
    </row>
    <row r="140" spans="2:65" s="12" customFormat="1">
      <c r="B140" s="173"/>
      <c r="D140" s="174" t="s">
        <v>268</v>
      </c>
      <c r="E140" s="175" t="s">
        <v>5</v>
      </c>
      <c r="F140" s="176" t="s">
        <v>2016</v>
      </c>
      <c r="H140" s="175" t="s">
        <v>5</v>
      </c>
      <c r="L140" s="173"/>
      <c r="M140" s="177"/>
      <c r="N140" s="178"/>
      <c r="O140" s="178"/>
      <c r="P140" s="178"/>
      <c r="Q140" s="178"/>
      <c r="R140" s="178"/>
      <c r="S140" s="178"/>
      <c r="T140" s="179"/>
      <c r="AT140" s="175" t="s">
        <v>268</v>
      </c>
      <c r="AU140" s="175" t="s">
        <v>86</v>
      </c>
      <c r="AV140" s="12" t="s">
        <v>28</v>
      </c>
      <c r="AW140" s="12" t="s">
        <v>41</v>
      </c>
      <c r="AX140" s="12" t="s">
        <v>77</v>
      </c>
      <c r="AY140" s="175" t="s">
        <v>259</v>
      </c>
    </row>
    <row r="141" spans="2:65" s="13" customFormat="1">
      <c r="B141" s="180"/>
      <c r="D141" s="174" t="s">
        <v>268</v>
      </c>
      <c r="E141" s="181" t="s">
        <v>5</v>
      </c>
      <c r="F141" s="182" t="s">
        <v>275</v>
      </c>
      <c r="H141" s="183">
        <v>0</v>
      </c>
      <c r="L141" s="180"/>
      <c r="M141" s="184"/>
      <c r="N141" s="185"/>
      <c r="O141" s="185"/>
      <c r="P141" s="185"/>
      <c r="Q141" s="185"/>
      <c r="R141" s="185"/>
      <c r="S141" s="185"/>
      <c r="T141" s="186"/>
      <c r="AT141" s="181" t="s">
        <v>268</v>
      </c>
      <c r="AU141" s="181" t="s">
        <v>86</v>
      </c>
      <c r="AV141" s="13" t="s">
        <v>152</v>
      </c>
      <c r="AW141" s="13" t="s">
        <v>41</v>
      </c>
      <c r="AX141" s="13" t="s">
        <v>77</v>
      </c>
      <c r="AY141" s="181" t="s">
        <v>259</v>
      </c>
    </row>
    <row r="142" spans="2:65" s="12" customFormat="1">
      <c r="B142" s="173"/>
      <c r="D142" s="174" t="s">
        <v>268</v>
      </c>
      <c r="E142" s="175" t="s">
        <v>5</v>
      </c>
      <c r="F142" s="176" t="s">
        <v>2017</v>
      </c>
      <c r="H142" s="175" t="s">
        <v>5</v>
      </c>
      <c r="L142" s="173"/>
      <c r="M142" s="177"/>
      <c r="N142" s="178"/>
      <c r="O142" s="178"/>
      <c r="P142" s="178"/>
      <c r="Q142" s="178"/>
      <c r="R142" s="178"/>
      <c r="S142" s="178"/>
      <c r="T142" s="179"/>
      <c r="AT142" s="175" t="s">
        <v>268</v>
      </c>
      <c r="AU142" s="175" t="s">
        <v>86</v>
      </c>
      <c r="AV142" s="12" t="s">
        <v>28</v>
      </c>
      <c r="AW142" s="12" t="s">
        <v>41</v>
      </c>
      <c r="AX142" s="12" t="s">
        <v>77</v>
      </c>
      <c r="AY142" s="175" t="s">
        <v>259</v>
      </c>
    </row>
    <row r="143" spans="2:65" s="14" customFormat="1">
      <c r="B143" s="187"/>
      <c r="D143" s="174" t="s">
        <v>268</v>
      </c>
      <c r="E143" s="188" t="s">
        <v>5</v>
      </c>
      <c r="F143" s="189" t="s">
        <v>2018</v>
      </c>
      <c r="H143" s="190">
        <v>211</v>
      </c>
      <c r="L143" s="187"/>
      <c r="M143" s="191"/>
      <c r="N143" s="192"/>
      <c r="O143" s="192"/>
      <c r="P143" s="192"/>
      <c r="Q143" s="192"/>
      <c r="R143" s="192"/>
      <c r="S143" s="192"/>
      <c r="T143" s="193"/>
      <c r="AT143" s="188" t="s">
        <v>268</v>
      </c>
      <c r="AU143" s="188" t="s">
        <v>86</v>
      </c>
      <c r="AV143" s="14" t="s">
        <v>86</v>
      </c>
      <c r="AW143" s="14" t="s">
        <v>41</v>
      </c>
      <c r="AX143" s="14" t="s">
        <v>28</v>
      </c>
      <c r="AY143" s="188" t="s">
        <v>259</v>
      </c>
    </row>
    <row r="144" spans="2:65" s="1" customFormat="1" ht="25.5" customHeight="1">
      <c r="B144" s="161"/>
      <c r="C144" s="162">
        <v>12</v>
      </c>
      <c r="D144" s="162" t="s">
        <v>261</v>
      </c>
      <c r="E144" s="163" t="s">
        <v>2019</v>
      </c>
      <c r="F144" s="164" t="s">
        <v>2020</v>
      </c>
      <c r="G144" s="165" t="s">
        <v>264</v>
      </c>
      <c r="H144" s="166">
        <v>211</v>
      </c>
      <c r="I144" s="167"/>
      <c r="J144" s="167">
        <f>ROUND(I144*H144,2)</f>
        <v>0</v>
      </c>
      <c r="K144" s="164" t="s">
        <v>5</v>
      </c>
      <c r="L144" s="39"/>
      <c r="M144" s="168" t="s">
        <v>5</v>
      </c>
      <c r="N144" s="169" t="s">
        <v>48</v>
      </c>
      <c r="O144" s="170">
        <v>8.9999999999999993E-3</v>
      </c>
      <c r="P144" s="170">
        <f>O144*H144</f>
        <v>1.8989999999999998</v>
      </c>
      <c r="Q144" s="170">
        <v>0</v>
      </c>
      <c r="R144" s="170">
        <f>Q144*H144</f>
        <v>0</v>
      </c>
      <c r="S144" s="170">
        <v>0</v>
      </c>
      <c r="T144" s="171">
        <f>S144*H144</f>
        <v>0</v>
      </c>
      <c r="AR144" s="24" t="s">
        <v>266</v>
      </c>
      <c r="AT144" s="24" t="s">
        <v>261</v>
      </c>
      <c r="AU144" s="24" t="s">
        <v>86</v>
      </c>
      <c r="AY144" s="24" t="s">
        <v>259</v>
      </c>
      <c r="BE144" s="172">
        <f>IF(N144="základní",J144,0)</f>
        <v>0</v>
      </c>
      <c r="BF144" s="172">
        <f>IF(N144="snížená",J144,0)</f>
        <v>0</v>
      </c>
      <c r="BG144" s="172">
        <f>IF(N144="zákl. přenesená",J144,0)</f>
        <v>0</v>
      </c>
      <c r="BH144" s="172">
        <f>IF(N144="sníž. přenesená",J144,0)</f>
        <v>0</v>
      </c>
      <c r="BI144" s="172">
        <f>IF(N144="nulová",J144,0)</f>
        <v>0</v>
      </c>
      <c r="BJ144" s="24" t="s">
        <v>28</v>
      </c>
      <c r="BK144" s="172">
        <f>ROUND(I144*H144,2)</f>
        <v>0</v>
      </c>
      <c r="BL144" s="24" t="s">
        <v>266</v>
      </c>
      <c r="BM144" s="24" t="s">
        <v>2021</v>
      </c>
    </row>
    <row r="145" spans="2:65" s="12" customFormat="1">
      <c r="B145" s="173"/>
      <c r="D145" s="174" t="s">
        <v>268</v>
      </c>
      <c r="E145" s="175" t="s">
        <v>5</v>
      </c>
      <c r="F145" s="176" t="s">
        <v>1984</v>
      </c>
      <c r="H145" s="175" t="s">
        <v>5</v>
      </c>
      <c r="L145" s="173"/>
      <c r="M145" s="177"/>
      <c r="N145" s="178"/>
      <c r="O145" s="178"/>
      <c r="P145" s="178"/>
      <c r="Q145" s="178"/>
      <c r="R145" s="178"/>
      <c r="S145" s="178"/>
      <c r="T145" s="179"/>
      <c r="AT145" s="175" t="s">
        <v>268</v>
      </c>
      <c r="AU145" s="175" t="s">
        <v>86</v>
      </c>
      <c r="AV145" s="12" t="s">
        <v>28</v>
      </c>
      <c r="AW145" s="12" t="s">
        <v>41</v>
      </c>
      <c r="AX145" s="12" t="s">
        <v>77</v>
      </c>
      <c r="AY145" s="175" t="s">
        <v>259</v>
      </c>
    </row>
    <row r="146" spans="2:65" s="12" customFormat="1">
      <c r="B146" s="173"/>
      <c r="D146" s="174" t="s">
        <v>268</v>
      </c>
      <c r="E146" s="175" t="s">
        <v>5</v>
      </c>
      <c r="F146" s="176" t="s">
        <v>2016</v>
      </c>
      <c r="H146" s="175" t="s">
        <v>5</v>
      </c>
      <c r="L146" s="173"/>
      <c r="M146" s="177"/>
      <c r="N146" s="178"/>
      <c r="O146" s="178"/>
      <c r="P146" s="178"/>
      <c r="Q146" s="178"/>
      <c r="R146" s="178"/>
      <c r="S146" s="178"/>
      <c r="T146" s="179"/>
      <c r="AT146" s="175" t="s">
        <v>268</v>
      </c>
      <c r="AU146" s="175" t="s">
        <v>86</v>
      </c>
      <c r="AV146" s="12" t="s">
        <v>28</v>
      </c>
      <c r="AW146" s="12" t="s">
        <v>41</v>
      </c>
      <c r="AX146" s="12" t="s">
        <v>77</v>
      </c>
      <c r="AY146" s="175" t="s">
        <v>259</v>
      </c>
    </row>
    <row r="147" spans="2:65" s="13" customFormat="1">
      <c r="B147" s="180"/>
      <c r="D147" s="174" t="s">
        <v>268</v>
      </c>
      <c r="E147" s="181" t="s">
        <v>5</v>
      </c>
      <c r="F147" s="182" t="s">
        <v>275</v>
      </c>
      <c r="H147" s="183">
        <v>0</v>
      </c>
      <c r="L147" s="180"/>
      <c r="M147" s="184"/>
      <c r="N147" s="185"/>
      <c r="O147" s="185"/>
      <c r="P147" s="185"/>
      <c r="Q147" s="185"/>
      <c r="R147" s="185"/>
      <c r="S147" s="185"/>
      <c r="T147" s="186"/>
      <c r="AT147" s="181" t="s">
        <v>268</v>
      </c>
      <c r="AU147" s="181" t="s">
        <v>86</v>
      </c>
      <c r="AV147" s="13" t="s">
        <v>152</v>
      </c>
      <c r="AW147" s="13" t="s">
        <v>41</v>
      </c>
      <c r="AX147" s="13" t="s">
        <v>77</v>
      </c>
      <c r="AY147" s="181" t="s">
        <v>259</v>
      </c>
    </row>
    <row r="148" spans="2:65" s="12" customFormat="1">
      <c r="B148" s="173"/>
      <c r="D148" s="174" t="s">
        <v>268</v>
      </c>
      <c r="E148" s="175" t="s">
        <v>5</v>
      </c>
      <c r="F148" s="176" t="s">
        <v>2022</v>
      </c>
      <c r="H148" s="175" t="s">
        <v>5</v>
      </c>
      <c r="L148" s="173"/>
      <c r="M148" s="177"/>
      <c r="N148" s="178"/>
      <c r="O148" s="178"/>
      <c r="P148" s="178"/>
      <c r="Q148" s="178"/>
      <c r="R148" s="178"/>
      <c r="S148" s="178"/>
      <c r="T148" s="179"/>
      <c r="AT148" s="175" t="s">
        <v>268</v>
      </c>
      <c r="AU148" s="175" t="s">
        <v>86</v>
      </c>
      <c r="AV148" s="12" t="s">
        <v>28</v>
      </c>
      <c r="AW148" s="12" t="s">
        <v>41</v>
      </c>
      <c r="AX148" s="12" t="s">
        <v>77</v>
      </c>
      <c r="AY148" s="175" t="s">
        <v>259</v>
      </c>
    </row>
    <row r="149" spans="2:65" s="14" customFormat="1">
      <c r="B149" s="187"/>
      <c r="D149" s="174" t="s">
        <v>268</v>
      </c>
      <c r="E149" s="188" t="s">
        <v>5</v>
      </c>
      <c r="F149" s="189" t="s">
        <v>2014</v>
      </c>
      <c r="H149" s="190">
        <v>211</v>
      </c>
      <c r="L149" s="187"/>
      <c r="M149" s="191"/>
      <c r="N149" s="192"/>
      <c r="O149" s="192"/>
      <c r="P149" s="192"/>
      <c r="Q149" s="192"/>
      <c r="R149" s="192"/>
      <c r="S149" s="192"/>
      <c r="T149" s="193"/>
      <c r="AT149" s="188" t="s">
        <v>268</v>
      </c>
      <c r="AU149" s="188" t="s">
        <v>86</v>
      </c>
      <c r="AV149" s="14" t="s">
        <v>86</v>
      </c>
      <c r="AW149" s="14" t="s">
        <v>41</v>
      </c>
      <c r="AX149" s="14" t="s">
        <v>28</v>
      </c>
      <c r="AY149" s="188" t="s">
        <v>259</v>
      </c>
    </row>
    <row r="150" spans="2:65" s="1" customFormat="1" ht="25.5" customHeight="1">
      <c r="B150" s="161"/>
      <c r="C150" s="162">
        <v>13</v>
      </c>
      <c r="D150" s="162" t="s">
        <v>261</v>
      </c>
      <c r="E150" s="163" t="s">
        <v>2023</v>
      </c>
      <c r="F150" s="164" t="s">
        <v>2024</v>
      </c>
      <c r="G150" s="165" t="s">
        <v>264</v>
      </c>
      <c r="H150" s="166">
        <v>211</v>
      </c>
      <c r="I150" s="167"/>
      <c r="J150" s="167">
        <f>ROUND(I150*H150,2)</f>
        <v>0</v>
      </c>
      <c r="K150" s="164" t="s">
        <v>265</v>
      </c>
      <c r="L150" s="39"/>
      <c r="M150" s="168" t="s">
        <v>5</v>
      </c>
      <c r="N150" s="169" t="s">
        <v>48</v>
      </c>
      <c r="O150" s="170">
        <v>4.4999999999999998E-2</v>
      </c>
      <c r="P150" s="170">
        <f>O150*H150</f>
        <v>9.4949999999999992</v>
      </c>
      <c r="Q150" s="170">
        <v>0</v>
      </c>
      <c r="R150" s="170">
        <f>Q150*H150</f>
        <v>0</v>
      </c>
      <c r="S150" s="170">
        <v>0</v>
      </c>
      <c r="T150" s="171">
        <f>S150*H150</f>
        <v>0</v>
      </c>
      <c r="AR150" s="24" t="s">
        <v>266</v>
      </c>
      <c r="AT150" s="24" t="s">
        <v>261</v>
      </c>
      <c r="AU150" s="24" t="s">
        <v>86</v>
      </c>
      <c r="AY150" s="24" t="s">
        <v>259</v>
      </c>
      <c r="BE150" s="172">
        <f>IF(N150="základní",J150,0)</f>
        <v>0</v>
      </c>
      <c r="BF150" s="172">
        <f>IF(N150="snížená",J150,0)</f>
        <v>0</v>
      </c>
      <c r="BG150" s="172">
        <f>IF(N150="zákl. přenesená",J150,0)</f>
        <v>0</v>
      </c>
      <c r="BH150" s="172">
        <f>IF(N150="sníž. přenesená",J150,0)</f>
        <v>0</v>
      </c>
      <c r="BI150" s="172">
        <f>IF(N150="nulová",J150,0)</f>
        <v>0</v>
      </c>
      <c r="BJ150" s="24" t="s">
        <v>28</v>
      </c>
      <c r="BK150" s="172">
        <f>ROUND(I150*H150,2)</f>
        <v>0</v>
      </c>
      <c r="BL150" s="24" t="s">
        <v>266</v>
      </c>
      <c r="BM150" s="24" t="s">
        <v>2025</v>
      </c>
    </row>
    <row r="151" spans="2:65" s="12" customFormat="1">
      <c r="B151" s="173"/>
      <c r="D151" s="174" t="s">
        <v>268</v>
      </c>
      <c r="E151" s="175" t="s">
        <v>5</v>
      </c>
      <c r="F151" s="176" t="s">
        <v>1974</v>
      </c>
      <c r="H151" s="175" t="s">
        <v>5</v>
      </c>
      <c r="L151" s="173"/>
      <c r="M151" s="177"/>
      <c r="N151" s="178"/>
      <c r="O151" s="178"/>
      <c r="P151" s="178"/>
      <c r="Q151" s="178"/>
      <c r="R151" s="178"/>
      <c r="S151" s="178"/>
      <c r="T151" s="179"/>
      <c r="AT151" s="175" t="s">
        <v>268</v>
      </c>
      <c r="AU151" s="175" t="s">
        <v>86</v>
      </c>
      <c r="AV151" s="12" t="s">
        <v>28</v>
      </c>
      <c r="AW151" s="12" t="s">
        <v>41</v>
      </c>
      <c r="AX151" s="12" t="s">
        <v>77</v>
      </c>
      <c r="AY151" s="175" t="s">
        <v>259</v>
      </c>
    </row>
    <row r="152" spans="2:65" s="12" customFormat="1">
      <c r="B152" s="173"/>
      <c r="D152" s="174" t="s">
        <v>268</v>
      </c>
      <c r="E152" s="175" t="s">
        <v>5</v>
      </c>
      <c r="F152" s="176" t="s">
        <v>2026</v>
      </c>
      <c r="H152" s="175" t="s">
        <v>5</v>
      </c>
      <c r="L152" s="173"/>
      <c r="M152" s="177"/>
      <c r="N152" s="178"/>
      <c r="O152" s="178"/>
      <c r="P152" s="178"/>
      <c r="Q152" s="178"/>
      <c r="R152" s="178"/>
      <c r="S152" s="178"/>
      <c r="T152" s="179"/>
      <c r="AT152" s="175" t="s">
        <v>268</v>
      </c>
      <c r="AU152" s="175" t="s">
        <v>86</v>
      </c>
      <c r="AV152" s="12" t="s">
        <v>28</v>
      </c>
      <c r="AW152" s="12" t="s">
        <v>41</v>
      </c>
      <c r="AX152" s="12" t="s">
        <v>77</v>
      </c>
      <c r="AY152" s="175" t="s">
        <v>259</v>
      </c>
    </row>
    <row r="153" spans="2:65" s="14" customFormat="1">
      <c r="B153" s="187"/>
      <c r="D153" s="174" t="s">
        <v>268</v>
      </c>
      <c r="E153" s="188" t="s">
        <v>1963</v>
      </c>
      <c r="F153" s="189" t="s">
        <v>1964</v>
      </c>
      <c r="H153" s="190">
        <v>211</v>
      </c>
      <c r="L153" s="187"/>
      <c r="M153" s="191"/>
      <c r="N153" s="192"/>
      <c r="O153" s="192"/>
      <c r="P153" s="192"/>
      <c r="Q153" s="192"/>
      <c r="R153" s="192"/>
      <c r="S153" s="192"/>
      <c r="T153" s="193"/>
      <c r="AT153" s="188" t="s">
        <v>268</v>
      </c>
      <c r="AU153" s="188" t="s">
        <v>86</v>
      </c>
      <c r="AV153" s="14" t="s">
        <v>86</v>
      </c>
      <c r="AW153" s="14" t="s">
        <v>41</v>
      </c>
      <c r="AX153" s="14" t="s">
        <v>28</v>
      </c>
      <c r="AY153" s="188" t="s">
        <v>259</v>
      </c>
    </row>
    <row r="154" spans="2:65" s="1" customFormat="1" ht="25.5" customHeight="1">
      <c r="B154" s="161"/>
      <c r="C154" s="201">
        <v>14</v>
      </c>
      <c r="D154" s="201" t="s">
        <v>336</v>
      </c>
      <c r="E154" s="202" t="s">
        <v>2027</v>
      </c>
      <c r="F154" s="203" t="s">
        <v>2028</v>
      </c>
      <c r="G154" s="204" t="s">
        <v>660</v>
      </c>
      <c r="H154" s="205">
        <f>211*0.03</f>
        <v>6.33</v>
      </c>
      <c r="I154" s="206"/>
      <c r="J154" s="206">
        <f>ROUND(I154*H154,2)</f>
        <v>0</v>
      </c>
      <c r="K154" s="203" t="s">
        <v>5</v>
      </c>
      <c r="L154" s="207"/>
      <c r="M154" s="208" t="s">
        <v>5</v>
      </c>
      <c r="N154" s="209" t="s">
        <v>48</v>
      </c>
      <c r="O154" s="170">
        <v>0</v>
      </c>
      <c r="P154" s="170">
        <f>O154*H154</f>
        <v>0</v>
      </c>
      <c r="Q154" s="170">
        <v>1E-3</v>
      </c>
      <c r="R154" s="170">
        <f>Q154*H154</f>
        <v>6.3300000000000006E-3</v>
      </c>
      <c r="S154" s="170">
        <v>0</v>
      </c>
      <c r="T154" s="171">
        <f>S154*H154</f>
        <v>0</v>
      </c>
      <c r="AR154" s="24" t="s">
        <v>321</v>
      </c>
      <c r="AT154" s="24" t="s">
        <v>336</v>
      </c>
      <c r="AU154" s="24" t="s">
        <v>86</v>
      </c>
      <c r="AY154" s="24" t="s">
        <v>259</v>
      </c>
      <c r="BE154" s="172">
        <f>IF(N154="základní",J154,0)</f>
        <v>0</v>
      </c>
      <c r="BF154" s="172">
        <f>IF(N154="snížená",J154,0)</f>
        <v>0</v>
      </c>
      <c r="BG154" s="172">
        <f>IF(N154="zákl. přenesená",J154,0)</f>
        <v>0</v>
      </c>
      <c r="BH154" s="172">
        <f>IF(N154="sníž. přenesená",J154,0)</f>
        <v>0</v>
      </c>
      <c r="BI154" s="172">
        <f>IF(N154="nulová",J154,0)</f>
        <v>0</v>
      </c>
      <c r="BJ154" s="24" t="s">
        <v>28</v>
      </c>
      <c r="BK154" s="172">
        <f>ROUND(I154*H154,2)</f>
        <v>0</v>
      </c>
      <c r="BL154" s="24" t="s">
        <v>266</v>
      </c>
      <c r="BM154" s="24" t="s">
        <v>2029</v>
      </c>
    </row>
    <row r="155" spans="2:65" s="12" customFormat="1">
      <c r="B155" s="173"/>
      <c r="D155" s="174" t="s">
        <v>268</v>
      </c>
      <c r="E155" s="175" t="s">
        <v>5</v>
      </c>
      <c r="F155" s="176" t="s">
        <v>2166</v>
      </c>
      <c r="H155" s="175" t="s">
        <v>5</v>
      </c>
      <c r="L155" s="173"/>
      <c r="M155" s="177"/>
      <c r="N155" s="178"/>
      <c r="O155" s="178"/>
      <c r="P155" s="178"/>
      <c r="Q155" s="178"/>
      <c r="R155" s="178"/>
      <c r="S155" s="178"/>
      <c r="T155" s="179"/>
      <c r="AT155" s="175" t="s">
        <v>268</v>
      </c>
      <c r="AU155" s="175" t="s">
        <v>86</v>
      </c>
      <c r="AV155" s="12" t="s">
        <v>28</v>
      </c>
      <c r="AW155" s="12" t="s">
        <v>41</v>
      </c>
      <c r="AX155" s="12" t="s">
        <v>77</v>
      </c>
      <c r="AY155" s="175" t="s">
        <v>259</v>
      </c>
    </row>
    <row r="156" spans="2:65" s="1" customFormat="1" ht="16.5" customHeight="1">
      <c r="B156" s="161"/>
      <c r="C156" s="162">
        <v>15</v>
      </c>
      <c r="D156" s="162" t="s">
        <v>261</v>
      </c>
      <c r="E156" s="163" t="s">
        <v>2030</v>
      </c>
      <c r="F156" s="164" t="s">
        <v>2031</v>
      </c>
      <c r="G156" s="165" t="s">
        <v>264</v>
      </c>
      <c r="H156" s="166">
        <v>211</v>
      </c>
      <c r="I156" s="167"/>
      <c r="J156" s="167">
        <f>ROUND(I156*H156,2)</f>
        <v>0</v>
      </c>
      <c r="K156" s="164" t="s">
        <v>265</v>
      </c>
      <c r="L156" s="39"/>
      <c r="M156" s="168" t="s">
        <v>5</v>
      </c>
      <c r="N156" s="169" t="s">
        <v>48</v>
      </c>
      <c r="O156" s="170">
        <v>1E-3</v>
      </c>
      <c r="P156" s="170">
        <f>O156*H156</f>
        <v>0.21099999999999999</v>
      </c>
      <c r="Q156" s="170">
        <v>0</v>
      </c>
      <c r="R156" s="170">
        <f>Q156*H156</f>
        <v>0</v>
      </c>
      <c r="S156" s="170">
        <v>0</v>
      </c>
      <c r="T156" s="171">
        <f>S156*H156</f>
        <v>0</v>
      </c>
      <c r="AR156" s="24" t="s">
        <v>266</v>
      </c>
      <c r="AT156" s="24" t="s">
        <v>261</v>
      </c>
      <c r="AU156" s="24" t="s">
        <v>86</v>
      </c>
      <c r="AY156" s="24" t="s">
        <v>259</v>
      </c>
      <c r="BE156" s="172">
        <f>IF(N156="základní",J156,0)</f>
        <v>0</v>
      </c>
      <c r="BF156" s="172">
        <f>IF(N156="snížená",J156,0)</f>
        <v>0</v>
      </c>
      <c r="BG156" s="172">
        <f>IF(N156="zákl. přenesená",J156,0)</f>
        <v>0</v>
      </c>
      <c r="BH156" s="172">
        <f>IF(N156="sníž. přenesená",J156,0)</f>
        <v>0</v>
      </c>
      <c r="BI156" s="172">
        <f>IF(N156="nulová",J156,0)</f>
        <v>0</v>
      </c>
      <c r="BJ156" s="24" t="s">
        <v>28</v>
      </c>
      <c r="BK156" s="172">
        <f>ROUND(I156*H156,2)</f>
        <v>0</v>
      </c>
      <c r="BL156" s="24" t="s">
        <v>266</v>
      </c>
      <c r="BM156" s="24" t="s">
        <v>2032</v>
      </c>
    </row>
    <row r="157" spans="2:65" s="12" customFormat="1">
      <c r="B157" s="173"/>
      <c r="D157" s="174" t="s">
        <v>268</v>
      </c>
      <c r="E157" s="175" t="s">
        <v>5</v>
      </c>
      <c r="F157" s="176" t="s">
        <v>1974</v>
      </c>
      <c r="H157" s="175" t="s">
        <v>5</v>
      </c>
      <c r="L157" s="173"/>
      <c r="M157" s="177"/>
      <c r="N157" s="178"/>
      <c r="O157" s="178"/>
      <c r="P157" s="178"/>
      <c r="Q157" s="178"/>
      <c r="R157" s="178"/>
      <c r="S157" s="178"/>
      <c r="T157" s="179"/>
      <c r="AT157" s="175" t="s">
        <v>268</v>
      </c>
      <c r="AU157" s="175" t="s">
        <v>86</v>
      </c>
      <c r="AV157" s="12" t="s">
        <v>28</v>
      </c>
      <c r="AW157" s="12" t="s">
        <v>41</v>
      </c>
      <c r="AX157" s="12" t="s">
        <v>77</v>
      </c>
      <c r="AY157" s="175" t="s">
        <v>259</v>
      </c>
    </row>
    <row r="158" spans="2:65" s="12" customFormat="1">
      <c r="B158" s="173"/>
      <c r="D158" s="174" t="s">
        <v>268</v>
      </c>
      <c r="E158" s="175" t="s">
        <v>5</v>
      </c>
      <c r="F158" s="176" t="s">
        <v>2033</v>
      </c>
      <c r="H158" s="175" t="s">
        <v>5</v>
      </c>
      <c r="L158" s="173"/>
      <c r="M158" s="177"/>
      <c r="N158" s="178"/>
      <c r="O158" s="178"/>
      <c r="P158" s="178"/>
      <c r="Q158" s="178"/>
      <c r="R158" s="178"/>
      <c r="S158" s="178"/>
      <c r="T158" s="179"/>
      <c r="AT158" s="175" t="s">
        <v>268</v>
      </c>
      <c r="AU158" s="175" t="s">
        <v>86</v>
      </c>
      <c r="AV158" s="12" t="s">
        <v>28</v>
      </c>
      <c r="AW158" s="12" t="s">
        <v>41</v>
      </c>
      <c r="AX158" s="12" t="s">
        <v>77</v>
      </c>
      <c r="AY158" s="175" t="s">
        <v>259</v>
      </c>
    </row>
    <row r="159" spans="2:65" s="14" customFormat="1">
      <c r="B159" s="187"/>
      <c r="D159" s="174" t="s">
        <v>268</v>
      </c>
      <c r="E159" s="188" t="s">
        <v>5</v>
      </c>
      <c r="F159" s="189" t="s">
        <v>1963</v>
      </c>
      <c r="H159" s="190">
        <v>211</v>
      </c>
      <c r="L159" s="187"/>
      <c r="M159" s="191"/>
      <c r="N159" s="192"/>
      <c r="O159" s="192"/>
      <c r="P159" s="192"/>
      <c r="Q159" s="192"/>
      <c r="R159" s="192"/>
      <c r="S159" s="192"/>
      <c r="T159" s="193"/>
      <c r="AT159" s="188" t="s">
        <v>268</v>
      </c>
      <c r="AU159" s="188" t="s">
        <v>86</v>
      </c>
      <c r="AV159" s="14" t="s">
        <v>86</v>
      </c>
      <c r="AW159" s="14" t="s">
        <v>41</v>
      </c>
      <c r="AX159" s="14" t="s">
        <v>28</v>
      </c>
      <c r="AY159" s="188" t="s">
        <v>259</v>
      </c>
    </row>
    <row r="160" spans="2:65" s="1" customFormat="1" ht="16.5" customHeight="1">
      <c r="B160" s="161"/>
      <c r="C160" s="162">
        <v>16</v>
      </c>
      <c r="D160" s="162" t="s">
        <v>261</v>
      </c>
      <c r="E160" s="163" t="s">
        <v>2034</v>
      </c>
      <c r="F160" s="164" t="s">
        <v>2035</v>
      </c>
      <c r="G160" s="165" t="s">
        <v>324</v>
      </c>
      <c r="H160" s="166">
        <v>0.02</v>
      </c>
      <c r="I160" s="167"/>
      <c r="J160" s="167">
        <f>ROUND(I160*H160,2)</f>
        <v>0</v>
      </c>
      <c r="K160" s="164" t="s">
        <v>265</v>
      </c>
      <c r="L160" s="39"/>
      <c r="M160" s="168" t="s">
        <v>5</v>
      </c>
      <c r="N160" s="169" t="s">
        <v>48</v>
      </c>
      <c r="O160" s="170">
        <v>21.428999999999998</v>
      </c>
      <c r="P160" s="170">
        <f>O160*H160</f>
        <v>0.42857999999999996</v>
      </c>
      <c r="Q160" s="170">
        <v>0</v>
      </c>
      <c r="R160" s="170">
        <f>Q160*H160</f>
        <v>0</v>
      </c>
      <c r="S160" s="170">
        <v>0</v>
      </c>
      <c r="T160" s="171">
        <f>S160*H160</f>
        <v>0</v>
      </c>
      <c r="AR160" s="24" t="s">
        <v>266</v>
      </c>
      <c r="AT160" s="24" t="s">
        <v>261</v>
      </c>
      <c r="AU160" s="24" t="s">
        <v>86</v>
      </c>
      <c r="AY160" s="24" t="s">
        <v>259</v>
      </c>
      <c r="BE160" s="172">
        <f>IF(N160="základní",J160,0)</f>
        <v>0</v>
      </c>
      <c r="BF160" s="172">
        <f>IF(N160="snížená",J160,0)</f>
        <v>0</v>
      </c>
      <c r="BG160" s="172">
        <f>IF(N160="zákl. přenesená",J160,0)</f>
        <v>0</v>
      </c>
      <c r="BH160" s="172">
        <f>IF(N160="sníž. přenesená",J160,0)</f>
        <v>0</v>
      </c>
      <c r="BI160" s="172">
        <f>IF(N160="nulová",J160,0)</f>
        <v>0</v>
      </c>
      <c r="BJ160" s="24" t="s">
        <v>28</v>
      </c>
      <c r="BK160" s="172">
        <f>ROUND(I160*H160,2)</f>
        <v>0</v>
      </c>
      <c r="BL160" s="24" t="s">
        <v>266</v>
      </c>
      <c r="BM160" s="24" t="s">
        <v>2036</v>
      </c>
    </row>
    <row r="161" spans="2:65" s="12" customFormat="1">
      <c r="B161" s="173"/>
      <c r="D161" s="174" t="s">
        <v>268</v>
      </c>
      <c r="E161" s="175" t="s">
        <v>5</v>
      </c>
      <c r="F161" s="176" t="s">
        <v>1974</v>
      </c>
      <c r="H161" s="175" t="s">
        <v>5</v>
      </c>
      <c r="L161" s="173"/>
      <c r="M161" s="177"/>
      <c r="N161" s="178"/>
      <c r="O161" s="178"/>
      <c r="P161" s="178"/>
      <c r="Q161" s="178"/>
      <c r="R161" s="178"/>
      <c r="S161" s="178"/>
      <c r="T161" s="179"/>
      <c r="AT161" s="175" t="s">
        <v>268</v>
      </c>
      <c r="AU161" s="175" t="s">
        <v>86</v>
      </c>
      <c r="AV161" s="12" t="s">
        <v>28</v>
      </c>
      <c r="AW161" s="12" t="s">
        <v>41</v>
      </c>
      <c r="AX161" s="12" t="s">
        <v>77</v>
      </c>
      <c r="AY161" s="175" t="s">
        <v>259</v>
      </c>
    </row>
    <row r="162" spans="2:65" s="12" customFormat="1">
      <c r="B162" s="173"/>
      <c r="D162" s="174" t="s">
        <v>268</v>
      </c>
      <c r="E162" s="175" t="s">
        <v>5</v>
      </c>
      <c r="F162" s="176" t="s">
        <v>2037</v>
      </c>
      <c r="H162" s="175" t="s">
        <v>5</v>
      </c>
      <c r="L162" s="173"/>
      <c r="M162" s="177"/>
      <c r="N162" s="178"/>
      <c r="O162" s="178"/>
      <c r="P162" s="178"/>
      <c r="Q162" s="178"/>
      <c r="R162" s="178"/>
      <c r="S162" s="178"/>
      <c r="T162" s="179"/>
      <c r="AT162" s="175" t="s">
        <v>268</v>
      </c>
      <c r="AU162" s="175" t="s">
        <v>86</v>
      </c>
      <c r="AV162" s="12" t="s">
        <v>28</v>
      </c>
      <c r="AW162" s="12" t="s">
        <v>41</v>
      </c>
      <c r="AX162" s="12" t="s">
        <v>77</v>
      </c>
      <c r="AY162" s="175" t="s">
        <v>259</v>
      </c>
    </row>
    <row r="163" spans="2:65" s="1" customFormat="1" ht="25.5" customHeight="1">
      <c r="B163" s="161"/>
      <c r="C163" s="201">
        <v>17</v>
      </c>
      <c r="D163" s="201" t="s">
        <v>336</v>
      </c>
      <c r="E163" s="202" t="s">
        <v>2038</v>
      </c>
      <c r="F163" s="203" t="s">
        <v>2039</v>
      </c>
      <c r="G163" s="204" t="s">
        <v>660</v>
      </c>
      <c r="H163" s="205">
        <v>20</v>
      </c>
      <c r="I163" s="206"/>
      <c r="J163" s="206">
        <f>ROUND(I163*H163,2)</f>
        <v>0</v>
      </c>
      <c r="K163" s="203" t="s">
        <v>5</v>
      </c>
      <c r="L163" s="207"/>
      <c r="M163" s="208" t="s">
        <v>5</v>
      </c>
      <c r="N163" s="209" t="s">
        <v>48</v>
      </c>
      <c r="O163" s="170">
        <v>0</v>
      </c>
      <c r="P163" s="170">
        <f>O163*H163</f>
        <v>0</v>
      </c>
      <c r="Q163" s="170">
        <v>1E-3</v>
      </c>
      <c r="R163" s="170">
        <f>Q163*H163</f>
        <v>0.02</v>
      </c>
      <c r="S163" s="170">
        <v>0</v>
      </c>
      <c r="T163" s="171">
        <f>S163*H163</f>
        <v>0</v>
      </c>
      <c r="AR163" s="24" t="s">
        <v>321</v>
      </c>
      <c r="AT163" s="24" t="s">
        <v>336</v>
      </c>
      <c r="AU163" s="24" t="s">
        <v>86</v>
      </c>
      <c r="AY163" s="24" t="s">
        <v>259</v>
      </c>
      <c r="BE163" s="172">
        <f>IF(N163="základní",J163,0)</f>
        <v>0</v>
      </c>
      <c r="BF163" s="172">
        <f>IF(N163="snížená",J163,0)</f>
        <v>0</v>
      </c>
      <c r="BG163" s="172">
        <f>IF(N163="zákl. přenesená",J163,0)</f>
        <v>0</v>
      </c>
      <c r="BH163" s="172">
        <f>IF(N163="sníž. přenesená",J163,0)</f>
        <v>0</v>
      </c>
      <c r="BI163" s="172">
        <f>IF(N163="nulová",J163,0)</f>
        <v>0</v>
      </c>
      <c r="BJ163" s="24" t="s">
        <v>28</v>
      </c>
      <c r="BK163" s="172">
        <f>ROUND(I163*H163,2)</f>
        <v>0</v>
      </c>
      <c r="BL163" s="24" t="s">
        <v>266</v>
      </c>
      <c r="BM163" s="24" t="s">
        <v>2040</v>
      </c>
    </row>
    <row r="164" spans="2:65" s="12" customFormat="1">
      <c r="B164" s="173"/>
      <c r="D164" s="174" t="s">
        <v>268</v>
      </c>
      <c r="E164" s="175" t="s">
        <v>5</v>
      </c>
      <c r="F164" s="176" t="s">
        <v>2041</v>
      </c>
      <c r="H164" s="175" t="s">
        <v>5</v>
      </c>
      <c r="L164" s="173"/>
      <c r="M164" s="177"/>
      <c r="N164" s="178"/>
      <c r="O164" s="178"/>
      <c r="P164" s="178"/>
      <c r="Q164" s="178"/>
      <c r="R164" s="178"/>
      <c r="S164" s="178"/>
      <c r="T164" s="179"/>
      <c r="AT164" s="175" t="s">
        <v>268</v>
      </c>
      <c r="AU164" s="175" t="s">
        <v>86</v>
      </c>
      <c r="AV164" s="12" t="s">
        <v>28</v>
      </c>
      <c r="AW164" s="12" t="s">
        <v>41</v>
      </c>
      <c r="AX164" s="12" t="s">
        <v>77</v>
      </c>
      <c r="AY164" s="175" t="s">
        <v>259</v>
      </c>
    </row>
    <row r="165" spans="2:65" s="1" customFormat="1" ht="16.5" customHeight="1">
      <c r="B165" s="161"/>
      <c r="C165" s="162">
        <v>18</v>
      </c>
      <c r="D165" s="162" t="s">
        <v>261</v>
      </c>
      <c r="E165" s="163" t="s">
        <v>1918</v>
      </c>
      <c r="F165" s="164" t="s">
        <v>1919</v>
      </c>
      <c r="G165" s="165" t="s">
        <v>297</v>
      </c>
      <c r="H165" s="166">
        <f>211*0.04</f>
        <v>8.44</v>
      </c>
      <c r="I165" s="167"/>
      <c r="J165" s="167">
        <f>ROUND(I165*H165,2)</f>
        <v>0</v>
      </c>
      <c r="K165" s="164" t="s">
        <v>265</v>
      </c>
      <c r="L165" s="39"/>
      <c r="M165" s="168" t="s">
        <v>5</v>
      </c>
      <c r="N165" s="169" t="s">
        <v>48</v>
      </c>
      <c r="O165" s="170">
        <v>0.26100000000000001</v>
      </c>
      <c r="P165" s="170">
        <f>O165*H165</f>
        <v>2.2028400000000001</v>
      </c>
      <c r="Q165" s="170">
        <v>0</v>
      </c>
      <c r="R165" s="170">
        <f>Q165*H165</f>
        <v>0</v>
      </c>
      <c r="S165" s="170">
        <v>0</v>
      </c>
      <c r="T165" s="171">
        <f>S165*H165</f>
        <v>0</v>
      </c>
      <c r="AR165" s="24" t="s">
        <v>266</v>
      </c>
      <c r="AT165" s="24" t="s">
        <v>261</v>
      </c>
      <c r="AU165" s="24" t="s">
        <v>86</v>
      </c>
      <c r="AY165" s="24" t="s">
        <v>259</v>
      </c>
      <c r="BE165" s="172">
        <f>IF(N165="základní",J165,0)</f>
        <v>0</v>
      </c>
      <c r="BF165" s="172">
        <f>IF(N165="snížená",J165,0)</f>
        <v>0</v>
      </c>
      <c r="BG165" s="172">
        <f>IF(N165="zákl. přenesená",J165,0)</f>
        <v>0</v>
      </c>
      <c r="BH165" s="172">
        <f>IF(N165="sníž. přenesená",J165,0)</f>
        <v>0</v>
      </c>
      <c r="BI165" s="172">
        <f>IF(N165="nulová",J165,0)</f>
        <v>0</v>
      </c>
      <c r="BJ165" s="24" t="s">
        <v>28</v>
      </c>
      <c r="BK165" s="172">
        <f>ROUND(I165*H165,2)</f>
        <v>0</v>
      </c>
      <c r="BL165" s="24" t="s">
        <v>266</v>
      </c>
      <c r="BM165" s="24" t="s">
        <v>2042</v>
      </c>
    </row>
    <row r="166" spans="2:65" s="12" customFormat="1">
      <c r="B166" s="173"/>
      <c r="D166" s="174" t="s">
        <v>268</v>
      </c>
      <c r="E166" s="175" t="s">
        <v>5</v>
      </c>
      <c r="F166" s="176" t="s">
        <v>2043</v>
      </c>
      <c r="H166" s="175" t="s">
        <v>5</v>
      </c>
      <c r="L166" s="173"/>
      <c r="M166" s="177"/>
      <c r="N166" s="178"/>
      <c r="O166" s="178"/>
      <c r="P166" s="178"/>
      <c r="Q166" s="178"/>
      <c r="R166" s="178"/>
      <c r="S166" s="178"/>
      <c r="T166" s="179"/>
      <c r="AT166" s="175" t="s">
        <v>268</v>
      </c>
      <c r="AU166" s="175" t="s">
        <v>86</v>
      </c>
      <c r="AV166" s="12" t="s">
        <v>28</v>
      </c>
      <c r="AW166" s="12" t="s">
        <v>41</v>
      </c>
      <c r="AX166" s="12" t="s">
        <v>77</v>
      </c>
      <c r="AY166" s="175" t="s">
        <v>259</v>
      </c>
    </row>
    <row r="167" spans="2:65" s="12" customFormat="1">
      <c r="B167" s="173"/>
      <c r="D167" s="174" t="s">
        <v>268</v>
      </c>
      <c r="E167" s="175" t="s">
        <v>5</v>
      </c>
      <c r="F167" s="176" t="s">
        <v>2044</v>
      </c>
      <c r="H167" s="175" t="s">
        <v>5</v>
      </c>
      <c r="L167" s="173"/>
      <c r="M167" s="177"/>
      <c r="N167" s="178"/>
      <c r="O167" s="178"/>
      <c r="P167" s="178"/>
      <c r="Q167" s="178"/>
      <c r="R167" s="178"/>
      <c r="S167" s="178"/>
      <c r="T167" s="179"/>
      <c r="AT167" s="175" t="s">
        <v>268</v>
      </c>
      <c r="AU167" s="175" t="s">
        <v>86</v>
      </c>
      <c r="AV167" s="12" t="s">
        <v>28</v>
      </c>
      <c r="AW167" s="12" t="s">
        <v>41</v>
      </c>
      <c r="AX167" s="12" t="s">
        <v>77</v>
      </c>
      <c r="AY167" s="175" t="s">
        <v>259</v>
      </c>
    </row>
    <row r="168" spans="2:65" s="1" customFormat="1" ht="16.5" customHeight="1">
      <c r="B168" s="161"/>
      <c r="C168" s="162">
        <v>19</v>
      </c>
      <c r="D168" s="162" t="s">
        <v>261</v>
      </c>
      <c r="E168" s="163" t="s">
        <v>1823</v>
      </c>
      <c r="F168" s="164" t="s">
        <v>1824</v>
      </c>
      <c r="G168" s="165" t="s">
        <v>297</v>
      </c>
      <c r="H168" s="166">
        <v>8.44</v>
      </c>
      <c r="I168" s="167"/>
      <c r="J168" s="167">
        <f>ROUND(I168*H168,2)</f>
        <v>0</v>
      </c>
      <c r="K168" s="164" t="s">
        <v>265</v>
      </c>
      <c r="L168" s="39"/>
      <c r="M168" s="168" t="s">
        <v>5</v>
      </c>
      <c r="N168" s="169" t="s">
        <v>48</v>
      </c>
      <c r="O168" s="170">
        <v>0.45200000000000001</v>
      </c>
      <c r="P168" s="170">
        <f>O168*H168</f>
        <v>3.81488</v>
      </c>
      <c r="Q168" s="170">
        <v>0</v>
      </c>
      <c r="R168" s="170">
        <f>Q168*H168</f>
        <v>0</v>
      </c>
      <c r="S168" s="170">
        <v>0</v>
      </c>
      <c r="T168" s="171">
        <f>S168*H168</f>
        <v>0</v>
      </c>
      <c r="AR168" s="24" t="s">
        <v>266</v>
      </c>
      <c r="AT168" s="24" t="s">
        <v>261</v>
      </c>
      <c r="AU168" s="24" t="s">
        <v>86</v>
      </c>
      <c r="AY168" s="24" t="s">
        <v>259</v>
      </c>
      <c r="BE168" s="172">
        <f>IF(N168="základní",J168,0)</f>
        <v>0</v>
      </c>
      <c r="BF168" s="172">
        <f>IF(N168="snížená",J168,0)</f>
        <v>0</v>
      </c>
      <c r="BG168" s="172">
        <f>IF(N168="zákl. přenesená",J168,0)</f>
        <v>0</v>
      </c>
      <c r="BH168" s="172">
        <f>IF(N168="sníž. přenesená",J168,0)</f>
        <v>0</v>
      </c>
      <c r="BI168" s="172">
        <f>IF(N168="nulová",J168,0)</f>
        <v>0</v>
      </c>
      <c r="BJ168" s="24" t="s">
        <v>28</v>
      </c>
      <c r="BK168" s="172">
        <f>ROUND(I168*H168,2)</f>
        <v>0</v>
      </c>
      <c r="BL168" s="24" t="s">
        <v>266</v>
      </c>
      <c r="BM168" s="24" t="s">
        <v>2045</v>
      </c>
    </row>
    <row r="169" spans="2:65" s="14" customFormat="1">
      <c r="B169" s="187"/>
      <c r="D169" s="174" t="s">
        <v>268</v>
      </c>
      <c r="E169" s="188" t="s">
        <v>5</v>
      </c>
      <c r="F169" s="189" t="s">
        <v>1969</v>
      </c>
      <c r="H169" s="190">
        <v>8.44</v>
      </c>
      <c r="L169" s="187"/>
      <c r="M169" s="191"/>
      <c r="N169" s="192"/>
      <c r="O169" s="192"/>
      <c r="P169" s="192"/>
      <c r="Q169" s="192"/>
      <c r="R169" s="192"/>
      <c r="S169" s="192"/>
      <c r="T169" s="193"/>
      <c r="AT169" s="188" t="s">
        <v>268</v>
      </c>
      <c r="AU169" s="188" t="s">
        <v>86</v>
      </c>
      <c r="AV169" s="14" t="s">
        <v>86</v>
      </c>
      <c r="AW169" s="14" t="s">
        <v>41</v>
      </c>
      <c r="AX169" s="14" t="s">
        <v>28</v>
      </c>
      <c r="AY169" s="188" t="s">
        <v>259</v>
      </c>
    </row>
    <row r="170" spans="2:65" s="1" customFormat="1" ht="16.5" customHeight="1">
      <c r="B170" s="161"/>
      <c r="C170" s="162">
        <v>20</v>
      </c>
      <c r="D170" s="162" t="s">
        <v>261</v>
      </c>
      <c r="E170" s="163" t="s">
        <v>1826</v>
      </c>
      <c r="F170" s="164" t="s">
        <v>1827</v>
      </c>
      <c r="G170" s="165" t="s">
        <v>297</v>
      </c>
      <c r="H170" s="166">
        <v>8.44</v>
      </c>
      <c r="I170" s="167"/>
      <c r="J170" s="167">
        <f>ROUND(I170*H170,2)</f>
        <v>0</v>
      </c>
      <c r="K170" s="164" t="s">
        <v>265</v>
      </c>
      <c r="L170" s="39"/>
      <c r="M170" s="168" t="s">
        <v>5</v>
      </c>
      <c r="N170" s="169" t="s">
        <v>48</v>
      </c>
      <c r="O170" s="170">
        <v>2.8000000000000001E-2</v>
      </c>
      <c r="P170" s="170">
        <f>O170*H170</f>
        <v>0.23632</v>
      </c>
      <c r="Q170" s="170">
        <v>0</v>
      </c>
      <c r="R170" s="170">
        <f>Q170*H170</f>
        <v>0</v>
      </c>
      <c r="S170" s="170">
        <v>0</v>
      </c>
      <c r="T170" s="171">
        <f>S170*H170</f>
        <v>0</v>
      </c>
      <c r="AR170" s="24" t="s">
        <v>266</v>
      </c>
      <c r="AT170" s="24" t="s">
        <v>261</v>
      </c>
      <c r="AU170" s="24" t="s">
        <v>86</v>
      </c>
      <c r="AY170" s="24" t="s">
        <v>259</v>
      </c>
      <c r="BE170" s="172">
        <f>IF(N170="základní",J170,0)</f>
        <v>0</v>
      </c>
      <c r="BF170" s="172">
        <f>IF(N170="snížená",J170,0)</f>
        <v>0</v>
      </c>
      <c r="BG170" s="172">
        <f>IF(N170="zákl. přenesená",J170,0)</f>
        <v>0</v>
      </c>
      <c r="BH170" s="172">
        <f>IF(N170="sníž. přenesená",J170,0)</f>
        <v>0</v>
      </c>
      <c r="BI170" s="172">
        <f>IF(N170="nulová",J170,0)</f>
        <v>0</v>
      </c>
      <c r="BJ170" s="24" t="s">
        <v>28</v>
      </c>
      <c r="BK170" s="172">
        <f>ROUND(I170*H170,2)</f>
        <v>0</v>
      </c>
      <c r="BL170" s="24" t="s">
        <v>266</v>
      </c>
      <c r="BM170" s="24" t="s">
        <v>2046</v>
      </c>
    </row>
    <row r="171" spans="2:65" s="12" customFormat="1">
      <c r="B171" s="173"/>
      <c r="D171" s="174" t="s">
        <v>268</v>
      </c>
      <c r="E171" s="175" t="s">
        <v>5</v>
      </c>
      <c r="F171" s="176" t="s">
        <v>2047</v>
      </c>
      <c r="H171" s="175" t="s">
        <v>5</v>
      </c>
      <c r="L171" s="173"/>
      <c r="M171" s="177"/>
      <c r="N171" s="178"/>
      <c r="O171" s="178"/>
      <c r="P171" s="178"/>
      <c r="Q171" s="178"/>
      <c r="R171" s="178"/>
      <c r="S171" s="178"/>
      <c r="T171" s="179"/>
      <c r="AT171" s="175" t="s">
        <v>268</v>
      </c>
      <c r="AU171" s="175" t="s">
        <v>86</v>
      </c>
      <c r="AV171" s="12" t="s">
        <v>28</v>
      </c>
      <c r="AW171" s="12" t="s">
        <v>41</v>
      </c>
      <c r="AX171" s="12" t="s">
        <v>77</v>
      </c>
      <c r="AY171" s="175" t="s">
        <v>259</v>
      </c>
    </row>
    <row r="172" spans="2:65" s="14" customFormat="1">
      <c r="B172" s="187"/>
      <c r="D172" s="174" t="s">
        <v>268</v>
      </c>
      <c r="E172" s="188" t="s">
        <v>5</v>
      </c>
      <c r="F172" s="189" t="s">
        <v>2048</v>
      </c>
      <c r="H172" s="190">
        <v>8.44</v>
      </c>
      <c r="L172" s="187"/>
      <c r="M172" s="191"/>
      <c r="N172" s="192"/>
      <c r="O172" s="192"/>
      <c r="P172" s="192"/>
      <c r="Q172" s="192"/>
      <c r="R172" s="192"/>
      <c r="S172" s="192"/>
      <c r="T172" s="193"/>
      <c r="AT172" s="188" t="s">
        <v>268</v>
      </c>
      <c r="AU172" s="188" t="s">
        <v>86</v>
      </c>
      <c r="AV172" s="14" t="s">
        <v>86</v>
      </c>
      <c r="AW172" s="14" t="s">
        <v>41</v>
      </c>
      <c r="AX172" s="14" t="s">
        <v>28</v>
      </c>
      <c r="AY172" s="188" t="s">
        <v>259</v>
      </c>
    </row>
    <row r="173" spans="2:65" s="11" customFormat="1" ht="29.85" customHeight="1">
      <c r="B173" s="149"/>
      <c r="D173" s="150" t="s">
        <v>76</v>
      </c>
      <c r="E173" s="159" t="s">
        <v>627</v>
      </c>
      <c r="F173" s="159" t="s">
        <v>628</v>
      </c>
      <c r="J173" s="160">
        <f>BK173</f>
        <v>0</v>
      </c>
      <c r="L173" s="149"/>
      <c r="M173" s="153"/>
      <c r="N173" s="154"/>
      <c r="O173" s="154"/>
      <c r="P173" s="155">
        <f>P174</f>
        <v>20.03</v>
      </c>
      <c r="Q173" s="154"/>
      <c r="R173" s="155">
        <f>R174</f>
        <v>0</v>
      </c>
      <c r="S173" s="154"/>
      <c r="T173" s="156">
        <f>T174</f>
        <v>0</v>
      </c>
      <c r="AR173" s="150" t="s">
        <v>28</v>
      </c>
      <c r="AT173" s="157" t="s">
        <v>76</v>
      </c>
      <c r="AU173" s="157" t="s">
        <v>28</v>
      </c>
      <c r="AY173" s="150" t="s">
        <v>259</v>
      </c>
      <c r="BK173" s="158">
        <f>BK174</f>
        <v>0</v>
      </c>
    </row>
    <row r="174" spans="2:65" s="1" customFormat="1" ht="16.5" customHeight="1">
      <c r="B174" s="161"/>
      <c r="C174" s="162">
        <v>21</v>
      </c>
      <c r="D174" s="162" t="s">
        <v>261</v>
      </c>
      <c r="E174" s="163" t="s">
        <v>707</v>
      </c>
      <c r="F174" s="164" t="s">
        <v>708</v>
      </c>
      <c r="G174" s="165" t="s">
        <v>324</v>
      </c>
      <c r="H174" s="166">
        <v>10</v>
      </c>
      <c r="I174" s="167"/>
      <c r="J174" s="167">
        <f>ROUND(I174*H174,2)</f>
        <v>0</v>
      </c>
      <c r="K174" s="164" t="s">
        <v>265</v>
      </c>
      <c r="L174" s="39"/>
      <c r="M174" s="168" t="s">
        <v>5</v>
      </c>
      <c r="N174" s="213" t="s">
        <v>48</v>
      </c>
      <c r="O174" s="214">
        <v>2.0030000000000001</v>
      </c>
      <c r="P174" s="214">
        <f>O174*H174</f>
        <v>20.03</v>
      </c>
      <c r="Q174" s="214">
        <v>0</v>
      </c>
      <c r="R174" s="214">
        <f>Q174*H174</f>
        <v>0</v>
      </c>
      <c r="S174" s="214">
        <v>0</v>
      </c>
      <c r="T174" s="215">
        <f>S174*H174</f>
        <v>0</v>
      </c>
      <c r="AR174" s="24" t="s">
        <v>266</v>
      </c>
      <c r="AT174" s="24" t="s">
        <v>261</v>
      </c>
      <c r="AU174" s="24" t="s">
        <v>86</v>
      </c>
      <c r="AY174" s="24" t="s">
        <v>259</v>
      </c>
      <c r="BE174" s="172">
        <f>IF(N174="základní",J174,0)</f>
        <v>0</v>
      </c>
      <c r="BF174" s="172">
        <f>IF(N174="snížená",J174,0)</f>
        <v>0</v>
      </c>
      <c r="BG174" s="172">
        <f>IF(N174="zákl. přenesená",J174,0)</f>
        <v>0</v>
      </c>
      <c r="BH174" s="172">
        <f>IF(N174="sníž. přenesená",J174,0)</f>
        <v>0</v>
      </c>
      <c r="BI174" s="172">
        <f>IF(N174="nulová",J174,0)</f>
        <v>0</v>
      </c>
      <c r="BJ174" s="24" t="s">
        <v>28</v>
      </c>
      <c r="BK174" s="172">
        <f>ROUND(I174*H174,2)</f>
        <v>0</v>
      </c>
      <c r="BL174" s="24" t="s">
        <v>266</v>
      </c>
      <c r="BM174" s="24" t="s">
        <v>2049</v>
      </c>
    </row>
    <row r="175" spans="2:65" s="1" customFormat="1" ht="6.95" customHeight="1">
      <c r="B175" s="54"/>
      <c r="C175" s="55"/>
      <c r="D175" s="55"/>
      <c r="E175" s="55"/>
      <c r="F175" s="55"/>
      <c r="G175" s="55"/>
      <c r="H175" s="55"/>
      <c r="I175" s="55"/>
      <c r="J175" s="55"/>
      <c r="K175" s="55"/>
      <c r="L175" s="39"/>
    </row>
  </sheetData>
  <autoFilter ref="C90:K174" xr:uid="{00000000-0009-0000-0000-000014000000}"/>
  <mergeCells count="16"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  <mergeCell ref="L2:V2"/>
    <mergeCell ref="E77:H77"/>
    <mergeCell ref="E81:H81"/>
    <mergeCell ref="E79:H79"/>
    <mergeCell ref="E83:H83"/>
    <mergeCell ref="J59:J60"/>
  </mergeCells>
  <hyperlinks>
    <hyperlink ref="F1:G1" location="C2" display="1) Krycí list soupisu" xr:uid="{00000000-0004-0000-1400-000000000000}"/>
    <hyperlink ref="G1:H1" location="C62" display="2) Rekapitulace" xr:uid="{00000000-0004-0000-1400-000001000000}"/>
    <hyperlink ref="J1" location="C90" display="3) Soupis prací" xr:uid="{00000000-0004-0000-1400-000002000000}"/>
    <hyperlink ref="L1:V1" location="'Rekapitulace stavby'!C2" display="Rekapitulace stavby" xr:uid="{00000000-0004-0000-1400-000003000000}"/>
  </hyperlinks>
  <pageMargins left="0.59055118110236227" right="0.59055118110236227" top="0.59055118110236227" bottom="0.59055118110236227" header="0" footer="0"/>
  <pageSetup paperSize="9" fitToHeight="100" orientation="landscape" r:id="rId1"/>
  <headerFooter>
    <oddFooter>&amp;CStrana &amp;P z &amp;N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BR132"/>
  <sheetViews>
    <sheetView showGridLines="0" workbookViewId="0">
      <pane ySplit="1" topLeftCell="A102" activePane="bottomLeft" state="frozen"/>
      <selection activeCell="A2" sqref="A2"/>
      <selection pane="bottomLeft" activeCell="I94" sqref="I94:I132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9" max="19" width="8.1640625" customWidth="1"/>
    <col min="20" max="20" width="29.6640625" customWidth="1"/>
    <col min="21" max="21" width="16.33203125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04"/>
      <c r="B1" s="17"/>
      <c r="C1" s="17"/>
      <c r="D1" s="18" t="s">
        <v>1</v>
      </c>
      <c r="E1" s="17"/>
      <c r="F1" s="105" t="s">
        <v>189</v>
      </c>
      <c r="G1" s="262" t="s">
        <v>190</v>
      </c>
      <c r="H1" s="262"/>
      <c r="I1" s="17"/>
      <c r="J1" s="105" t="s">
        <v>191</v>
      </c>
      <c r="K1" s="18" t="s">
        <v>192</v>
      </c>
      <c r="L1" s="105" t="s">
        <v>193</v>
      </c>
      <c r="M1" s="105"/>
      <c r="N1" s="105"/>
      <c r="O1" s="105"/>
      <c r="P1" s="105"/>
      <c r="Q1" s="105"/>
      <c r="R1" s="105"/>
      <c r="S1" s="105"/>
      <c r="T1" s="105"/>
      <c r="U1" s="106"/>
      <c r="V1" s="106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24" t="s">
        <v>165</v>
      </c>
      <c r="AZ2" s="107" t="s">
        <v>2050</v>
      </c>
      <c r="BA2" s="107" t="s">
        <v>5</v>
      </c>
      <c r="BB2" s="107" t="s">
        <v>5</v>
      </c>
      <c r="BC2" s="107" t="s">
        <v>929</v>
      </c>
      <c r="BD2" s="107" t="s">
        <v>86</v>
      </c>
    </row>
    <row r="3" spans="1:70" ht="6.95" customHeight="1">
      <c r="B3" s="25"/>
      <c r="C3" s="26"/>
      <c r="D3" s="26"/>
      <c r="E3" s="26"/>
      <c r="F3" s="26"/>
      <c r="G3" s="26"/>
      <c r="H3" s="26"/>
      <c r="I3" s="26"/>
      <c r="J3" s="26"/>
      <c r="K3" s="27"/>
      <c r="AT3" s="24" t="s">
        <v>86</v>
      </c>
      <c r="AZ3" s="107" t="s">
        <v>2051</v>
      </c>
      <c r="BA3" s="107" t="s">
        <v>5</v>
      </c>
      <c r="BB3" s="107" t="s">
        <v>5</v>
      </c>
      <c r="BC3" s="107" t="s">
        <v>2052</v>
      </c>
      <c r="BD3" s="107" t="s">
        <v>86</v>
      </c>
    </row>
    <row r="4" spans="1:70" ht="36.950000000000003" customHeight="1">
      <c r="B4" s="28"/>
      <c r="C4" s="29"/>
      <c r="D4" s="30" t="s">
        <v>198</v>
      </c>
      <c r="E4" s="29"/>
      <c r="F4" s="29"/>
      <c r="G4" s="29"/>
      <c r="H4" s="29"/>
      <c r="I4" s="29"/>
      <c r="J4" s="29"/>
      <c r="K4" s="31"/>
      <c r="M4" s="32" t="s">
        <v>13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29"/>
      <c r="J5" s="29"/>
      <c r="K5" s="31"/>
    </row>
    <row r="6" spans="1:70" ht="15">
      <c r="B6" s="28"/>
      <c r="C6" s="29"/>
      <c r="D6" s="36" t="s">
        <v>17</v>
      </c>
      <c r="E6" s="29"/>
      <c r="F6" s="29"/>
      <c r="G6" s="29"/>
      <c r="H6" s="29"/>
      <c r="I6" s="29"/>
      <c r="J6" s="29"/>
      <c r="K6" s="31"/>
    </row>
    <row r="7" spans="1:70" ht="16.5" customHeight="1">
      <c r="B7" s="28"/>
      <c r="C7" s="29"/>
      <c r="D7" s="29"/>
      <c r="E7" s="263" t="str">
        <f>'Rekapitulace stavby'!K6</f>
        <v>ÚPRAVA VEŘEJNÉHO PROSTORU MEZI UL. VÝSTAVNÍ-VELETRŽNÍ PŘI MENDLOVĚ NÁM.ČÁST 2 - VNITROBLOK</v>
      </c>
      <c r="F7" s="269"/>
      <c r="G7" s="269"/>
      <c r="H7" s="269"/>
      <c r="I7" s="29"/>
      <c r="J7" s="29"/>
      <c r="K7" s="31"/>
    </row>
    <row r="8" spans="1:70" ht="15">
      <c r="B8" s="28"/>
      <c r="C8" s="29"/>
      <c r="D8" s="36" t="s">
        <v>206</v>
      </c>
      <c r="E8" s="29"/>
      <c r="F8" s="29"/>
      <c r="G8" s="29"/>
      <c r="H8" s="29"/>
      <c r="I8" s="29"/>
      <c r="J8" s="29"/>
      <c r="K8" s="31"/>
    </row>
    <row r="9" spans="1:70" ht="16.5" customHeight="1">
      <c r="B9" s="28"/>
      <c r="C9" s="29"/>
      <c r="D9" s="29"/>
      <c r="E9" s="263" t="s">
        <v>1641</v>
      </c>
      <c r="F9" s="254"/>
      <c r="G9" s="254"/>
      <c r="H9" s="254"/>
      <c r="I9" s="29"/>
      <c r="J9" s="29"/>
      <c r="K9" s="31"/>
    </row>
    <row r="10" spans="1:70" ht="15">
      <c r="B10" s="28"/>
      <c r="C10" s="29"/>
      <c r="D10" s="36" t="s">
        <v>212</v>
      </c>
      <c r="E10" s="29"/>
      <c r="F10" s="29"/>
      <c r="G10" s="29"/>
      <c r="H10" s="29"/>
      <c r="I10" s="29"/>
      <c r="J10" s="29"/>
      <c r="K10" s="31"/>
    </row>
    <row r="11" spans="1:70" s="1" customFormat="1" ht="16.5" customHeight="1">
      <c r="B11" s="39"/>
      <c r="C11" s="40"/>
      <c r="D11" s="40"/>
      <c r="E11" s="252" t="s">
        <v>1645</v>
      </c>
      <c r="F11" s="264"/>
      <c r="G11" s="264"/>
      <c r="H11" s="264"/>
      <c r="I11" s="40"/>
      <c r="J11" s="40"/>
      <c r="K11" s="43"/>
    </row>
    <row r="12" spans="1:70" s="1" customFormat="1" ht="15">
      <c r="B12" s="39"/>
      <c r="C12" s="40"/>
      <c r="D12" s="36" t="s">
        <v>1646</v>
      </c>
      <c r="E12" s="40"/>
      <c r="F12" s="40"/>
      <c r="G12" s="40"/>
      <c r="H12" s="40"/>
      <c r="I12" s="40"/>
      <c r="J12" s="40"/>
      <c r="K12" s="43"/>
    </row>
    <row r="13" spans="1:70" s="1" customFormat="1" ht="36.950000000000003" customHeight="1">
      <c r="B13" s="39"/>
      <c r="C13" s="40"/>
      <c r="D13" s="40"/>
      <c r="E13" s="265" t="s">
        <v>2053</v>
      </c>
      <c r="F13" s="264"/>
      <c r="G13" s="264"/>
      <c r="H13" s="264"/>
      <c r="I13" s="40"/>
      <c r="J13" s="40"/>
      <c r="K13" s="43"/>
    </row>
    <row r="14" spans="1:70" s="1" customFormat="1">
      <c r="B14" s="39"/>
      <c r="C14" s="40"/>
      <c r="D14" s="40"/>
      <c r="E14" s="40"/>
      <c r="F14" s="40"/>
      <c r="G14" s="40"/>
      <c r="H14" s="40"/>
      <c r="I14" s="40"/>
      <c r="J14" s="40"/>
      <c r="K14" s="43"/>
    </row>
    <row r="15" spans="1:70" s="1" customFormat="1" ht="14.45" customHeight="1">
      <c r="B15" s="39"/>
      <c r="C15" s="40"/>
      <c r="D15" s="36" t="s">
        <v>20</v>
      </c>
      <c r="E15" s="40"/>
      <c r="F15" s="34" t="s">
        <v>21</v>
      </c>
      <c r="G15" s="40"/>
      <c r="H15" s="40"/>
      <c r="I15" s="36" t="s">
        <v>22</v>
      </c>
      <c r="J15" s="34" t="s">
        <v>5</v>
      </c>
      <c r="K15" s="43"/>
    </row>
    <row r="16" spans="1:70" s="1" customFormat="1" ht="14.45" customHeight="1">
      <c r="B16" s="39"/>
      <c r="C16" s="40"/>
      <c r="D16" s="36" t="s">
        <v>24</v>
      </c>
      <c r="E16" s="40"/>
      <c r="F16" s="34" t="s">
        <v>25</v>
      </c>
      <c r="G16" s="40"/>
      <c r="H16" s="40"/>
      <c r="I16" s="36" t="s">
        <v>26</v>
      </c>
      <c r="J16" s="108" t="str">
        <f>'Rekapitulace stavby'!AN8</f>
        <v>18.09.2017</v>
      </c>
      <c r="K16" s="43"/>
    </row>
    <row r="17" spans="2:11" s="1" customFormat="1" ht="10.9" customHeight="1">
      <c r="B17" s="39"/>
      <c r="C17" s="40"/>
      <c r="D17" s="40"/>
      <c r="E17" s="40"/>
      <c r="F17" s="40"/>
      <c r="G17" s="40"/>
      <c r="H17" s="40"/>
      <c r="I17" s="40"/>
      <c r="J17" s="40"/>
      <c r="K17" s="43"/>
    </row>
    <row r="18" spans="2:11" s="1" customFormat="1" ht="14.45" customHeight="1">
      <c r="B18" s="39"/>
      <c r="C18" s="40"/>
      <c r="D18" s="36" t="s">
        <v>33</v>
      </c>
      <c r="E18" s="40"/>
      <c r="F18" s="40"/>
      <c r="G18" s="40"/>
      <c r="H18" s="40"/>
      <c r="I18" s="36" t="s">
        <v>34</v>
      </c>
      <c r="J18" s="34" t="s">
        <v>5</v>
      </c>
      <c r="K18" s="43"/>
    </row>
    <row r="19" spans="2:11" s="1" customFormat="1" ht="18" customHeight="1">
      <c r="B19" s="39"/>
      <c r="C19" s="40"/>
      <c r="D19" s="40"/>
      <c r="E19" s="34" t="s">
        <v>35</v>
      </c>
      <c r="F19" s="40"/>
      <c r="G19" s="40"/>
      <c r="H19" s="40"/>
      <c r="I19" s="36" t="s">
        <v>36</v>
      </c>
      <c r="J19" s="34" t="s">
        <v>5</v>
      </c>
      <c r="K19" s="43"/>
    </row>
    <row r="20" spans="2:11" s="1" customFormat="1" ht="6.95" customHeight="1">
      <c r="B20" s="39"/>
      <c r="C20" s="40"/>
      <c r="D20" s="40"/>
      <c r="E20" s="40"/>
      <c r="F20" s="40"/>
      <c r="G20" s="40"/>
      <c r="H20" s="40"/>
      <c r="I20" s="40"/>
      <c r="J20" s="40"/>
      <c r="K20" s="43"/>
    </row>
    <row r="21" spans="2:11" s="1" customFormat="1" ht="14.45" customHeight="1">
      <c r="B21" s="39"/>
      <c r="C21" s="40"/>
      <c r="D21" s="36" t="s">
        <v>37</v>
      </c>
      <c r="E21" s="40"/>
      <c r="F21" s="40"/>
      <c r="G21" s="40"/>
      <c r="H21" s="40"/>
      <c r="I21" s="36" t="s">
        <v>34</v>
      </c>
      <c r="J21" s="34" t="str">
        <f>IF('Rekapitulace stavby'!AN13="Vyplň údaj","",IF('Rekapitulace stavby'!AN13="","",'Rekapitulace stavby'!AN13))</f>
        <v/>
      </c>
      <c r="K21" s="43"/>
    </row>
    <row r="22" spans="2:11" s="1" customFormat="1" ht="18" customHeight="1">
      <c r="B22" s="39"/>
      <c r="C22" s="40"/>
      <c r="D22" s="40"/>
      <c r="E22" s="34" t="str">
        <f>IF('Rekapitulace stavby'!E14="Vyplň údaj","",IF('Rekapitulace stavby'!E14="","",'Rekapitulace stavby'!E14))</f>
        <v xml:space="preserve"> </v>
      </c>
      <c r="F22" s="40"/>
      <c r="G22" s="40"/>
      <c r="H22" s="40"/>
      <c r="I22" s="36" t="s">
        <v>36</v>
      </c>
      <c r="J22" s="34" t="str">
        <f>IF('Rekapitulace stavby'!AN14="Vyplň údaj","",IF('Rekapitulace stavby'!AN14="","",'Rekapitulace stavby'!AN14))</f>
        <v/>
      </c>
      <c r="K22" s="43"/>
    </row>
    <row r="23" spans="2:11" s="1" customFormat="1" ht="6.95" customHeight="1">
      <c r="B23" s="39"/>
      <c r="C23" s="40"/>
      <c r="D23" s="40"/>
      <c r="E23" s="40"/>
      <c r="F23" s="40"/>
      <c r="G23" s="40"/>
      <c r="H23" s="40"/>
      <c r="I23" s="40"/>
      <c r="J23" s="40"/>
      <c r="K23" s="43"/>
    </row>
    <row r="24" spans="2:11" s="1" customFormat="1" ht="14.45" customHeight="1">
      <c r="B24" s="39"/>
      <c r="C24" s="40"/>
      <c r="D24" s="36" t="s">
        <v>39</v>
      </c>
      <c r="E24" s="40"/>
      <c r="F24" s="40"/>
      <c r="G24" s="40"/>
      <c r="H24" s="40"/>
      <c r="I24" s="36" t="s">
        <v>34</v>
      </c>
      <c r="J24" s="34" t="s">
        <v>5</v>
      </c>
      <c r="K24" s="43"/>
    </row>
    <row r="25" spans="2:11" s="1" customFormat="1" ht="18" customHeight="1">
      <c r="B25" s="39"/>
      <c r="C25" s="40"/>
      <c r="D25" s="40"/>
      <c r="E25" s="34" t="s">
        <v>40</v>
      </c>
      <c r="F25" s="40"/>
      <c r="G25" s="40"/>
      <c r="H25" s="40"/>
      <c r="I25" s="36" t="s">
        <v>36</v>
      </c>
      <c r="J25" s="34" t="s">
        <v>5</v>
      </c>
      <c r="K25" s="43"/>
    </row>
    <row r="26" spans="2:11" s="1" customFormat="1" ht="6.95" customHeight="1">
      <c r="B26" s="39"/>
      <c r="C26" s="40"/>
      <c r="D26" s="40"/>
      <c r="E26" s="40"/>
      <c r="F26" s="40"/>
      <c r="G26" s="40"/>
      <c r="H26" s="40"/>
      <c r="I26" s="40"/>
      <c r="J26" s="40"/>
      <c r="K26" s="43"/>
    </row>
    <row r="27" spans="2:11" s="1" customFormat="1" ht="14.45" customHeight="1">
      <c r="B27" s="39"/>
      <c r="C27" s="40"/>
      <c r="D27" s="36" t="s">
        <v>42</v>
      </c>
      <c r="E27" s="40"/>
      <c r="F27" s="40"/>
      <c r="G27" s="40"/>
      <c r="H27" s="40"/>
      <c r="I27" s="40"/>
      <c r="J27" s="40"/>
      <c r="K27" s="43"/>
    </row>
    <row r="28" spans="2:11" s="7" customFormat="1" ht="16.5" customHeight="1">
      <c r="B28" s="109"/>
      <c r="C28" s="110"/>
      <c r="D28" s="110"/>
      <c r="E28" s="257" t="s">
        <v>5</v>
      </c>
      <c r="F28" s="257"/>
      <c r="G28" s="257"/>
      <c r="H28" s="257"/>
      <c r="I28" s="110"/>
      <c r="J28" s="110"/>
      <c r="K28" s="111"/>
    </row>
    <row r="29" spans="2:11" s="1" customFormat="1" ht="6.95" customHeight="1">
      <c r="B29" s="39"/>
      <c r="C29" s="40"/>
      <c r="D29" s="40"/>
      <c r="E29" s="40"/>
      <c r="F29" s="40"/>
      <c r="G29" s="40"/>
      <c r="H29" s="40"/>
      <c r="I29" s="40"/>
      <c r="J29" s="40"/>
      <c r="K29" s="43"/>
    </row>
    <row r="30" spans="2:11" s="1" customFormat="1" ht="6.95" customHeight="1">
      <c r="B30" s="39"/>
      <c r="C30" s="40"/>
      <c r="D30" s="66"/>
      <c r="E30" s="66"/>
      <c r="F30" s="66"/>
      <c r="G30" s="66"/>
      <c r="H30" s="66"/>
      <c r="I30" s="66"/>
      <c r="J30" s="66"/>
      <c r="K30" s="112"/>
    </row>
    <row r="31" spans="2:11" s="1" customFormat="1" ht="25.35" customHeight="1">
      <c r="B31" s="39"/>
      <c r="C31" s="40"/>
      <c r="D31" s="113" t="s">
        <v>43</v>
      </c>
      <c r="E31" s="40"/>
      <c r="F31" s="40"/>
      <c r="G31" s="40"/>
      <c r="H31" s="40"/>
      <c r="I31" s="40"/>
      <c r="J31" s="114">
        <f>ROUND(J91,0)</f>
        <v>0</v>
      </c>
      <c r="K31" s="43"/>
    </row>
    <row r="32" spans="2:11" s="1" customFormat="1" ht="6.95" customHeight="1">
      <c r="B32" s="39"/>
      <c r="C32" s="40"/>
      <c r="D32" s="66"/>
      <c r="E32" s="66"/>
      <c r="F32" s="66"/>
      <c r="G32" s="66"/>
      <c r="H32" s="66"/>
      <c r="I32" s="66"/>
      <c r="J32" s="66"/>
      <c r="K32" s="112"/>
    </row>
    <row r="33" spans="2:11" s="1" customFormat="1" ht="14.45" customHeight="1">
      <c r="B33" s="39"/>
      <c r="C33" s="40"/>
      <c r="D33" s="40"/>
      <c r="E33" s="40"/>
      <c r="F33" s="44" t="s">
        <v>45</v>
      </c>
      <c r="G33" s="40"/>
      <c r="H33" s="40"/>
      <c r="I33" s="44" t="s">
        <v>44</v>
      </c>
      <c r="J33" s="44" t="s">
        <v>46</v>
      </c>
      <c r="K33" s="43"/>
    </row>
    <row r="34" spans="2:11" s="1" customFormat="1" ht="14.45" customHeight="1">
      <c r="B34" s="39"/>
      <c r="C34" s="40"/>
      <c r="D34" s="47" t="s">
        <v>47</v>
      </c>
      <c r="E34" s="47" t="s">
        <v>48</v>
      </c>
      <c r="F34" s="115">
        <f>ROUND(SUM(BE91:BE131), 0)</f>
        <v>0</v>
      </c>
      <c r="G34" s="40"/>
      <c r="H34" s="40"/>
      <c r="I34" s="116">
        <v>0.21</v>
      </c>
      <c r="J34" s="115">
        <f>ROUND(ROUND((SUM(BE91:BE131)), 0)*I34, 0)</f>
        <v>0</v>
      </c>
      <c r="K34" s="43"/>
    </row>
    <row r="35" spans="2:11" s="1" customFormat="1" ht="14.45" customHeight="1">
      <c r="B35" s="39"/>
      <c r="C35" s="40"/>
      <c r="D35" s="40"/>
      <c r="E35" s="47" t="s">
        <v>49</v>
      </c>
      <c r="F35" s="115">
        <f>ROUND(SUM(BF91:BF131), 0)</f>
        <v>0</v>
      </c>
      <c r="G35" s="40"/>
      <c r="H35" s="40"/>
      <c r="I35" s="116">
        <v>0.15</v>
      </c>
      <c r="J35" s="115">
        <f>ROUND(ROUND((SUM(BF91:BF131)), 0)*I35, 0)</f>
        <v>0</v>
      </c>
      <c r="K35" s="43"/>
    </row>
    <row r="36" spans="2:11" s="1" customFormat="1" ht="14.45" hidden="1" customHeight="1">
      <c r="B36" s="39"/>
      <c r="C36" s="40"/>
      <c r="D36" s="40"/>
      <c r="E36" s="47" t="s">
        <v>50</v>
      </c>
      <c r="F36" s="115">
        <f>ROUND(SUM(BG91:BG131), 0)</f>
        <v>0</v>
      </c>
      <c r="G36" s="40"/>
      <c r="H36" s="40"/>
      <c r="I36" s="116">
        <v>0.21</v>
      </c>
      <c r="J36" s="115">
        <v>0</v>
      </c>
      <c r="K36" s="43"/>
    </row>
    <row r="37" spans="2:11" s="1" customFormat="1" ht="14.45" hidden="1" customHeight="1">
      <c r="B37" s="39"/>
      <c r="C37" s="40"/>
      <c r="D37" s="40"/>
      <c r="E37" s="47" t="s">
        <v>51</v>
      </c>
      <c r="F37" s="115">
        <f>ROUND(SUM(BH91:BH131), 0)</f>
        <v>0</v>
      </c>
      <c r="G37" s="40"/>
      <c r="H37" s="40"/>
      <c r="I37" s="116">
        <v>0.15</v>
      </c>
      <c r="J37" s="115">
        <v>0</v>
      </c>
      <c r="K37" s="43"/>
    </row>
    <row r="38" spans="2:11" s="1" customFormat="1" ht="14.45" hidden="1" customHeight="1">
      <c r="B38" s="39"/>
      <c r="C38" s="40"/>
      <c r="D38" s="40"/>
      <c r="E38" s="47" t="s">
        <v>52</v>
      </c>
      <c r="F38" s="115">
        <f>ROUND(SUM(BI91:BI131), 0)</f>
        <v>0</v>
      </c>
      <c r="G38" s="40"/>
      <c r="H38" s="40"/>
      <c r="I38" s="116">
        <v>0</v>
      </c>
      <c r="J38" s="115">
        <v>0</v>
      </c>
      <c r="K38" s="43"/>
    </row>
    <row r="39" spans="2:11" s="1" customFormat="1" ht="6.95" customHeight="1">
      <c r="B39" s="39"/>
      <c r="C39" s="40"/>
      <c r="D39" s="40"/>
      <c r="E39" s="40"/>
      <c r="F39" s="40"/>
      <c r="G39" s="40"/>
      <c r="H39" s="40"/>
      <c r="I39" s="40"/>
      <c r="J39" s="40"/>
      <c r="K39" s="43"/>
    </row>
    <row r="40" spans="2:11" s="1" customFormat="1" ht="25.35" customHeight="1">
      <c r="B40" s="39"/>
      <c r="C40" s="117"/>
      <c r="D40" s="118" t="s">
        <v>53</v>
      </c>
      <c r="E40" s="69"/>
      <c r="F40" s="69"/>
      <c r="G40" s="119" t="s">
        <v>54</v>
      </c>
      <c r="H40" s="120" t="s">
        <v>55</v>
      </c>
      <c r="I40" s="69"/>
      <c r="J40" s="121">
        <f>SUM(J31:J38)</f>
        <v>0</v>
      </c>
      <c r="K40" s="122"/>
    </row>
    <row r="41" spans="2:11" s="1" customFormat="1" ht="14.45" customHeight="1">
      <c r="B41" s="54"/>
      <c r="C41" s="55"/>
      <c r="D41" s="55"/>
      <c r="E41" s="55"/>
      <c r="F41" s="55"/>
      <c r="G41" s="55"/>
      <c r="H41" s="55"/>
      <c r="I41" s="55"/>
      <c r="J41" s="55"/>
      <c r="K41" s="56"/>
    </row>
    <row r="45" spans="2:11" s="1" customFormat="1" ht="6.95" customHeight="1">
      <c r="B45" s="57"/>
      <c r="C45" s="58"/>
      <c r="D45" s="58"/>
      <c r="E45" s="58"/>
      <c r="F45" s="58"/>
      <c r="G45" s="58"/>
      <c r="H45" s="58"/>
      <c r="I45" s="58"/>
      <c r="J45" s="58"/>
      <c r="K45" s="123"/>
    </row>
    <row r="46" spans="2:11" s="1" customFormat="1" ht="36.950000000000003" customHeight="1">
      <c r="B46" s="39"/>
      <c r="C46" s="30" t="s">
        <v>228</v>
      </c>
      <c r="D46" s="40"/>
      <c r="E46" s="40"/>
      <c r="F46" s="40"/>
      <c r="G46" s="40"/>
      <c r="H46" s="40"/>
      <c r="I46" s="40"/>
      <c r="J46" s="40"/>
      <c r="K46" s="43"/>
    </row>
    <row r="47" spans="2:11" s="1" customFormat="1" ht="6.95" customHeight="1">
      <c r="B47" s="39"/>
      <c r="C47" s="40"/>
      <c r="D47" s="40"/>
      <c r="E47" s="40"/>
      <c r="F47" s="40"/>
      <c r="G47" s="40"/>
      <c r="H47" s="40"/>
      <c r="I47" s="40"/>
      <c r="J47" s="40"/>
      <c r="K47" s="43"/>
    </row>
    <row r="48" spans="2:11" s="1" customFormat="1" ht="14.45" customHeight="1">
      <c r="B48" s="39"/>
      <c r="C48" s="36" t="s">
        <v>17</v>
      </c>
      <c r="D48" s="40"/>
      <c r="E48" s="40"/>
      <c r="F48" s="40"/>
      <c r="G48" s="40"/>
      <c r="H48" s="40"/>
      <c r="I48" s="40"/>
      <c r="J48" s="40"/>
      <c r="K48" s="43"/>
    </row>
    <row r="49" spans="2:47" s="1" customFormat="1" ht="16.5" customHeight="1">
      <c r="B49" s="39"/>
      <c r="C49" s="40"/>
      <c r="D49" s="40"/>
      <c r="E49" s="263" t="str">
        <f>E7</f>
        <v>ÚPRAVA VEŘEJNÉHO PROSTORU MEZI UL. VÝSTAVNÍ-VELETRŽNÍ PŘI MENDLOVĚ NÁM.ČÁST 2 - VNITROBLOK</v>
      </c>
      <c r="F49" s="269"/>
      <c r="G49" s="269"/>
      <c r="H49" s="269"/>
      <c r="I49" s="40"/>
      <c r="J49" s="40"/>
      <c r="K49" s="43"/>
    </row>
    <row r="50" spans="2:47" ht="15">
      <c r="B50" s="28"/>
      <c r="C50" s="36" t="s">
        <v>206</v>
      </c>
      <c r="D50" s="29"/>
      <c r="E50" s="29"/>
      <c r="F50" s="29"/>
      <c r="G50" s="29"/>
      <c r="H50" s="29"/>
      <c r="I50" s="29"/>
      <c r="J50" s="29"/>
      <c r="K50" s="31"/>
    </row>
    <row r="51" spans="2:47" ht="16.5" customHeight="1">
      <c r="B51" s="28"/>
      <c r="C51" s="29"/>
      <c r="D51" s="29"/>
      <c r="E51" s="263" t="s">
        <v>1641</v>
      </c>
      <c r="F51" s="254"/>
      <c r="G51" s="254"/>
      <c r="H51" s="254"/>
      <c r="I51" s="29"/>
      <c r="J51" s="29"/>
      <c r="K51" s="31"/>
    </row>
    <row r="52" spans="2:47" ht="15">
      <c r="B52" s="28"/>
      <c r="C52" s="36" t="s">
        <v>212</v>
      </c>
      <c r="D52" s="29"/>
      <c r="E52" s="29"/>
      <c r="F52" s="29"/>
      <c r="G52" s="29"/>
      <c r="H52" s="29"/>
      <c r="I52" s="29"/>
      <c r="J52" s="29"/>
      <c r="K52" s="31"/>
    </row>
    <row r="53" spans="2:47" s="1" customFormat="1" ht="16.5" customHeight="1">
      <c r="B53" s="39"/>
      <c r="C53" s="40"/>
      <c r="D53" s="40"/>
      <c r="E53" s="252" t="s">
        <v>1645</v>
      </c>
      <c r="F53" s="264"/>
      <c r="G53" s="264"/>
      <c r="H53" s="264"/>
      <c r="I53" s="40"/>
      <c r="J53" s="40"/>
      <c r="K53" s="43"/>
    </row>
    <row r="54" spans="2:47" s="1" customFormat="1" ht="14.45" customHeight="1">
      <c r="B54" s="39"/>
      <c r="C54" s="36" t="s">
        <v>1646</v>
      </c>
      <c r="D54" s="40"/>
      <c r="E54" s="40"/>
      <c r="F54" s="40"/>
      <c r="G54" s="40"/>
      <c r="H54" s="40"/>
      <c r="I54" s="40"/>
      <c r="J54" s="40"/>
      <c r="K54" s="43"/>
    </row>
    <row r="55" spans="2:47" s="1" customFormat="1" ht="17.25" customHeight="1">
      <c r="B55" s="39"/>
      <c r="C55" s="40"/>
      <c r="D55" s="40"/>
      <c r="E55" s="265" t="str">
        <f>E13</f>
        <v>SO 19.5 - TRÁVNÍK TECHNICKÝ - založení</v>
      </c>
      <c r="F55" s="264"/>
      <c r="G55" s="264"/>
      <c r="H55" s="264"/>
      <c r="I55" s="40"/>
      <c r="J55" s="40"/>
      <c r="K55" s="43"/>
    </row>
    <row r="56" spans="2:47" s="1" customFormat="1" ht="6.95" customHeight="1">
      <c r="B56" s="39"/>
      <c r="C56" s="40"/>
      <c r="D56" s="40"/>
      <c r="E56" s="40"/>
      <c r="F56" s="40"/>
      <c r="G56" s="40"/>
      <c r="H56" s="40"/>
      <c r="I56" s="40"/>
      <c r="J56" s="40"/>
      <c r="K56" s="43"/>
    </row>
    <row r="57" spans="2:47" s="1" customFormat="1" ht="18" customHeight="1">
      <c r="B57" s="39"/>
      <c r="C57" s="36" t="s">
        <v>24</v>
      </c>
      <c r="D57" s="40"/>
      <c r="E57" s="40"/>
      <c r="F57" s="34" t="str">
        <f>F16</f>
        <v>BRNO</v>
      </c>
      <c r="G57" s="40"/>
      <c r="H57" s="40"/>
      <c r="I57" s="36" t="s">
        <v>26</v>
      </c>
      <c r="J57" s="108" t="str">
        <f>IF(J16="","",J16)</f>
        <v>18.09.2017</v>
      </c>
      <c r="K57" s="43"/>
    </row>
    <row r="58" spans="2:47" s="1" customFormat="1" ht="6.95" customHeight="1">
      <c r="B58" s="39"/>
      <c r="C58" s="40"/>
      <c r="D58" s="40"/>
      <c r="E58" s="40"/>
      <c r="F58" s="40"/>
      <c r="G58" s="40"/>
      <c r="H58" s="40"/>
      <c r="I58" s="40"/>
      <c r="J58" s="40"/>
      <c r="K58" s="43"/>
    </row>
    <row r="59" spans="2:47" s="1" customFormat="1" ht="15">
      <c r="B59" s="39"/>
      <c r="C59" s="36" t="s">
        <v>33</v>
      </c>
      <c r="D59" s="40"/>
      <c r="E59" s="40"/>
      <c r="F59" s="34" t="str">
        <f>E19</f>
        <v>Statutární město Brno</v>
      </c>
      <c r="G59" s="40"/>
      <c r="H59" s="40"/>
      <c r="I59" s="36" t="s">
        <v>39</v>
      </c>
      <c r="J59" s="257" t="str">
        <f>E25</f>
        <v>ATELIÉR ZAHRADNÍ A KRAJIN. ARCHITEKTURY  Z.SENDLER</v>
      </c>
      <c r="K59" s="43"/>
    </row>
    <row r="60" spans="2:47" s="1" customFormat="1" ht="14.45" customHeight="1">
      <c r="B60" s="39"/>
      <c r="C60" s="36" t="s">
        <v>37</v>
      </c>
      <c r="D60" s="40"/>
      <c r="E60" s="40"/>
      <c r="F60" s="34" t="str">
        <f>IF(E22="","",E22)</f>
        <v xml:space="preserve"> </v>
      </c>
      <c r="G60" s="40"/>
      <c r="H60" s="40"/>
      <c r="I60" s="40"/>
      <c r="J60" s="266"/>
      <c r="K60" s="43"/>
    </row>
    <row r="61" spans="2:47" s="1" customFormat="1" ht="10.35" customHeight="1">
      <c r="B61" s="39"/>
      <c r="C61" s="40"/>
      <c r="D61" s="40"/>
      <c r="E61" s="40"/>
      <c r="F61" s="40"/>
      <c r="G61" s="40"/>
      <c r="H61" s="40"/>
      <c r="I61" s="40"/>
      <c r="J61" s="40"/>
      <c r="K61" s="43"/>
    </row>
    <row r="62" spans="2:47" s="1" customFormat="1" ht="29.25" customHeight="1">
      <c r="B62" s="39"/>
      <c r="C62" s="124" t="s">
        <v>229</v>
      </c>
      <c r="D62" s="117"/>
      <c r="E62" s="117"/>
      <c r="F62" s="117"/>
      <c r="G62" s="117"/>
      <c r="H62" s="117"/>
      <c r="I62" s="117"/>
      <c r="J62" s="125" t="s">
        <v>230</v>
      </c>
      <c r="K62" s="126"/>
    </row>
    <row r="63" spans="2:47" s="1" customFormat="1" ht="10.35" customHeight="1">
      <c r="B63" s="39"/>
      <c r="C63" s="40"/>
      <c r="D63" s="40"/>
      <c r="E63" s="40"/>
      <c r="F63" s="40"/>
      <c r="G63" s="40"/>
      <c r="H63" s="40"/>
      <c r="I63" s="40"/>
      <c r="J63" s="40"/>
      <c r="K63" s="43"/>
    </row>
    <row r="64" spans="2:47" s="1" customFormat="1" ht="29.25" customHeight="1">
      <c r="B64" s="39"/>
      <c r="C64" s="127" t="s">
        <v>231</v>
      </c>
      <c r="D64" s="40"/>
      <c r="E64" s="40"/>
      <c r="F64" s="40"/>
      <c r="G64" s="40"/>
      <c r="H64" s="40"/>
      <c r="I64" s="40"/>
      <c r="J64" s="114">
        <f>J91</f>
        <v>0</v>
      </c>
      <c r="K64" s="43"/>
      <c r="AU64" s="24" t="s">
        <v>232</v>
      </c>
    </row>
    <row r="65" spans="2:12" s="8" customFormat="1" ht="24.95" customHeight="1">
      <c r="B65" s="128"/>
      <c r="C65" s="129"/>
      <c r="D65" s="130" t="s">
        <v>233</v>
      </c>
      <c r="E65" s="131"/>
      <c r="F65" s="131"/>
      <c r="G65" s="131"/>
      <c r="H65" s="131"/>
      <c r="I65" s="131"/>
      <c r="J65" s="132">
        <f>J92</f>
        <v>0</v>
      </c>
      <c r="K65" s="133"/>
    </row>
    <row r="66" spans="2:12" s="9" customFormat="1" ht="19.899999999999999" customHeight="1">
      <c r="B66" s="134"/>
      <c r="C66" s="135"/>
      <c r="D66" s="136" t="s">
        <v>234</v>
      </c>
      <c r="E66" s="137"/>
      <c r="F66" s="137"/>
      <c r="G66" s="137"/>
      <c r="H66" s="137"/>
      <c r="I66" s="137"/>
      <c r="J66" s="138">
        <f>J93</f>
        <v>0</v>
      </c>
      <c r="K66" s="139"/>
    </row>
    <row r="67" spans="2:12" s="9" customFormat="1" ht="19.899999999999999" customHeight="1">
      <c r="B67" s="134"/>
      <c r="C67" s="135"/>
      <c r="D67" s="136" t="s">
        <v>239</v>
      </c>
      <c r="E67" s="137"/>
      <c r="F67" s="137"/>
      <c r="G67" s="137"/>
      <c r="H67" s="137"/>
      <c r="I67" s="137"/>
      <c r="J67" s="138">
        <f>J130</f>
        <v>0</v>
      </c>
      <c r="K67" s="139"/>
    </row>
    <row r="68" spans="2:12" s="1" customFormat="1" ht="21.75" customHeight="1">
      <c r="B68" s="39"/>
      <c r="C68" s="40"/>
      <c r="D68" s="40"/>
      <c r="E68" s="40"/>
      <c r="F68" s="40"/>
      <c r="G68" s="40"/>
      <c r="H68" s="40"/>
      <c r="I68" s="40"/>
      <c r="J68" s="40"/>
      <c r="K68" s="43"/>
    </row>
    <row r="69" spans="2:12" s="1" customFormat="1" ht="6.95" customHeight="1">
      <c r="B69" s="54"/>
      <c r="C69" s="55"/>
      <c r="D69" s="55"/>
      <c r="E69" s="55"/>
      <c r="F69" s="55"/>
      <c r="G69" s="55"/>
      <c r="H69" s="55"/>
      <c r="I69" s="55"/>
      <c r="J69" s="55"/>
      <c r="K69" s="56"/>
    </row>
    <row r="73" spans="2:12" s="1" customFormat="1" ht="6.95" customHeight="1">
      <c r="B73" s="57"/>
      <c r="C73" s="58"/>
      <c r="D73" s="58"/>
      <c r="E73" s="58"/>
      <c r="F73" s="58"/>
      <c r="G73" s="58"/>
      <c r="H73" s="58"/>
      <c r="I73" s="58"/>
      <c r="J73" s="58"/>
      <c r="K73" s="58"/>
      <c r="L73" s="39"/>
    </row>
    <row r="74" spans="2:12" s="1" customFormat="1" ht="36.950000000000003" customHeight="1">
      <c r="B74" s="39"/>
      <c r="C74" s="59" t="s">
        <v>243</v>
      </c>
      <c r="L74" s="39"/>
    </row>
    <row r="75" spans="2:12" s="1" customFormat="1" ht="6.95" customHeight="1">
      <c r="B75" s="39"/>
      <c r="L75" s="39"/>
    </row>
    <row r="76" spans="2:12" s="1" customFormat="1" ht="14.45" customHeight="1">
      <c r="B76" s="39"/>
      <c r="C76" s="61" t="s">
        <v>17</v>
      </c>
      <c r="L76" s="39"/>
    </row>
    <row r="77" spans="2:12" s="1" customFormat="1" ht="16.5" customHeight="1">
      <c r="B77" s="39"/>
      <c r="E77" s="267" t="str">
        <f>E7</f>
        <v>ÚPRAVA VEŘEJNÉHO PROSTORU MEZI UL. VÝSTAVNÍ-VELETRŽNÍ PŘI MENDLOVĚ NÁM.ČÁST 2 - VNITROBLOK</v>
      </c>
      <c r="F77" s="268"/>
      <c r="G77" s="268"/>
      <c r="H77" s="268"/>
      <c r="L77" s="39"/>
    </row>
    <row r="78" spans="2:12" ht="15">
      <c r="B78" s="28"/>
      <c r="C78" s="61" t="s">
        <v>206</v>
      </c>
      <c r="L78" s="28"/>
    </row>
    <row r="79" spans="2:12" ht="16.5" customHeight="1">
      <c r="B79" s="28"/>
      <c r="E79" s="267" t="s">
        <v>1641</v>
      </c>
      <c r="F79" s="219"/>
      <c r="G79" s="219"/>
      <c r="H79" s="219"/>
      <c r="L79" s="28"/>
    </row>
    <row r="80" spans="2:12" ht="15">
      <c r="B80" s="28"/>
      <c r="C80" s="61" t="s">
        <v>212</v>
      </c>
      <c r="L80" s="28"/>
    </row>
    <row r="81" spans="2:65" s="1" customFormat="1" ht="16.5" customHeight="1">
      <c r="B81" s="39"/>
      <c r="E81" s="270" t="s">
        <v>1645</v>
      </c>
      <c r="F81" s="261"/>
      <c r="G81" s="261"/>
      <c r="H81" s="261"/>
      <c r="L81" s="39"/>
    </row>
    <row r="82" spans="2:65" s="1" customFormat="1" ht="14.45" customHeight="1">
      <c r="B82" s="39"/>
      <c r="C82" s="61" t="s">
        <v>1646</v>
      </c>
      <c r="L82" s="39"/>
    </row>
    <row r="83" spans="2:65" s="1" customFormat="1" ht="17.25" customHeight="1">
      <c r="B83" s="39"/>
      <c r="E83" s="245" t="str">
        <f>E13</f>
        <v>SO 19.5 - TRÁVNÍK TECHNICKÝ - založení</v>
      </c>
      <c r="F83" s="261"/>
      <c r="G83" s="261"/>
      <c r="H83" s="261"/>
      <c r="L83" s="39"/>
    </row>
    <row r="84" spans="2:65" s="1" customFormat="1" ht="6.95" customHeight="1">
      <c r="B84" s="39"/>
      <c r="L84" s="39"/>
    </row>
    <row r="85" spans="2:65" s="1" customFormat="1" ht="18" customHeight="1">
      <c r="B85" s="39"/>
      <c r="C85" s="61" t="s">
        <v>24</v>
      </c>
      <c r="F85" s="140" t="str">
        <f>F16</f>
        <v>BRNO</v>
      </c>
      <c r="I85" s="61" t="s">
        <v>26</v>
      </c>
      <c r="J85" s="65" t="str">
        <f>IF(J16="","",J16)</f>
        <v>18.09.2017</v>
      </c>
      <c r="L85" s="39"/>
    </row>
    <row r="86" spans="2:65" s="1" customFormat="1" ht="6.95" customHeight="1">
      <c r="B86" s="39"/>
      <c r="L86" s="39"/>
    </row>
    <row r="87" spans="2:65" s="1" customFormat="1" ht="15">
      <c r="B87" s="39"/>
      <c r="C87" s="61" t="s">
        <v>33</v>
      </c>
      <c r="F87" s="140" t="str">
        <f>E19</f>
        <v>Statutární město Brno</v>
      </c>
      <c r="I87" s="61" t="s">
        <v>39</v>
      </c>
      <c r="J87" s="140" t="str">
        <f>E25</f>
        <v>ATELIÉR ZAHRADNÍ A KRAJIN. ARCHITEKTURY  Z.SENDLER</v>
      </c>
      <c r="L87" s="39"/>
    </row>
    <row r="88" spans="2:65" s="1" customFormat="1" ht="14.45" customHeight="1">
      <c r="B88" s="39"/>
      <c r="C88" s="61" t="s">
        <v>37</v>
      </c>
      <c r="F88" s="140" t="str">
        <f>IF(E22="","",E22)</f>
        <v xml:space="preserve"> </v>
      </c>
      <c r="L88" s="39"/>
    </row>
    <row r="89" spans="2:65" s="1" customFormat="1" ht="10.35" customHeight="1">
      <c r="B89" s="39"/>
      <c r="L89" s="39"/>
    </row>
    <row r="90" spans="2:65" s="10" customFormat="1" ht="29.25" customHeight="1">
      <c r="B90" s="141"/>
      <c r="C90" s="142" t="s">
        <v>244</v>
      </c>
      <c r="D90" s="143" t="s">
        <v>62</v>
      </c>
      <c r="E90" s="143" t="s">
        <v>58</v>
      </c>
      <c r="F90" s="143" t="s">
        <v>245</v>
      </c>
      <c r="G90" s="143" t="s">
        <v>246</v>
      </c>
      <c r="H90" s="143" t="s">
        <v>247</v>
      </c>
      <c r="I90" s="143" t="s">
        <v>248</v>
      </c>
      <c r="J90" s="143" t="s">
        <v>230</v>
      </c>
      <c r="K90" s="144" t="s">
        <v>249</v>
      </c>
      <c r="L90" s="141"/>
      <c r="M90" s="71" t="s">
        <v>250</v>
      </c>
      <c r="N90" s="72" t="s">
        <v>47</v>
      </c>
      <c r="O90" s="72" t="s">
        <v>251</v>
      </c>
      <c r="P90" s="72" t="s">
        <v>252</v>
      </c>
      <c r="Q90" s="72" t="s">
        <v>253</v>
      </c>
      <c r="R90" s="72" t="s">
        <v>254</v>
      </c>
      <c r="S90" s="72" t="s">
        <v>255</v>
      </c>
      <c r="T90" s="73" t="s">
        <v>256</v>
      </c>
    </row>
    <row r="91" spans="2:65" s="1" customFormat="1" ht="29.25" customHeight="1">
      <c r="B91" s="39"/>
      <c r="C91" s="75" t="s">
        <v>231</v>
      </c>
      <c r="J91" s="145">
        <f>BK91</f>
        <v>0</v>
      </c>
      <c r="L91" s="39"/>
      <c r="M91" s="74"/>
      <c r="N91" s="66"/>
      <c r="O91" s="66"/>
      <c r="P91" s="146">
        <f>P92</f>
        <v>75.056421999999998</v>
      </c>
      <c r="Q91" s="66"/>
      <c r="R91" s="146">
        <f>R92</f>
        <v>5.0021000000000003E-2</v>
      </c>
      <c r="S91" s="66"/>
      <c r="T91" s="147">
        <f>T92</f>
        <v>0</v>
      </c>
      <c r="AT91" s="24" t="s">
        <v>76</v>
      </c>
      <c r="AU91" s="24" t="s">
        <v>232</v>
      </c>
      <c r="BK91" s="148">
        <f>BK92</f>
        <v>0</v>
      </c>
    </row>
    <row r="92" spans="2:65" s="11" customFormat="1" ht="37.35" customHeight="1">
      <c r="B92" s="149"/>
      <c r="D92" s="150" t="s">
        <v>76</v>
      </c>
      <c r="E92" s="151" t="s">
        <v>257</v>
      </c>
      <c r="F92" s="151" t="s">
        <v>258</v>
      </c>
      <c r="J92" s="152">
        <f>BK92</f>
        <v>0</v>
      </c>
      <c r="L92" s="149"/>
      <c r="M92" s="153"/>
      <c r="N92" s="154"/>
      <c r="O92" s="154"/>
      <c r="P92" s="155">
        <f>P93+P130</f>
        <v>75.056421999999998</v>
      </c>
      <c r="Q92" s="154"/>
      <c r="R92" s="155">
        <f>R93+R130</f>
        <v>5.0021000000000003E-2</v>
      </c>
      <c r="S92" s="154"/>
      <c r="T92" s="156">
        <f>T93+T130</f>
        <v>0</v>
      </c>
      <c r="AR92" s="150" t="s">
        <v>28</v>
      </c>
      <c r="AT92" s="157" t="s">
        <v>76</v>
      </c>
      <c r="AU92" s="157" t="s">
        <v>77</v>
      </c>
      <c r="AY92" s="150" t="s">
        <v>259</v>
      </c>
      <c r="BK92" s="158">
        <f>BK93+BK130</f>
        <v>0</v>
      </c>
    </row>
    <row r="93" spans="2:65" s="11" customFormat="1" ht="19.899999999999999" customHeight="1">
      <c r="B93" s="149"/>
      <c r="D93" s="150" t="s">
        <v>76</v>
      </c>
      <c r="E93" s="159" t="s">
        <v>28</v>
      </c>
      <c r="F93" s="159" t="s">
        <v>260</v>
      </c>
      <c r="J93" s="160">
        <f>BK93</f>
        <v>0</v>
      </c>
      <c r="L93" s="149"/>
      <c r="M93" s="153"/>
      <c r="N93" s="154"/>
      <c r="O93" s="154"/>
      <c r="P93" s="155">
        <f>SUM(P94:P129)</f>
        <v>74.956271999999998</v>
      </c>
      <c r="Q93" s="154"/>
      <c r="R93" s="155">
        <f>SUM(R94:R129)</f>
        <v>5.0021000000000003E-2</v>
      </c>
      <c r="S93" s="154"/>
      <c r="T93" s="156">
        <f>SUM(T94:T129)</f>
        <v>0</v>
      </c>
      <c r="AR93" s="150" t="s">
        <v>28</v>
      </c>
      <c r="AT93" s="157" t="s">
        <v>76</v>
      </c>
      <c r="AU93" s="157" t="s">
        <v>28</v>
      </c>
      <c r="AY93" s="150" t="s">
        <v>259</v>
      </c>
      <c r="BK93" s="158">
        <f>SUM(BK94:BK129)</f>
        <v>0</v>
      </c>
    </row>
    <row r="94" spans="2:65" s="1" customFormat="1" ht="25.5" customHeight="1">
      <c r="B94" s="161"/>
      <c r="C94" s="162" t="s">
        <v>28</v>
      </c>
      <c r="D94" s="162" t="s">
        <v>261</v>
      </c>
      <c r="E94" s="163" t="s">
        <v>1890</v>
      </c>
      <c r="F94" s="164" t="s">
        <v>1891</v>
      </c>
      <c r="G94" s="165" t="s">
        <v>264</v>
      </c>
      <c r="H94" s="166">
        <v>539.6</v>
      </c>
      <c r="I94" s="167"/>
      <c r="J94" s="167">
        <f>ROUND(I94*H94,2)</f>
        <v>0</v>
      </c>
      <c r="K94" s="164" t="s">
        <v>265</v>
      </c>
      <c r="L94" s="39"/>
      <c r="M94" s="168" t="s">
        <v>5</v>
      </c>
      <c r="N94" s="169" t="s">
        <v>48</v>
      </c>
      <c r="O94" s="170">
        <v>4.0000000000000001E-3</v>
      </c>
      <c r="P94" s="170">
        <f>O94*H94</f>
        <v>2.1584000000000003</v>
      </c>
      <c r="Q94" s="170">
        <v>0</v>
      </c>
      <c r="R94" s="170">
        <f>Q94*H94</f>
        <v>0</v>
      </c>
      <c r="S94" s="170">
        <v>0</v>
      </c>
      <c r="T94" s="171">
        <f>S94*H94</f>
        <v>0</v>
      </c>
      <c r="AR94" s="24" t="s">
        <v>266</v>
      </c>
      <c r="AT94" s="24" t="s">
        <v>261</v>
      </c>
      <c r="AU94" s="24" t="s">
        <v>86</v>
      </c>
      <c r="AY94" s="24" t="s">
        <v>259</v>
      </c>
      <c r="BE94" s="172">
        <f>IF(N94="základní",J94,0)</f>
        <v>0</v>
      </c>
      <c r="BF94" s="172">
        <f>IF(N94="snížená",J94,0)</f>
        <v>0</v>
      </c>
      <c r="BG94" s="172">
        <f>IF(N94="zákl. přenesená",J94,0)</f>
        <v>0</v>
      </c>
      <c r="BH94" s="172">
        <f>IF(N94="sníž. přenesená",J94,0)</f>
        <v>0</v>
      </c>
      <c r="BI94" s="172">
        <f>IF(N94="nulová",J94,0)</f>
        <v>0</v>
      </c>
      <c r="BJ94" s="24" t="s">
        <v>28</v>
      </c>
      <c r="BK94" s="172">
        <f>ROUND(I94*H94,2)</f>
        <v>0</v>
      </c>
      <c r="BL94" s="24" t="s">
        <v>266</v>
      </c>
      <c r="BM94" s="24" t="s">
        <v>2015</v>
      </c>
    </row>
    <row r="95" spans="2:65" s="12" customFormat="1">
      <c r="B95" s="173"/>
      <c r="D95" s="174" t="s">
        <v>268</v>
      </c>
      <c r="E95" s="175" t="s">
        <v>5</v>
      </c>
      <c r="F95" s="176" t="s">
        <v>2054</v>
      </c>
      <c r="H95" s="175" t="s">
        <v>5</v>
      </c>
      <c r="L95" s="173"/>
      <c r="M95" s="177"/>
      <c r="N95" s="178"/>
      <c r="O95" s="178"/>
      <c r="P95" s="178"/>
      <c r="Q95" s="178"/>
      <c r="R95" s="178"/>
      <c r="S95" s="178"/>
      <c r="T95" s="179"/>
      <c r="AT95" s="175" t="s">
        <v>268</v>
      </c>
      <c r="AU95" s="175" t="s">
        <v>86</v>
      </c>
      <c r="AV95" s="12" t="s">
        <v>28</v>
      </c>
      <c r="AW95" s="12" t="s">
        <v>41</v>
      </c>
      <c r="AX95" s="12" t="s">
        <v>77</v>
      </c>
      <c r="AY95" s="175" t="s">
        <v>259</v>
      </c>
    </row>
    <row r="96" spans="2:65" s="12" customFormat="1">
      <c r="B96" s="173"/>
      <c r="D96" s="174" t="s">
        <v>268</v>
      </c>
      <c r="E96" s="175" t="s">
        <v>5</v>
      </c>
      <c r="F96" s="176" t="s">
        <v>1984</v>
      </c>
      <c r="H96" s="175" t="s">
        <v>5</v>
      </c>
      <c r="L96" s="173"/>
      <c r="M96" s="177"/>
      <c r="N96" s="178"/>
      <c r="O96" s="178"/>
      <c r="P96" s="178"/>
      <c r="Q96" s="178"/>
      <c r="R96" s="178"/>
      <c r="S96" s="178"/>
      <c r="T96" s="179"/>
      <c r="AT96" s="175" t="s">
        <v>268</v>
      </c>
      <c r="AU96" s="175" t="s">
        <v>86</v>
      </c>
      <c r="AV96" s="12" t="s">
        <v>28</v>
      </c>
      <c r="AW96" s="12" t="s">
        <v>41</v>
      </c>
      <c r="AX96" s="12" t="s">
        <v>77</v>
      </c>
      <c r="AY96" s="175" t="s">
        <v>259</v>
      </c>
    </row>
    <row r="97" spans="2:65" s="12" customFormat="1">
      <c r="B97" s="173"/>
      <c r="D97" s="174" t="s">
        <v>268</v>
      </c>
      <c r="E97" s="175" t="s">
        <v>5</v>
      </c>
      <c r="F97" s="176" t="s">
        <v>2016</v>
      </c>
      <c r="H97" s="175" t="s">
        <v>5</v>
      </c>
      <c r="L97" s="173"/>
      <c r="M97" s="177"/>
      <c r="N97" s="178"/>
      <c r="O97" s="178"/>
      <c r="P97" s="178"/>
      <c r="Q97" s="178"/>
      <c r="R97" s="178"/>
      <c r="S97" s="178"/>
      <c r="T97" s="179"/>
      <c r="AT97" s="175" t="s">
        <v>268</v>
      </c>
      <c r="AU97" s="175" t="s">
        <v>86</v>
      </c>
      <c r="AV97" s="12" t="s">
        <v>28</v>
      </c>
      <c r="AW97" s="12" t="s">
        <v>41</v>
      </c>
      <c r="AX97" s="12" t="s">
        <v>77</v>
      </c>
      <c r="AY97" s="175" t="s">
        <v>259</v>
      </c>
    </row>
    <row r="98" spans="2:65" s="14" customFormat="1">
      <c r="B98" s="187"/>
      <c r="D98" s="174" t="s">
        <v>268</v>
      </c>
      <c r="E98" s="188" t="s">
        <v>5</v>
      </c>
      <c r="F98" s="189" t="s">
        <v>2050</v>
      </c>
      <c r="H98" s="190">
        <v>539.6</v>
      </c>
      <c r="L98" s="187"/>
      <c r="M98" s="191"/>
      <c r="N98" s="192"/>
      <c r="O98" s="192"/>
      <c r="P98" s="192"/>
      <c r="Q98" s="192"/>
      <c r="R98" s="192"/>
      <c r="S98" s="192"/>
      <c r="T98" s="193"/>
      <c r="AT98" s="188" t="s">
        <v>268</v>
      </c>
      <c r="AU98" s="188" t="s">
        <v>86</v>
      </c>
      <c r="AV98" s="14" t="s">
        <v>86</v>
      </c>
      <c r="AW98" s="14" t="s">
        <v>41</v>
      </c>
      <c r="AX98" s="14" t="s">
        <v>28</v>
      </c>
      <c r="AY98" s="188" t="s">
        <v>259</v>
      </c>
    </row>
    <row r="99" spans="2:65" s="1" customFormat="1" ht="16.5" customHeight="1">
      <c r="B99" s="161"/>
      <c r="C99" s="162" t="s">
        <v>86</v>
      </c>
      <c r="D99" s="162" t="s">
        <v>261</v>
      </c>
      <c r="E99" s="163" t="s">
        <v>1864</v>
      </c>
      <c r="F99" s="164" t="s">
        <v>1865</v>
      </c>
      <c r="G99" s="165" t="s">
        <v>264</v>
      </c>
      <c r="H99" s="166">
        <v>1618.8</v>
      </c>
      <c r="I99" s="167"/>
      <c r="J99" s="167">
        <f>ROUND(I99*H99,2)</f>
        <v>0</v>
      </c>
      <c r="K99" s="164" t="s">
        <v>265</v>
      </c>
      <c r="L99" s="39"/>
      <c r="M99" s="168" t="s">
        <v>5</v>
      </c>
      <c r="N99" s="169" t="s">
        <v>48</v>
      </c>
      <c r="O99" s="170">
        <v>1.4999999999999999E-2</v>
      </c>
      <c r="P99" s="170">
        <f>O99*H99</f>
        <v>24.282</v>
      </c>
      <c r="Q99" s="170">
        <v>0</v>
      </c>
      <c r="R99" s="170">
        <f>Q99*H99</f>
        <v>0</v>
      </c>
      <c r="S99" s="170">
        <v>0</v>
      </c>
      <c r="T99" s="171">
        <f>S99*H99</f>
        <v>0</v>
      </c>
      <c r="AR99" s="24" t="s">
        <v>266</v>
      </c>
      <c r="AT99" s="24" t="s">
        <v>261</v>
      </c>
      <c r="AU99" s="24" t="s">
        <v>86</v>
      </c>
      <c r="AY99" s="24" t="s">
        <v>259</v>
      </c>
      <c r="BE99" s="172">
        <f>IF(N99="základní",J99,0)</f>
        <v>0</v>
      </c>
      <c r="BF99" s="172">
        <f>IF(N99="snížená",J99,0)</f>
        <v>0</v>
      </c>
      <c r="BG99" s="172">
        <f>IF(N99="zákl. přenesená",J99,0)</f>
        <v>0</v>
      </c>
      <c r="BH99" s="172">
        <f>IF(N99="sníž. přenesená",J99,0)</f>
        <v>0</v>
      </c>
      <c r="BI99" s="172">
        <f>IF(N99="nulová",J99,0)</f>
        <v>0</v>
      </c>
      <c r="BJ99" s="24" t="s">
        <v>28</v>
      </c>
      <c r="BK99" s="172">
        <f>ROUND(I99*H99,2)</f>
        <v>0</v>
      </c>
      <c r="BL99" s="24" t="s">
        <v>266</v>
      </c>
      <c r="BM99" s="24" t="s">
        <v>2055</v>
      </c>
    </row>
    <row r="100" spans="2:65" s="12" customFormat="1">
      <c r="B100" s="173"/>
      <c r="D100" s="174" t="s">
        <v>268</v>
      </c>
      <c r="E100" s="175" t="s">
        <v>5</v>
      </c>
      <c r="F100" s="176" t="s">
        <v>2056</v>
      </c>
      <c r="H100" s="175" t="s">
        <v>5</v>
      </c>
      <c r="L100" s="173"/>
      <c r="M100" s="177"/>
      <c r="N100" s="178"/>
      <c r="O100" s="178"/>
      <c r="P100" s="178"/>
      <c r="Q100" s="178"/>
      <c r="R100" s="178"/>
      <c r="S100" s="178"/>
      <c r="T100" s="179"/>
      <c r="AT100" s="175" t="s">
        <v>268</v>
      </c>
      <c r="AU100" s="175" t="s">
        <v>86</v>
      </c>
      <c r="AV100" s="12" t="s">
        <v>28</v>
      </c>
      <c r="AW100" s="12" t="s">
        <v>41</v>
      </c>
      <c r="AX100" s="12" t="s">
        <v>77</v>
      </c>
      <c r="AY100" s="175" t="s">
        <v>259</v>
      </c>
    </row>
    <row r="101" spans="2:65" s="12" customFormat="1">
      <c r="B101" s="173"/>
      <c r="D101" s="174" t="s">
        <v>268</v>
      </c>
      <c r="E101" s="175" t="s">
        <v>5</v>
      </c>
      <c r="F101" s="176" t="s">
        <v>2057</v>
      </c>
      <c r="H101" s="175" t="s">
        <v>5</v>
      </c>
      <c r="L101" s="173"/>
      <c r="M101" s="177"/>
      <c r="N101" s="178"/>
      <c r="O101" s="178"/>
      <c r="P101" s="178"/>
      <c r="Q101" s="178"/>
      <c r="R101" s="178"/>
      <c r="S101" s="178"/>
      <c r="T101" s="179"/>
      <c r="AT101" s="175" t="s">
        <v>268</v>
      </c>
      <c r="AU101" s="175" t="s">
        <v>86</v>
      </c>
      <c r="AV101" s="12" t="s">
        <v>28</v>
      </c>
      <c r="AW101" s="12" t="s">
        <v>41</v>
      </c>
      <c r="AX101" s="12" t="s">
        <v>77</v>
      </c>
      <c r="AY101" s="175" t="s">
        <v>259</v>
      </c>
    </row>
    <row r="102" spans="2:65" s="14" customFormat="1">
      <c r="B102" s="187"/>
      <c r="D102" s="174" t="s">
        <v>268</v>
      </c>
      <c r="E102" s="188" t="s">
        <v>5</v>
      </c>
      <c r="F102" s="189" t="s">
        <v>2058</v>
      </c>
      <c r="H102" s="190">
        <v>1618.8</v>
      </c>
      <c r="L102" s="187"/>
      <c r="M102" s="191"/>
      <c r="N102" s="192"/>
      <c r="O102" s="192"/>
      <c r="P102" s="192"/>
      <c r="Q102" s="192"/>
      <c r="R102" s="192"/>
      <c r="S102" s="192"/>
      <c r="T102" s="193"/>
      <c r="AT102" s="188" t="s">
        <v>268</v>
      </c>
      <c r="AU102" s="188" t="s">
        <v>86</v>
      </c>
      <c r="AV102" s="14" t="s">
        <v>86</v>
      </c>
      <c r="AW102" s="14" t="s">
        <v>41</v>
      </c>
      <c r="AX102" s="14" t="s">
        <v>28</v>
      </c>
      <c r="AY102" s="188" t="s">
        <v>259</v>
      </c>
    </row>
    <row r="103" spans="2:65" s="1" customFormat="1" ht="25.5" customHeight="1">
      <c r="B103" s="161"/>
      <c r="C103" s="162" t="s">
        <v>152</v>
      </c>
      <c r="D103" s="162" t="s">
        <v>261</v>
      </c>
      <c r="E103" s="163" t="s">
        <v>2059</v>
      </c>
      <c r="F103" s="164" t="s">
        <v>2060</v>
      </c>
      <c r="G103" s="165" t="s">
        <v>264</v>
      </c>
      <c r="H103" s="166">
        <v>539.6</v>
      </c>
      <c r="I103" s="167"/>
      <c r="J103" s="167">
        <f>ROUND(I103*H103,2)</f>
        <v>0</v>
      </c>
      <c r="K103" s="164" t="s">
        <v>265</v>
      </c>
      <c r="L103" s="39"/>
      <c r="M103" s="168" t="s">
        <v>5</v>
      </c>
      <c r="N103" s="169" t="s">
        <v>48</v>
      </c>
      <c r="O103" s="170">
        <v>5.8000000000000003E-2</v>
      </c>
      <c r="P103" s="170">
        <f>O103*H103</f>
        <v>31.296800000000005</v>
      </c>
      <c r="Q103" s="170">
        <v>0</v>
      </c>
      <c r="R103" s="170">
        <f>Q103*H103</f>
        <v>0</v>
      </c>
      <c r="S103" s="170">
        <v>0</v>
      </c>
      <c r="T103" s="171">
        <f>S103*H103</f>
        <v>0</v>
      </c>
      <c r="AR103" s="24" t="s">
        <v>266</v>
      </c>
      <c r="AT103" s="24" t="s">
        <v>261</v>
      </c>
      <c r="AU103" s="24" t="s">
        <v>86</v>
      </c>
      <c r="AY103" s="24" t="s">
        <v>259</v>
      </c>
      <c r="BE103" s="172">
        <f>IF(N103="základní",J103,0)</f>
        <v>0</v>
      </c>
      <c r="BF103" s="172">
        <f>IF(N103="snížená",J103,0)</f>
        <v>0</v>
      </c>
      <c r="BG103" s="172">
        <f>IF(N103="zákl. přenesená",J103,0)</f>
        <v>0</v>
      </c>
      <c r="BH103" s="172">
        <f>IF(N103="sníž. přenesená",J103,0)</f>
        <v>0</v>
      </c>
      <c r="BI103" s="172">
        <f>IF(N103="nulová",J103,0)</f>
        <v>0</v>
      </c>
      <c r="BJ103" s="24" t="s">
        <v>28</v>
      </c>
      <c r="BK103" s="172">
        <f>ROUND(I103*H103,2)</f>
        <v>0</v>
      </c>
      <c r="BL103" s="24" t="s">
        <v>266</v>
      </c>
      <c r="BM103" s="24" t="s">
        <v>2025</v>
      </c>
    </row>
    <row r="104" spans="2:65" s="12" customFormat="1">
      <c r="B104" s="173"/>
      <c r="D104" s="174" t="s">
        <v>268</v>
      </c>
      <c r="E104" s="175" t="s">
        <v>5</v>
      </c>
      <c r="F104" s="176" t="s">
        <v>2054</v>
      </c>
      <c r="H104" s="175" t="s">
        <v>5</v>
      </c>
      <c r="L104" s="173"/>
      <c r="M104" s="177"/>
      <c r="N104" s="178"/>
      <c r="O104" s="178"/>
      <c r="P104" s="178"/>
      <c r="Q104" s="178"/>
      <c r="R104" s="178"/>
      <c r="S104" s="178"/>
      <c r="T104" s="179"/>
      <c r="AT104" s="175" t="s">
        <v>268</v>
      </c>
      <c r="AU104" s="175" t="s">
        <v>86</v>
      </c>
      <c r="AV104" s="12" t="s">
        <v>28</v>
      </c>
      <c r="AW104" s="12" t="s">
        <v>41</v>
      </c>
      <c r="AX104" s="12" t="s">
        <v>77</v>
      </c>
      <c r="AY104" s="175" t="s">
        <v>259</v>
      </c>
    </row>
    <row r="105" spans="2:65" s="12" customFormat="1">
      <c r="B105" s="173"/>
      <c r="D105" s="174" t="s">
        <v>268</v>
      </c>
      <c r="E105" s="175" t="s">
        <v>5</v>
      </c>
      <c r="F105" s="176" t="s">
        <v>2061</v>
      </c>
      <c r="H105" s="175" t="s">
        <v>5</v>
      </c>
      <c r="L105" s="173"/>
      <c r="M105" s="177"/>
      <c r="N105" s="178"/>
      <c r="O105" s="178"/>
      <c r="P105" s="178"/>
      <c r="Q105" s="178"/>
      <c r="R105" s="178"/>
      <c r="S105" s="178"/>
      <c r="T105" s="179"/>
      <c r="AT105" s="175" t="s">
        <v>268</v>
      </c>
      <c r="AU105" s="175" t="s">
        <v>86</v>
      </c>
      <c r="AV105" s="12" t="s">
        <v>28</v>
      </c>
      <c r="AW105" s="12" t="s">
        <v>41</v>
      </c>
      <c r="AX105" s="12" t="s">
        <v>77</v>
      </c>
      <c r="AY105" s="175" t="s">
        <v>259</v>
      </c>
    </row>
    <row r="106" spans="2:65" s="14" customFormat="1">
      <c r="B106" s="187"/>
      <c r="D106" s="174" t="s">
        <v>268</v>
      </c>
      <c r="E106" s="188" t="s">
        <v>2050</v>
      </c>
      <c r="F106" s="189" t="s">
        <v>929</v>
      </c>
      <c r="H106" s="190">
        <v>539.6</v>
      </c>
      <c r="L106" s="187"/>
      <c r="M106" s="191"/>
      <c r="N106" s="192"/>
      <c r="O106" s="192"/>
      <c r="P106" s="192"/>
      <c r="Q106" s="192"/>
      <c r="R106" s="192"/>
      <c r="S106" s="192"/>
      <c r="T106" s="193"/>
      <c r="AT106" s="188" t="s">
        <v>268</v>
      </c>
      <c r="AU106" s="188" t="s">
        <v>86</v>
      </c>
      <c r="AV106" s="14" t="s">
        <v>86</v>
      </c>
      <c r="AW106" s="14" t="s">
        <v>41</v>
      </c>
      <c r="AX106" s="14" t="s">
        <v>28</v>
      </c>
      <c r="AY106" s="188" t="s">
        <v>259</v>
      </c>
    </row>
    <row r="107" spans="2:65" s="1" customFormat="1" ht="25.5" customHeight="1">
      <c r="B107" s="161"/>
      <c r="C107" s="201" t="s">
        <v>266</v>
      </c>
      <c r="D107" s="201" t="s">
        <v>336</v>
      </c>
      <c r="E107" s="202" t="s">
        <v>2027</v>
      </c>
      <c r="F107" s="203" t="s">
        <v>2062</v>
      </c>
      <c r="G107" s="204" t="s">
        <v>660</v>
      </c>
      <c r="H107" s="205">
        <v>16.673999999999999</v>
      </c>
      <c r="I107" s="206"/>
      <c r="J107" s="206">
        <f>ROUND(I107*H107,2)</f>
        <v>0</v>
      </c>
      <c r="K107" s="203" t="s">
        <v>5</v>
      </c>
      <c r="L107" s="207"/>
      <c r="M107" s="208" t="s">
        <v>5</v>
      </c>
      <c r="N107" s="209" t="s">
        <v>48</v>
      </c>
      <c r="O107" s="170">
        <v>0</v>
      </c>
      <c r="P107" s="170">
        <f>O107*H107</f>
        <v>0</v>
      </c>
      <c r="Q107" s="170">
        <v>1E-3</v>
      </c>
      <c r="R107" s="170">
        <f>Q107*H107</f>
        <v>1.6674000000000001E-2</v>
      </c>
      <c r="S107" s="170">
        <v>0</v>
      </c>
      <c r="T107" s="171">
        <f>S107*H107</f>
        <v>0</v>
      </c>
      <c r="AR107" s="24" t="s">
        <v>321</v>
      </c>
      <c r="AT107" s="24" t="s">
        <v>336</v>
      </c>
      <c r="AU107" s="24" t="s">
        <v>86</v>
      </c>
      <c r="AY107" s="24" t="s">
        <v>259</v>
      </c>
      <c r="BE107" s="172">
        <f>IF(N107="základní",J107,0)</f>
        <v>0</v>
      </c>
      <c r="BF107" s="172">
        <f>IF(N107="snížená",J107,0)</f>
        <v>0</v>
      </c>
      <c r="BG107" s="172">
        <f>IF(N107="zákl. přenesená",J107,0)</f>
        <v>0</v>
      </c>
      <c r="BH107" s="172">
        <f>IF(N107="sníž. přenesená",J107,0)</f>
        <v>0</v>
      </c>
      <c r="BI107" s="172">
        <f>IF(N107="nulová",J107,0)</f>
        <v>0</v>
      </c>
      <c r="BJ107" s="24" t="s">
        <v>28</v>
      </c>
      <c r="BK107" s="172">
        <f>ROUND(I107*H107,2)</f>
        <v>0</v>
      </c>
      <c r="BL107" s="24" t="s">
        <v>266</v>
      </c>
      <c r="BM107" s="24" t="s">
        <v>2029</v>
      </c>
    </row>
    <row r="108" spans="2:65" s="12" customFormat="1">
      <c r="B108" s="173"/>
      <c r="D108" s="174" t="s">
        <v>268</v>
      </c>
      <c r="E108" s="175" t="s">
        <v>5</v>
      </c>
      <c r="F108" s="176" t="s">
        <v>2063</v>
      </c>
      <c r="H108" s="175" t="s">
        <v>5</v>
      </c>
      <c r="L108" s="173"/>
      <c r="M108" s="177"/>
      <c r="N108" s="178"/>
      <c r="O108" s="178"/>
      <c r="P108" s="178"/>
      <c r="Q108" s="178"/>
      <c r="R108" s="178"/>
      <c r="S108" s="178"/>
      <c r="T108" s="179"/>
      <c r="AT108" s="175" t="s">
        <v>268</v>
      </c>
      <c r="AU108" s="175" t="s">
        <v>86</v>
      </c>
      <c r="AV108" s="12" t="s">
        <v>28</v>
      </c>
      <c r="AW108" s="12" t="s">
        <v>41</v>
      </c>
      <c r="AX108" s="12" t="s">
        <v>77</v>
      </c>
      <c r="AY108" s="175" t="s">
        <v>259</v>
      </c>
    </row>
    <row r="109" spans="2:65" s="14" customFormat="1">
      <c r="B109" s="187"/>
      <c r="D109" s="174" t="s">
        <v>268</v>
      </c>
      <c r="E109" s="188" t="s">
        <v>5</v>
      </c>
      <c r="F109" s="189" t="s">
        <v>2064</v>
      </c>
      <c r="H109" s="190">
        <v>16.673999999999999</v>
      </c>
      <c r="L109" s="187"/>
      <c r="M109" s="191"/>
      <c r="N109" s="192"/>
      <c r="O109" s="192"/>
      <c r="P109" s="192"/>
      <c r="Q109" s="192"/>
      <c r="R109" s="192"/>
      <c r="S109" s="192"/>
      <c r="T109" s="193"/>
      <c r="AT109" s="188" t="s">
        <v>268</v>
      </c>
      <c r="AU109" s="188" t="s">
        <v>86</v>
      </c>
      <c r="AV109" s="14" t="s">
        <v>86</v>
      </c>
      <c r="AW109" s="14" t="s">
        <v>41</v>
      </c>
      <c r="AX109" s="14" t="s">
        <v>28</v>
      </c>
      <c r="AY109" s="188" t="s">
        <v>259</v>
      </c>
    </row>
    <row r="110" spans="2:65" s="1" customFormat="1" ht="16.5" customHeight="1">
      <c r="B110" s="161"/>
      <c r="C110" s="162" t="s">
        <v>304</v>
      </c>
      <c r="D110" s="162" t="s">
        <v>261</v>
      </c>
      <c r="E110" s="163" t="s">
        <v>2030</v>
      </c>
      <c r="F110" s="164" t="s">
        <v>2031</v>
      </c>
      <c r="G110" s="165" t="s">
        <v>264</v>
      </c>
      <c r="H110" s="166">
        <v>539.6</v>
      </c>
      <c r="I110" s="167"/>
      <c r="J110" s="167">
        <f>ROUND(I110*H110,2)</f>
        <v>0</v>
      </c>
      <c r="K110" s="164" t="s">
        <v>265</v>
      </c>
      <c r="L110" s="39"/>
      <c r="M110" s="168" t="s">
        <v>5</v>
      </c>
      <c r="N110" s="169" t="s">
        <v>48</v>
      </c>
      <c r="O110" s="170">
        <v>1E-3</v>
      </c>
      <c r="P110" s="170">
        <f>O110*H110</f>
        <v>0.53960000000000008</v>
      </c>
      <c r="Q110" s="170">
        <v>0</v>
      </c>
      <c r="R110" s="170">
        <f>Q110*H110</f>
        <v>0</v>
      </c>
      <c r="S110" s="170">
        <v>0</v>
      </c>
      <c r="T110" s="171">
        <f>S110*H110</f>
        <v>0</v>
      </c>
      <c r="AR110" s="24" t="s">
        <v>266</v>
      </c>
      <c r="AT110" s="24" t="s">
        <v>261</v>
      </c>
      <c r="AU110" s="24" t="s">
        <v>86</v>
      </c>
      <c r="AY110" s="24" t="s">
        <v>259</v>
      </c>
      <c r="BE110" s="172">
        <f>IF(N110="základní",J110,0)</f>
        <v>0</v>
      </c>
      <c r="BF110" s="172">
        <f>IF(N110="snížená",J110,0)</f>
        <v>0</v>
      </c>
      <c r="BG110" s="172">
        <f>IF(N110="zákl. přenesená",J110,0)</f>
        <v>0</v>
      </c>
      <c r="BH110" s="172">
        <f>IF(N110="sníž. přenesená",J110,0)</f>
        <v>0</v>
      </c>
      <c r="BI110" s="172">
        <f>IF(N110="nulová",J110,0)</f>
        <v>0</v>
      </c>
      <c r="BJ110" s="24" t="s">
        <v>28</v>
      </c>
      <c r="BK110" s="172">
        <f>ROUND(I110*H110,2)</f>
        <v>0</v>
      </c>
      <c r="BL110" s="24" t="s">
        <v>266</v>
      </c>
      <c r="BM110" s="24" t="s">
        <v>2032</v>
      </c>
    </row>
    <row r="111" spans="2:65" s="12" customFormat="1">
      <c r="B111" s="173"/>
      <c r="D111" s="174" t="s">
        <v>268</v>
      </c>
      <c r="E111" s="175" t="s">
        <v>5</v>
      </c>
      <c r="F111" s="176" t="s">
        <v>2033</v>
      </c>
      <c r="H111" s="175" t="s">
        <v>5</v>
      </c>
      <c r="L111" s="173"/>
      <c r="M111" s="177"/>
      <c r="N111" s="178"/>
      <c r="O111" s="178"/>
      <c r="P111" s="178"/>
      <c r="Q111" s="178"/>
      <c r="R111" s="178"/>
      <c r="S111" s="178"/>
      <c r="T111" s="179"/>
      <c r="AT111" s="175" t="s">
        <v>268</v>
      </c>
      <c r="AU111" s="175" t="s">
        <v>86</v>
      </c>
      <c r="AV111" s="12" t="s">
        <v>28</v>
      </c>
      <c r="AW111" s="12" t="s">
        <v>41</v>
      </c>
      <c r="AX111" s="12" t="s">
        <v>77</v>
      </c>
      <c r="AY111" s="175" t="s">
        <v>259</v>
      </c>
    </row>
    <row r="112" spans="2:65" s="14" customFormat="1">
      <c r="B112" s="187"/>
      <c r="D112" s="174" t="s">
        <v>268</v>
      </c>
      <c r="E112" s="188" t="s">
        <v>5</v>
      </c>
      <c r="F112" s="189" t="s">
        <v>2050</v>
      </c>
      <c r="H112" s="190">
        <v>539.6</v>
      </c>
      <c r="L112" s="187"/>
      <c r="M112" s="191"/>
      <c r="N112" s="192"/>
      <c r="O112" s="192"/>
      <c r="P112" s="192"/>
      <c r="Q112" s="192"/>
      <c r="R112" s="192"/>
      <c r="S112" s="192"/>
      <c r="T112" s="193"/>
      <c r="AT112" s="188" t="s">
        <v>268</v>
      </c>
      <c r="AU112" s="188" t="s">
        <v>86</v>
      </c>
      <c r="AV112" s="14" t="s">
        <v>86</v>
      </c>
      <c r="AW112" s="14" t="s">
        <v>41</v>
      </c>
      <c r="AX112" s="14" t="s">
        <v>28</v>
      </c>
      <c r="AY112" s="188" t="s">
        <v>259</v>
      </c>
    </row>
    <row r="113" spans="2:65" s="1" customFormat="1" ht="16.5" customHeight="1">
      <c r="B113" s="161"/>
      <c r="C113" s="162" t="s">
        <v>312</v>
      </c>
      <c r="D113" s="162" t="s">
        <v>261</v>
      </c>
      <c r="E113" s="163" t="s">
        <v>2034</v>
      </c>
      <c r="F113" s="164" t="s">
        <v>2035</v>
      </c>
      <c r="G113" s="165" t="s">
        <v>324</v>
      </c>
      <c r="H113" s="166">
        <v>3.2000000000000001E-2</v>
      </c>
      <c r="I113" s="167"/>
      <c r="J113" s="167">
        <f>ROUND(I113*H113,2)</f>
        <v>0</v>
      </c>
      <c r="K113" s="164" t="s">
        <v>265</v>
      </c>
      <c r="L113" s="39"/>
      <c r="M113" s="168" t="s">
        <v>5</v>
      </c>
      <c r="N113" s="169" t="s">
        <v>48</v>
      </c>
      <c r="O113" s="170">
        <v>21.428999999999998</v>
      </c>
      <c r="P113" s="170">
        <f>O113*H113</f>
        <v>0.685728</v>
      </c>
      <c r="Q113" s="170">
        <v>0</v>
      </c>
      <c r="R113" s="170">
        <f>Q113*H113</f>
        <v>0</v>
      </c>
      <c r="S113" s="170">
        <v>0</v>
      </c>
      <c r="T113" s="171">
        <f>S113*H113</f>
        <v>0</v>
      </c>
      <c r="AR113" s="24" t="s">
        <v>266</v>
      </c>
      <c r="AT113" s="24" t="s">
        <v>261</v>
      </c>
      <c r="AU113" s="24" t="s">
        <v>86</v>
      </c>
      <c r="AY113" s="24" t="s">
        <v>259</v>
      </c>
      <c r="BE113" s="172">
        <f>IF(N113="základní",J113,0)</f>
        <v>0</v>
      </c>
      <c r="BF113" s="172">
        <f>IF(N113="snížená",J113,0)</f>
        <v>0</v>
      </c>
      <c r="BG113" s="172">
        <f>IF(N113="zákl. přenesená",J113,0)</f>
        <v>0</v>
      </c>
      <c r="BH113" s="172">
        <f>IF(N113="sníž. přenesená",J113,0)</f>
        <v>0</v>
      </c>
      <c r="BI113" s="172">
        <f>IF(N113="nulová",J113,0)</f>
        <v>0</v>
      </c>
      <c r="BJ113" s="24" t="s">
        <v>28</v>
      </c>
      <c r="BK113" s="172">
        <f>ROUND(I113*H113,2)</f>
        <v>0</v>
      </c>
      <c r="BL113" s="24" t="s">
        <v>266</v>
      </c>
      <c r="BM113" s="24" t="s">
        <v>2036</v>
      </c>
    </row>
    <row r="114" spans="2:65" s="12" customFormat="1">
      <c r="B114" s="173"/>
      <c r="D114" s="174" t="s">
        <v>268</v>
      </c>
      <c r="E114" s="175" t="s">
        <v>5</v>
      </c>
      <c r="F114" s="176" t="s">
        <v>2054</v>
      </c>
      <c r="H114" s="175" t="s">
        <v>5</v>
      </c>
      <c r="L114" s="173"/>
      <c r="M114" s="177"/>
      <c r="N114" s="178"/>
      <c r="O114" s="178"/>
      <c r="P114" s="178"/>
      <c r="Q114" s="178"/>
      <c r="R114" s="178"/>
      <c r="S114" s="178"/>
      <c r="T114" s="179"/>
      <c r="AT114" s="175" t="s">
        <v>268</v>
      </c>
      <c r="AU114" s="175" t="s">
        <v>86</v>
      </c>
      <c r="AV114" s="12" t="s">
        <v>28</v>
      </c>
      <c r="AW114" s="12" t="s">
        <v>41</v>
      </c>
      <c r="AX114" s="12" t="s">
        <v>77</v>
      </c>
      <c r="AY114" s="175" t="s">
        <v>259</v>
      </c>
    </row>
    <row r="115" spans="2:65" s="12" customFormat="1">
      <c r="B115" s="173"/>
      <c r="D115" s="174" t="s">
        <v>268</v>
      </c>
      <c r="E115" s="175" t="s">
        <v>5</v>
      </c>
      <c r="F115" s="176" t="s">
        <v>2037</v>
      </c>
      <c r="H115" s="175" t="s">
        <v>5</v>
      </c>
      <c r="L115" s="173"/>
      <c r="M115" s="177"/>
      <c r="N115" s="178"/>
      <c r="O115" s="178"/>
      <c r="P115" s="178"/>
      <c r="Q115" s="178"/>
      <c r="R115" s="178"/>
      <c r="S115" s="178"/>
      <c r="T115" s="179"/>
      <c r="AT115" s="175" t="s">
        <v>268</v>
      </c>
      <c r="AU115" s="175" t="s">
        <v>86</v>
      </c>
      <c r="AV115" s="12" t="s">
        <v>28</v>
      </c>
      <c r="AW115" s="12" t="s">
        <v>41</v>
      </c>
      <c r="AX115" s="12" t="s">
        <v>77</v>
      </c>
      <c r="AY115" s="175" t="s">
        <v>259</v>
      </c>
    </row>
    <row r="116" spans="2:65" s="14" customFormat="1">
      <c r="B116" s="187"/>
      <c r="D116" s="174" t="s">
        <v>268</v>
      </c>
      <c r="E116" s="188" t="s">
        <v>5</v>
      </c>
      <c r="F116" s="189" t="s">
        <v>2065</v>
      </c>
      <c r="H116" s="190">
        <v>3.2000000000000001E-2</v>
      </c>
      <c r="L116" s="187"/>
      <c r="M116" s="191"/>
      <c r="N116" s="192"/>
      <c r="O116" s="192"/>
      <c r="P116" s="192"/>
      <c r="Q116" s="192"/>
      <c r="R116" s="192"/>
      <c r="S116" s="192"/>
      <c r="T116" s="193"/>
      <c r="AT116" s="188" t="s">
        <v>268</v>
      </c>
      <c r="AU116" s="188" t="s">
        <v>86</v>
      </c>
      <c r="AV116" s="14" t="s">
        <v>86</v>
      </c>
      <c r="AW116" s="14" t="s">
        <v>41</v>
      </c>
      <c r="AX116" s="14" t="s">
        <v>28</v>
      </c>
      <c r="AY116" s="188" t="s">
        <v>259</v>
      </c>
    </row>
    <row r="117" spans="2:65" s="1" customFormat="1" ht="25.5" customHeight="1">
      <c r="B117" s="161"/>
      <c r="C117" s="201" t="s">
        <v>317</v>
      </c>
      <c r="D117" s="201" t="s">
        <v>336</v>
      </c>
      <c r="E117" s="202" t="s">
        <v>2038</v>
      </c>
      <c r="F117" s="203" t="s">
        <v>2039</v>
      </c>
      <c r="G117" s="204" t="s">
        <v>660</v>
      </c>
      <c r="H117" s="205">
        <v>33.347000000000001</v>
      </c>
      <c r="I117" s="206"/>
      <c r="J117" s="206">
        <f>ROUND(I117*H117,2)</f>
        <v>0</v>
      </c>
      <c r="K117" s="203" t="s">
        <v>5</v>
      </c>
      <c r="L117" s="207"/>
      <c r="M117" s="208" t="s">
        <v>5</v>
      </c>
      <c r="N117" s="209" t="s">
        <v>48</v>
      </c>
      <c r="O117" s="170">
        <v>0</v>
      </c>
      <c r="P117" s="170">
        <f>O117*H117</f>
        <v>0</v>
      </c>
      <c r="Q117" s="170">
        <v>1E-3</v>
      </c>
      <c r="R117" s="170">
        <f>Q117*H117</f>
        <v>3.3347000000000002E-2</v>
      </c>
      <c r="S117" s="170">
        <v>0</v>
      </c>
      <c r="T117" s="171">
        <f>S117*H117</f>
        <v>0</v>
      </c>
      <c r="AR117" s="24" t="s">
        <v>321</v>
      </c>
      <c r="AT117" s="24" t="s">
        <v>336</v>
      </c>
      <c r="AU117" s="24" t="s">
        <v>86</v>
      </c>
      <c r="AY117" s="24" t="s">
        <v>259</v>
      </c>
      <c r="BE117" s="172">
        <f>IF(N117="základní",J117,0)</f>
        <v>0</v>
      </c>
      <c r="BF117" s="172">
        <f>IF(N117="snížená",J117,0)</f>
        <v>0</v>
      </c>
      <c r="BG117" s="172">
        <f>IF(N117="zákl. přenesená",J117,0)</f>
        <v>0</v>
      </c>
      <c r="BH117" s="172">
        <f>IF(N117="sníž. přenesená",J117,0)</f>
        <v>0</v>
      </c>
      <c r="BI117" s="172">
        <f>IF(N117="nulová",J117,0)</f>
        <v>0</v>
      </c>
      <c r="BJ117" s="24" t="s">
        <v>28</v>
      </c>
      <c r="BK117" s="172">
        <f>ROUND(I117*H117,2)</f>
        <v>0</v>
      </c>
      <c r="BL117" s="24" t="s">
        <v>266</v>
      </c>
      <c r="BM117" s="24" t="s">
        <v>2040</v>
      </c>
    </row>
    <row r="118" spans="2:65" s="12" customFormat="1">
      <c r="B118" s="173"/>
      <c r="D118" s="174" t="s">
        <v>268</v>
      </c>
      <c r="E118" s="175" t="s">
        <v>5</v>
      </c>
      <c r="F118" s="176" t="s">
        <v>2041</v>
      </c>
      <c r="H118" s="175" t="s">
        <v>5</v>
      </c>
      <c r="L118" s="173"/>
      <c r="M118" s="177"/>
      <c r="N118" s="178"/>
      <c r="O118" s="178"/>
      <c r="P118" s="178"/>
      <c r="Q118" s="178"/>
      <c r="R118" s="178"/>
      <c r="S118" s="178"/>
      <c r="T118" s="179"/>
      <c r="AT118" s="175" t="s">
        <v>268</v>
      </c>
      <c r="AU118" s="175" t="s">
        <v>86</v>
      </c>
      <c r="AV118" s="12" t="s">
        <v>28</v>
      </c>
      <c r="AW118" s="12" t="s">
        <v>41</v>
      </c>
      <c r="AX118" s="12" t="s">
        <v>77</v>
      </c>
      <c r="AY118" s="175" t="s">
        <v>259</v>
      </c>
    </row>
    <row r="119" spans="2:65" s="14" customFormat="1">
      <c r="B119" s="187"/>
      <c r="D119" s="174" t="s">
        <v>268</v>
      </c>
      <c r="E119" s="188" t="s">
        <v>5</v>
      </c>
      <c r="F119" s="189" t="s">
        <v>2066</v>
      </c>
      <c r="H119" s="190">
        <v>33.347000000000001</v>
      </c>
      <c r="L119" s="187"/>
      <c r="M119" s="191"/>
      <c r="N119" s="192"/>
      <c r="O119" s="192"/>
      <c r="P119" s="192"/>
      <c r="Q119" s="192"/>
      <c r="R119" s="192"/>
      <c r="S119" s="192"/>
      <c r="T119" s="193"/>
      <c r="AT119" s="188" t="s">
        <v>268</v>
      </c>
      <c r="AU119" s="188" t="s">
        <v>86</v>
      </c>
      <c r="AV119" s="14" t="s">
        <v>86</v>
      </c>
      <c r="AW119" s="14" t="s">
        <v>41</v>
      </c>
      <c r="AX119" s="14" t="s">
        <v>28</v>
      </c>
      <c r="AY119" s="188" t="s">
        <v>259</v>
      </c>
    </row>
    <row r="120" spans="2:65" s="1" customFormat="1" ht="16.5" customHeight="1">
      <c r="B120" s="161"/>
      <c r="C120" s="162" t="s">
        <v>321</v>
      </c>
      <c r="D120" s="162" t="s">
        <v>261</v>
      </c>
      <c r="E120" s="163" t="s">
        <v>1918</v>
      </c>
      <c r="F120" s="164" t="s">
        <v>1919</v>
      </c>
      <c r="G120" s="165" t="s">
        <v>297</v>
      </c>
      <c r="H120" s="166">
        <v>21.584</v>
      </c>
      <c r="I120" s="167"/>
      <c r="J120" s="167">
        <f>ROUND(I120*H120,2)</f>
        <v>0</v>
      </c>
      <c r="K120" s="164" t="s">
        <v>265</v>
      </c>
      <c r="L120" s="39"/>
      <c r="M120" s="168" t="s">
        <v>5</v>
      </c>
      <c r="N120" s="169" t="s">
        <v>48</v>
      </c>
      <c r="O120" s="170">
        <v>0.26100000000000001</v>
      </c>
      <c r="P120" s="170">
        <f>O120*H120</f>
        <v>5.6334239999999998</v>
      </c>
      <c r="Q120" s="170">
        <v>0</v>
      </c>
      <c r="R120" s="170">
        <f>Q120*H120</f>
        <v>0</v>
      </c>
      <c r="S120" s="170">
        <v>0</v>
      </c>
      <c r="T120" s="171">
        <f>S120*H120</f>
        <v>0</v>
      </c>
      <c r="AR120" s="24" t="s">
        <v>266</v>
      </c>
      <c r="AT120" s="24" t="s">
        <v>261</v>
      </c>
      <c r="AU120" s="24" t="s">
        <v>86</v>
      </c>
      <c r="AY120" s="24" t="s">
        <v>259</v>
      </c>
      <c r="BE120" s="172">
        <f>IF(N120="základní",J120,0)</f>
        <v>0</v>
      </c>
      <c r="BF120" s="172">
        <f>IF(N120="snížená",J120,0)</f>
        <v>0</v>
      </c>
      <c r="BG120" s="172">
        <f>IF(N120="zákl. přenesená",J120,0)</f>
        <v>0</v>
      </c>
      <c r="BH120" s="172">
        <f>IF(N120="sníž. přenesená",J120,0)</f>
        <v>0</v>
      </c>
      <c r="BI120" s="172">
        <f>IF(N120="nulová",J120,0)</f>
        <v>0</v>
      </c>
      <c r="BJ120" s="24" t="s">
        <v>28</v>
      </c>
      <c r="BK120" s="172">
        <f>ROUND(I120*H120,2)</f>
        <v>0</v>
      </c>
      <c r="BL120" s="24" t="s">
        <v>266</v>
      </c>
      <c r="BM120" s="24" t="s">
        <v>2042</v>
      </c>
    </row>
    <row r="121" spans="2:65" s="12" customFormat="1">
      <c r="B121" s="173"/>
      <c r="D121" s="174" t="s">
        <v>268</v>
      </c>
      <c r="E121" s="175" t="s">
        <v>5</v>
      </c>
      <c r="F121" s="176" t="s">
        <v>2043</v>
      </c>
      <c r="H121" s="175" t="s">
        <v>5</v>
      </c>
      <c r="L121" s="173"/>
      <c r="M121" s="177"/>
      <c r="N121" s="178"/>
      <c r="O121" s="178"/>
      <c r="P121" s="178"/>
      <c r="Q121" s="178"/>
      <c r="R121" s="178"/>
      <c r="S121" s="178"/>
      <c r="T121" s="179"/>
      <c r="AT121" s="175" t="s">
        <v>268</v>
      </c>
      <c r="AU121" s="175" t="s">
        <v>86</v>
      </c>
      <c r="AV121" s="12" t="s">
        <v>28</v>
      </c>
      <c r="AW121" s="12" t="s">
        <v>41</v>
      </c>
      <c r="AX121" s="12" t="s">
        <v>77</v>
      </c>
      <c r="AY121" s="175" t="s">
        <v>259</v>
      </c>
    </row>
    <row r="122" spans="2:65" s="12" customFormat="1">
      <c r="B122" s="173"/>
      <c r="D122" s="174" t="s">
        <v>268</v>
      </c>
      <c r="E122" s="175" t="s">
        <v>5</v>
      </c>
      <c r="F122" s="176" t="s">
        <v>2044</v>
      </c>
      <c r="H122" s="175" t="s">
        <v>5</v>
      </c>
      <c r="L122" s="173"/>
      <c r="M122" s="177"/>
      <c r="N122" s="178"/>
      <c r="O122" s="178"/>
      <c r="P122" s="178"/>
      <c r="Q122" s="178"/>
      <c r="R122" s="178"/>
      <c r="S122" s="178"/>
      <c r="T122" s="179"/>
      <c r="AT122" s="175" t="s">
        <v>268</v>
      </c>
      <c r="AU122" s="175" t="s">
        <v>86</v>
      </c>
      <c r="AV122" s="12" t="s">
        <v>28</v>
      </c>
      <c r="AW122" s="12" t="s">
        <v>41</v>
      </c>
      <c r="AX122" s="12" t="s">
        <v>77</v>
      </c>
      <c r="AY122" s="175" t="s">
        <v>259</v>
      </c>
    </row>
    <row r="123" spans="2:65" s="14" customFormat="1">
      <c r="B123" s="187"/>
      <c r="D123" s="174" t="s">
        <v>268</v>
      </c>
      <c r="E123" s="188" t="s">
        <v>5</v>
      </c>
      <c r="F123" s="189" t="s">
        <v>2067</v>
      </c>
      <c r="H123" s="190">
        <v>21.584</v>
      </c>
      <c r="L123" s="187"/>
      <c r="M123" s="191"/>
      <c r="N123" s="192"/>
      <c r="O123" s="192"/>
      <c r="P123" s="192"/>
      <c r="Q123" s="192"/>
      <c r="R123" s="192"/>
      <c r="S123" s="192"/>
      <c r="T123" s="193"/>
      <c r="AT123" s="188" t="s">
        <v>268</v>
      </c>
      <c r="AU123" s="188" t="s">
        <v>86</v>
      </c>
      <c r="AV123" s="14" t="s">
        <v>86</v>
      </c>
      <c r="AW123" s="14" t="s">
        <v>41</v>
      </c>
      <c r="AX123" s="14" t="s">
        <v>77</v>
      </c>
      <c r="AY123" s="188" t="s">
        <v>259</v>
      </c>
    </row>
    <row r="124" spans="2:65" s="15" customFormat="1">
      <c r="B124" s="194"/>
      <c r="D124" s="174" t="s">
        <v>268</v>
      </c>
      <c r="E124" s="195" t="s">
        <v>2051</v>
      </c>
      <c r="F124" s="196" t="s">
        <v>282</v>
      </c>
      <c r="H124" s="197">
        <v>21.584</v>
      </c>
      <c r="L124" s="194"/>
      <c r="M124" s="198"/>
      <c r="N124" s="199"/>
      <c r="O124" s="199"/>
      <c r="P124" s="199"/>
      <c r="Q124" s="199"/>
      <c r="R124" s="199"/>
      <c r="S124" s="199"/>
      <c r="T124" s="200"/>
      <c r="AT124" s="195" t="s">
        <v>268</v>
      </c>
      <c r="AU124" s="195" t="s">
        <v>86</v>
      </c>
      <c r="AV124" s="15" t="s">
        <v>266</v>
      </c>
      <c r="AW124" s="15" t="s">
        <v>41</v>
      </c>
      <c r="AX124" s="15" t="s">
        <v>28</v>
      </c>
      <c r="AY124" s="195" t="s">
        <v>259</v>
      </c>
    </row>
    <row r="125" spans="2:65" s="1" customFormat="1" ht="16.5" customHeight="1">
      <c r="B125" s="161"/>
      <c r="C125" s="162" t="s">
        <v>327</v>
      </c>
      <c r="D125" s="162" t="s">
        <v>261</v>
      </c>
      <c r="E125" s="163" t="s">
        <v>1823</v>
      </c>
      <c r="F125" s="164" t="s">
        <v>1824</v>
      </c>
      <c r="G125" s="165" t="s">
        <v>297</v>
      </c>
      <c r="H125" s="166">
        <v>21.584</v>
      </c>
      <c r="I125" s="167"/>
      <c r="J125" s="167">
        <f>ROUND(I125*H125,2)</f>
        <v>0</v>
      </c>
      <c r="K125" s="164" t="s">
        <v>265</v>
      </c>
      <c r="L125" s="39"/>
      <c r="M125" s="168" t="s">
        <v>5</v>
      </c>
      <c r="N125" s="169" t="s">
        <v>48</v>
      </c>
      <c r="O125" s="170">
        <v>0.45200000000000001</v>
      </c>
      <c r="P125" s="170">
        <f>O125*H125</f>
        <v>9.7559679999999993</v>
      </c>
      <c r="Q125" s="170">
        <v>0</v>
      </c>
      <c r="R125" s="170">
        <f>Q125*H125</f>
        <v>0</v>
      </c>
      <c r="S125" s="170">
        <v>0</v>
      </c>
      <c r="T125" s="171">
        <f>S125*H125</f>
        <v>0</v>
      </c>
      <c r="AR125" s="24" t="s">
        <v>266</v>
      </c>
      <c r="AT125" s="24" t="s">
        <v>261</v>
      </c>
      <c r="AU125" s="24" t="s">
        <v>86</v>
      </c>
      <c r="AY125" s="24" t="s">
        <v>259</v>
      </c>
      <c r="BE125" s="172">
        <f>IF(N125="základní",J125,0)</f>
        <v>0</v>
      </c>
      <c r="BF125" s="172">
        <f>IF(N125="snížená",J125,0)</f>
        <v>0</v>
      </c>
      <c r="BG125" s="172">
        <f>IF(N125="zákl. přenesená",J125,0)</f>
        <v>0</v>
      </c>
      <c r="BH125" s="172">
        <f>IF(N125="sníž. přenesená",J125,0)</f>
        <v>0</v>
      </c>
      <c r="BI125" s="172">
        <f>IF(N125="nulová",J125,0)</f>
        <v>0</v>
      </c>
      <c r="BJ125" s="24" t="s">
        <v>28</v>
      </c>
      <c r="BK125" s="172">
        <f>ROUND(I125*H125,2)</f>
        <v>0</v>
      </c>
      <c r="BL125" s="24" t="s">
        <v>266</v>
      </c>
      <c r="BM125" s="24" t="s">
        <v>2045</v>
      </c>
    </row>
    <row r="126" spans="2:65" s="14" customFormat="1">
      <c r="B126" s="187"/>
      <c r="D126" s="174" t="s">
        <v>268</v>
      </c>
      <c r="E126" s="188" t="s">
        <v>5</v>
      </c>
      <c r="F126" s="189" t="s">
        <v>2051</v>
      </c>
      <c r="H126" s="190">
        <v>21.584</v>
      </c>
      <c r="L126" s="187"/>
      <c r="M126" s="191"/>
      <c r="N126" s="192"/>
      <c r="O126" s="192"/>
      <c r="P126" s="192"/>
      <c r="Q126" s="192"/>
      <c r="R126" s="192"/>
      <c r="S126" s="192"/>
      <c r="T126" s="193"/>
      <c r="AT126" s="188" t="s">
        <v>268</v>
      </c>
      <c r="AU126" s="188" t="s">
        <v>86</v>
      </c>
      <c r="AV126" s="14" t="s">
        <v>86</v>
      </c>
      <c r="AW126" s="14" t="s">
        <v>41</v>
      </c>
      <c r="AX126" s="14" t="s">
        <v>28</v>
      </c>
      <c r="AY126" s="188" t="s">
        <v>259</v>
      </c>
    </row>
    <row r="127" spans="2:65" s="1" customFormat="1" ht="16.5" customHeight="1">
      <c r="B127" s="161"/>
      <c r="C127" s="162" t="s">
        <v>335</v>
      </c>
      <c r="D127" s="162" t="s">
        <v>261</v>
      </c>
      <c r="E127" s="163" t="s">
        <v>1826</v>
      </c>
      <c r="F127" s="164" t="s">
        <v>1827</v>
      </c>
      <c r="G127" s="165" t="s">
        <v>297</v>
      </c>
      <c r="H127" s="166">
        <v>21.584</v>
      </c>
      <c r="I127" s="167"/>
      <c r="J127" s="167">
        <f>ROUND(I127*H127,2)</f>
        <v>0</v>
      </c>
      <c r="K127" s="164" t="s">
        <v>265</v>
      </c>
      <c r="L127" s="39"/>
      <c r="M127" s="168" t="s">
        <v>5</v>
      </c>
      <c r="N127" s="169" t="s">
        <v>48</v>
      </c>
      <c r="O127" s="170">
        <v>2.8000000000000001E-2</v>
      </c>
      <c r="P127" s="170">
        <f>O127*H127</f>
        <v>0.604352</v>
      </c>
      <c r="Q127" s="170">
        <v>0</v>
      </c>
      <c r="R127" s="170">
        <f>Q127*H127</f>
        <v>0</v>
      </c>
      <c r="S127" s="170">
        <v>0</v>
      </c>
      <c r="T127" s="171">
        <f>S127*H127</f>
        <v>0</v>
      </c>
      <c r="AR127" s="24" t="s">
        <v>266</v>
      </c>
      <c r="AT127" s="24" t="s">
        <v>261</v>
      </c>
      <c r="AU127" s="24" t="s">
        <v>86</v>
      </c>
      <c r="AY127" s="24" t="s">
        <v>259</v>
      </c>
      <c r="BE127" s="172">
        <f>IF(N127="základní",J127,0)</f>
        <v>0</v>
      </c>
      <c r="BF127" s="172">
        <f>IF(N127="snížená",J127,0)</f>
        <v>0</v>
      </c>
      <c r="BG127" s="172">
        <f>IF(N127="zákl. přenesená",J127,0)</f>
        <v>0</v>
      </c>
      <c r="BH127" s="172">
        <f>IF(N127="sníž. přenesená",J127,0)</f>
        <v>0</v>
      </c>
      <c r="BI127" s="172">
        <f>IF(N127="nulová",J127,0)</f>
        <v>0</v>
      </c>
      <c r="BJ127" s="24" t="s">
        <v>28</v>
      </c>
      <c r="BK127" s="172">
        <f>ROUND(I127*H127,2)</f>
        <v>0</v>
      </c>
      <c r="BL127" s="24" t="s">
        <v>266</v>
      </c>
      <c r="BM127" s="24" t="s">
        <v>2046</v>
      </c>
    </row>
    <row r="128" spans="2:65" s="12" customFormat="1">
      <c r="B128" s="173"/>
      <c r="D128" s="174" t="s">
        <v>268</v>
      </c>
      <c r="E128" s="175" t="s">
        <v>5</v>
      </c>
      <c r="F128" s="176" t="s">
        <v>2047</v>
      </c>
      <c r="H128" s="175" t="s">
        <v>5</v>
      </c>
      <c r="L128" s="173"/>
      <c r="M128" s="177"/>
      <c r="N128" s="178"/>
      <c r="O128" s="178"/>
      <c r="P128" s="178"/>
      <c r="Q128" s="178"/>
      <c r="R128" s="178"/>
      <c r="S128" s="178"/>
      <c r="T128" s="179"/>
      <c r="AT128" s="175" t="s">
        <v>268</v>
      </c>
      <c r="AU128" s="175" t="s">
        <v>86</v>
      </c>
      <c r="AV128" s="12" t="s">
        <v>28</v>
      </c>
      <c r="AW128" s="12" t="s">
        <v>41</v>
      </c>
      <c r="AX128" s="12" t="s">
        <v>77</v>
      </c>
      <c r="AY128" s="175" t="s">
        <v>259</v>
      </c>
    </row>
    <row r="129" spans="2:65" s="14" customFormat="1">
      <c r="B129" s="187"/>
      <c r="D129" s="174" t="s">
        <v>268</v>
      </c>
      <c r="E129" s="188" t="s">
        <v>5</v>
      </c>
      <c r="F129" s="189" t="s">
        <v>2068</v>
      </c>
      <c r="H129" s="190">
        <v>21.584</v>
      </c>
      <c r="L129" s="187"/>
      <c r="M129" s="191"/>
      <c r="N129" s="192"/>
      <c r="O129" s="192"/>
      <c r="P129" s="192"/>
      <c r="Q129" s="192"/>
      <c r="R129" s="192"/>
      <c r="S129" s="192"/>
      <c r="T129" s="193"/>
      <c r="AT129" s="188" t="s">
        <v>268</v>
      </c>
      <c r="AU129" s="188" t="s">
        <v>86</v>
      </c>
      <c r="AV129" s="14" t="s">
        <v>86</v>
      </c>
      <c r="AW129" s="14" t="s">
        <v>41</v>
      </c>
      <c r="AX129" s="14" t="s">
        <v>28</v>
      </c>
      <c r="AY129" s="188" t="s">
        <v>259</v>
      </c>
    </row>
    <row r="130" spans="2:65" s="11" customFormat="1" ht="29.85" customHeight="1">
      <c r="B130" s="149"/>
      <c r="D130" s="150" t="s">
        <v>76</v>
      </c>
      <c r="E130" s="159" t="s">
        <v>627</v>
      </c>
      <c r="F130" s="159" t="s">
        <v>628</v>
      </c>
      <c r="J130" s="160">
        <f>BK130</f>
        <v>0</v>
      </c>
      <c r="L130" s="149"/>
      <c r="M130" s="153"/>
      <c r="N130" s="154"/>
      <c r="O130" s="154"/>
      <c r="P130" s="155">
        <f>P131</f>
        <v>0.10015000000000002</v>
      </c>
      <c r="Q130" s="154"/>
      <c r="R130" s="155">
        <f>R131</f>
        <v>0</v>
      </c>
      <c r="S130" s="154"/>
      <c r="T130" s="156">
        <f>T131</f>
        <v>0</v>
      </c>
      <c r="AR130" s="150" t="s">
        <v>28</v>
      </c>
      <c r="AT130" s="157" t="s">
        <v>76</v>
      </c>
      <c r="AU130" s="157" t="s">
        <v>28</v>
      </c>
      <c r="AY130" s="150" t="s">
        <v>259</v>
      </c>
      <c r="BK130" s="158">
        <f>BK131</f>
        <v>0</v>
      </c>
    </row>
    <row r="131" spans="2:65" s="1" customFormat="1" ht="16.5" customHeight="1">
      <c r="B131" s="161"/>
      <c r="C131" s="162" t="s">
        <v>342</v>
      </c>
      <c r="D131" s="162" t="s">
        <v>261</v>
      </c>
      <c r="E131" s="163" t="s">
        <v>707</v>
      </c>
      <c r="F131" s="164" t="s">
        <v>708</v>
      </c>
      <c r="G131" s="165" t="s">
        <v>324</v>
      </c>
      <c r="H131" s="166">
        <v>0.05</v>
      </c>
      <c r="I131" s="167"/>
      <c r="J131" s="167">
        <f>ROUND(I131*H131,2)</f>
        <v>0</v>
      </c>
      <c r="K131" s="164" t="s">
        <v>265</v>
      </c>
      <c r="L131" s="39"/>
      <c r="M131" s="168" t="s">
        <v>5</v>
      </c>
      <c r="N131" s="213" t="s">
        <v>48</v>
      </c>
      <c r="O131" s="214">
        <v>2.0030000000000001</v>
      </c>
      <c r="P131" s="214">
        <f>O131*H131</f>
        <v>0.10015000000000002</v>
      </c>
      <c r="Q131" s="214">
        <v>0</v>
      </c>
      <c r="R131" s="214">
        <f>Q131*H131</f>
        <v>0</v>
      </c>
      <c r="S131" s="214">
        <v>0</v>
      </c>
      <c r="T131" s="215">
        <f>S131*H131</f>
        <v>0</v>
      </c>
      <c r="AR131" s="24" t="s">
        <v>266</v>
      </c>
      <c r="AT131" s="24" t="s">
        <v>261</v>
      </c>
      <c r="AU131" s="24" t="s">
        <v>86</v>
      </c>
      <c r="AY131" s="24" t="s">
        <v>259</v>
      </c>
      <c r="BE131" s="172">
        <f>IF(N131="základní",J131,0)</f>
        <v>0</v>
      </c>
      <c r="BF131" s="172">
        <f>IF(N131="snížená",J131,0)</f>
        <v>0</v>
      </c>
      <c r="BG131" s="172">
        <f>IF(N131="zákl. přenesená",J131,0)</f>
        <v>0</v>
      </c>
      <c r="BH131" s="172">
        <f>IF(N131="sníž. přenesená",J131,0)</f>
        <v>0</v>
      </c>
      <c r="BI131" s="172">
        <f>IF(N131="nulová",J131,0)</f>
        <v>0</v>
      </c>
      <c r="BJ131" s="24" t="s">
        <v>28</v>
      </c>
      <c r="BK131" s="172">
        <f>ROUND(I131*H131,2)</f>
        <v>0</v>
      </c>
      <c r="BL131" s="24" t="s">
        <v>266</v>
      </c>
      <c r="BM131" s="24" t="s">
        <v>2049</v>
      </c>
    </row>
    <row r="132" spans="2:65" s="1" customFormat="1" ht="6.95" customHeight="1">
      <c r="B132" s="54"/>
      <c r="C132" s="55"/>
      <c r="D132" s="55"/>
      <c r="E132" s="55"/>
      <c r="F132" s="55"/>
      <c r="G132" s="55"/>
      <c r="H132" s="55"/>
      <c r="I132" s="55"/>
      <c r="J132" s="55"/>
      <c r="K132" s="55"/>
      <c r="L132" s="39"/>
    </row>
  </sheetData>
  <autoFilter ref="C90:K131" xr:uid="{00000000-0009-0000-0000-000015000000}"/>
  <mergeCells count="16"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  <mergeCell ref="L2:V2"/>
    <mergeCell ref="E77:H77"/>
    <mergeCell ref="E81:H81"/>
    <mergeCell ref="E79:H79"/>
    <mergeCell ref="E83:H83"/>
    <mergeCell ref="J59:J60"/>
  </mergeCells>
  <hyperlinks>
    <hyperlink ref="F1:G1" location="C2" display="1) Krycí list soupisu" xr:uid="{00000000-0004-0000-1500-000000000000}"/>
    <hyperlink ref="G1:H1" location="C62" display="2) Rekapitulace" xr:uid="{00000000-0004-0000-1500-000001000000}"/>
    <hyperlink ref="J1" location="C90" display="3) Soupis prací" xr:uid="{00000000-0004-0000-1500-000002000000}"/>
    <hyperlink ref="L1:V1" location="'Rekapitulace stavby'!C2" display="Rekapitulace stavby" xr:uid="{00000000-0004-0000-1500-000003000000}"/>
  </hyperlinks>
  <pageMargins left="0.59055118110236227" right="0.59055118110236227" top="0.59055118110236227" bottom="0.59055118110236227" header="0" footer="0"/>
  <pageSetup paperSize="9" fitToHeight="100" orientation="landscape" r:id="rId1"/>
  <headerFooter>
    <oddFooter>&amp;CStrana &amp;P z &amp;N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BR113"/>
  <sheetViews>
    <sheetView showGridLines="0" workbookViewId="0">
      <pane ySplit="1" topLeftCell="A93" activePane="bottomLeft" state="frozen"/>
      <selection activeCell="A2" sqref="A2"/>
      <selection pane="bottomLeft" activeCell="I94" sqref="I94:I126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9" max="19" width="8.1640625" customWidth="1"/>
    <col min="20" max="20" width="29.6640625" customWidth="1"/>
    <col min="21" max="21" width="16.33203125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04"/>
      <c r="B1" s="17"/>
      <c r="C1" s="17"/>
      <c r="D1" s="18" t="s">
        <v>1</v>
      </c>
      <c r="E1" s="17"/>
      <c r="F1" s="105" t="s">
        <v>189</v>
      </c>
      <c r="G1" s="262" t="s">
        <v>190</v>
      </c>
      <c r="H1" s="262"/>
      <c r="I1" s="17"/>
      <c r="J1" s="105" t="s">
        <v>191</v>
      </c>
      <c r="K1" s="18" t="s">
        <v>192</v>
      </c>
      <c r="L1" s="105" t="s">
        <v>193</v>
      </c>
      <c r="M1" s="105"/>
      <c r="N1" s="105"/>
      <c r="O1" s="105"/>
      <c r="P1" s="105"/>
      <c r="Q1" s="105"/>
      <c r="R1" s="105"/>
      <c r="S1" s="105"/>
      <c r="T1" s="105"/>
      <c r="U1" s="106"/>
      <c r="V1" s="106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24" t="s">
        <v>171</v>
      </c>
      <c r="AZ2" s="107" t="s">
        <v>2069</v>
      </c>
      <c r="BA2" s="107" t="s">
        <v>5</v>
      </c>
      <c r="BB2" s="107" t="s">
        <v>5</v>
      </c>
      <c r="BC2" s="107" t="s">
        <v>386</v>
      </c>
      <c r="BD2" s="107" t="s">
        <v>86</v>
      </c>
    </row>
    <row r="3" spans="1:70" ht="6.95" customHeight="1">
      <c r="B3" s="25"/>
      <c r="C3" s="26"/>
      <c r="D3" s="26"/>
      <c r="E3" s="26"/>
      <c r="F3" s="26"/>
      <c r="G3" s="26"/>
      <c r="H3" s="26"/>
      <c r="I3" s="26"/>
      <c r="J3" s="26"/>
      <c r="K3" s="27"/>
      <c r="AT3" s="24" t="s">
        <v>86</v>
      </c>
      <c r="AZ3" s="107" t="s">
        <v>2070</v>
      </c>
      <c r="BA3" s="107" t="s">
        <v>5</v>
      </c>
      <c r="BB3" s="107" t="s">
        <v>5</v>
      </c>
      <c r="BC3" s="107" t="s">
        <v>2071</v>
      </c>
      <c r="BD3" s="107" t="s">
        <v>86</v>
      </c>
    </row>
    <row r="4" spans="1:70" ht="36.950000000000003" customHeight="1">
      <c r="B4" s="28"/>
      <c r="C4" s="29"/>
      <c r="D4" s="30" t="s">
        <v>198</v>
      </c>
      <c r="E4" s="29"/>
      <c r="F4" s="29"/>
      <c r="G4" s="29"/>
      <c r="H4" s="29"/>
      <c r="I4" s="29"/>
      <c r="J4" s="29"/>
      <c r="K4" s="31"/>
      <c r="M4" s="32" t="s">
        <v>13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29"/>
      <c r="J5" s="29"/>
      <c r="K5" s="31"/>
    </row>
    <row r="6" spans="1:70" ht="15">
      <c r="B6" s="28"/>
      <c r="C6" s="29"/>
      <c r="D6" s="36" t="s">
        <v>17</v>
      </c>
      <c r="E6" s="29"/>
      <c r="F6" s="29"/>
      <c r="G6" s="29"/>
      <c r="H6" s="29"/>
      <c r="I6" s="29"/>
      <c r="J6" s="29"/>
      <c r="K6" s="31"/>
    </row>
    <row r="7" spans="1:70" ht="16.5" customHeight="1">
      <c r="B7" s="28"/>
      <c r="C7" s="29"/>
      <c r="D7" s="29"/>
      <c r="E7" s="263" t="str">
        <f>'Rekapitulace stavby'!K6</f>
        <v>ÚPRAVA VEŘEJNÉHO PROSTORU MEZI UL. VÝSTAVNÍ-VELETRŽNÍ PŘI MENDLOVĚ NÁM.ČÁST 2 - VNITROBLOK</v>
      </c>
      <c r="F7" s="269"/>
      <c r="G7" s="269"/>
      <c r="H7" s="269"/>
      <c r="I7" s="29"/>
      <c r="J7" s="29"/>
      <c r="K7" s="31"/>
    </row>
    <row r="8" spans="1:70" ht="15">
      <c r="B8" s="28"/>
      <c r="C8" s="29"/>
      <c r="D8" s="36" t="s">
        <v>206</v>
      </c>
      <c r="E8" s="29"/>
      <c r="F8" s="29"/>
      <c r="G8" s="29"/>
      <c r="H8" s="29"/>
      <c r="I8" s="29"/>
      <c r="J8" s="29"/>
      <c r="K8" s="31"/>
    </row>
    <row r="9" spans="1:70" ht="16.5" customHeight="1">
      <c r="B9" s="28"/>
      <c r="C9" s="29"/>
      <c r="D9" s="29"/>
      <c r="E9" s="263" t="s">
        <v>1641</v>
      </c>
      <c r="F9" s="254"/>
      <c r="G9" s="254"/>
      <c r="H9" s="254"/>
      <c r="I9" s="29"/>
      <c r="J9" s="29"/>
      <c r="K9" s="31"/>
    </row>
    <row r="10" spans="1:70" ht="15">
      <c r="B10" s="28"/>
      <c r="C10" s="29"/>
      <c r="D10" s="36" t="s">
        <v>212</v>
      </c>
      <c r="E10" s="29"/>
      <c r="F10" s="29"/>
      <c r="G10" s="29"/>
      <c r="H10" s="29"/>
      <c r="I10" s="29"/>
      <c r="J10" s="29"/>
      <c r="K10" s="31"/>
    </row>
    <row r="11" spans="1:70" s="1" customFormat="1" ht="16.5" customHeight="1">
      <c r="B11" s="39"/>
      <c r="C11" s="40"/>
      <c r="D11" s="40"/>
      <c r="E11" s="252" t="s">
        <v>2072</v>
      </c>
      <c r="F11" s="264"/>
      <c r="G11" s="264"/>
      <c r="H11" s="264"/>
      <c r="I11" s="40"/>
      <c r="J11" s="40"/>
      <c r="K11" s="43"/>
    </row>
    <row r="12" spans="1:70" s="1" customFormat="1" ht="15">
      <c r="B12" s="39"/>
      <c r="C12" s="40"/>
      <c r="D12" s="36" t="s">
        <v>1646</v>
      </c>
      <c r="E12" s="40"/>
      <c r="F12" s="40"/>
      <c r="G12" s="40"/>
      <c r="H12" s="40"/>
      <c r="I12" s="40"/>
      <c r="J12" s="40"/>
      <c r="K12" s="43"/>
    </row>
    <row r="13" spans="1:70" s="1" customFormat="1" ht="36.950000000000003" customHeight="1">
      <c r="B13" s="39"/>
      <c r="C13" s="40"/>
      <c r="D13" s="40"/>
      <c r="E13" s="265" t="s">
        <v>2073</v>
      </c>
      <c r="F13" s="264"/>
      <c r="G13" s="264"/>
      <c r="H13" s="264"/>
      <c r="I13" s="40"/>
      <c r="J13" s="40"/>
      <c r="K13" s="43"/>
    </row>
    <row r="14" spans="1:70" s="1" customFormat="1">
      <c r="B14" s="39"/>
      <c r="C14" s="40"/>
      <c r="D14" s="40"/>
      <c r="E14" s="40"/>
      <c r="F14" s="40"/>
      <c r="G14" s="40"/>
      <c r="H14" s="40"/>
      <c r="I14" s="40"/>
      <c r="J14" s="40"/>
      <c r="K14" s="43"/>
    </row>
    <row r="15" spans="1:70" s="1" customFormat="1" ht="14.45" customHeight="1">
      <c r="B15" s="39"/>
      <c r="C15" s="40"/>
      <c r="D15" s="36" t="s">
        <v>20</v>
      </c>
      <c r="E15" s="40"/>
      <c r="F15" s="34" t="s">
        <v>21</v>
      </c>
      <c r="G15" s="40"/>
      <c r="H15" s="40"/>
      <c r="I15" s="36" t="s">
        <v>22</v>
      </c>
      <c r="J15" s="34" t="s">
        <v>5</v>
      </c>
      <c r="K15" s="43"/>
    </row>
    <row r="16" spans="1:70" s="1" customFormat="1" ht="14.45" customHeight="1">
      <c r="B16" s="39"/>
      <c r="C16" s="40"/>
      <c r="D16" s="36" t="s">
        <v>24</v>
      </c>
      <c r="E16" s="40"/>
      <c r="F16" s="34" t="s">
        <v>25</v>
      </c>
      <c r="G16" s="40"/>
      <c r="H16" s="40"/>
      <c r="I16" s="36" t="s">
        <v>26</v>
      </c>
      <c r="J16" s="108" t="str">
        <f>'Rekapitulace stavby'!AN8</f>
        <v>18.09.2017</v>
      </c>
      <c r="K16" s="43"/>
    </row>
    <row r="17" spans="2:11" s="1" customFormat="1" ht="10.9" customHeight="1">
      <c r="B17" s="39"/>
      <c r="C17" s="40"/>
      <c r="D17" s="40"/>
      <c r="E17" s="40"/>
      <c r="F17" s="40"/>
      <c r="G17" s="40"/>
      <c r="H17" s="40"/>
      <c r="I17" s="40"/>
      <c r="J17" s="40"/>
      <c r="K17" s="43"/>
    </row>
    <row r="18" spans="2:11" s="1" customFormat="1" ht="14.45" customHeight="1">
      <c r="B18" s="39"/>
      <c r="C18" s="40"/>
      <c r="D18" s="36" t="s">
        <v>33</v>
      </c>
      <c r="E18" s="40"/>
      <c r="F18" s="40"/>
      <c r="G18" s="40"/>
      <c r="H18" s="40"/>
      <c r="I18" s="36" t="s">
        <v>34</v>
      </c>
      <c r="J18" s="34" t="s">
        <v>5</v>
      </c>
      <c r="K18" s="43"/>
    </row>
    <row r="19" spans="2:11" s="1" customFormat="1" ht="18" customHeight="1">
      <c r="B19" s="39"/>
      <c r="C19" s="40"/>
      <c r="D19" s="40"/>
      <c r="E19" s="34" t="s">
        <v>35</v>
      </c>
      <c r="F19" s="40"/>
      <c r="G19" s="40"/>
      <c r="H19" s="40"/>
      <c r="I19" s="36" t="s">
        <v>36</v>
      </c>
      <c r="J19" s="34" t="s">
        <v>5</v>
      </c>
      <c r="K19" s="43"/>
    </row>
    <row r="20" spans="2:11" s="1" customFormat="1" ht="6.95" customHeight="1">
      <c r="B20" s="39"/>
      <c r="C20" s="40"/>
      <c r="D20" s="40"/>
      <c r="E20" s="40"/>
      <c r="F20" s="40"/>
      <c r="G20" s="40"/>
      <c r="H20" s="40"/>
      <c r="I20" s="40"/>
      <c r="J20" s="40"/>
      <c r="K20" s="43"/>
    </row>
    <row r="21" spans="2:11" s="1" customFormat="1" ht="14.45" customHeight="1">
      <c r="B21" s="39"/>
      <c r="C21" s="40"/>
      <c r="D21" s="36" t="s">
        <v>37</v>
      </c>
      <c r="E21" s="40"/>
      <c r="F21" s="40"/>
      <c r="G21" s="40"/>
      <c r="H21" s="40"/>
      <c r="I21" s="36" t="s">
        <v>34</v>
      </c>
      <c r="J21" s="34" t="str">
        <f>IF('Rekapitulace stavby'!AN13="Vyplň údaj","",IF('Rekapitulace stavby'!AN13="","",'Rekapitulace stavby'!AN13))</f>
        <v/>
      </c>
      <c r="K21" s="43"/>
    </row>
    <row r="22" spans="2:11" s="1" customFormat="1" ht="18" customHeight="1">
      <c r="B22" s="39"/>
      <c r="C22" s="40"/>
      <c r="D22" s="40"/>
      <c r="E22" s="34" t="str">
        <f>IF('Rekapitulace stavby'!E14="Vyplň údaj","",IF('Rekapitulace stavby'!E14="","",'Rekapitulace stavby'!E14))</f>
        <v xml:space="preserve"> </v>
      </c>
      <c r="F22" s="40"/>
      <c r="G22" s="40"/>
      <c r="H22" s="40"/>
      <c r="I22" s="36" t="s">
        <v>36</v>
      </c>
      <c r="J22" s="34" t="str">
        <f>IF('Rekapitulace stavby'!AN14="Vyplň údaj","",IF('Rekapitulace stavby'!AN14="","",'Rekapitulace stavby'!AN14))</f>
        <v/>
      </c>
      <c r="K22" s="43"/>
    </row>
    <row r="23" spans="2:11" s="1" customFormat="1" ht="6.95" customHeight="1">
      <c r="B23" s="39"/>
      <c r="C23" s="40"/>
      <c r="D23" s="40"/>
      <c r="E23" s="40"/>
      <c r="F23" s="40"/>
      <c r="G23" s="40"/>
      <c r="H23" s="40"/>
      <c r="I23" s="40"/>
      <c r="J23" s="40"/>
      <c r="K23" s="43"/>
    </row>
    <row r="24" spans="2:11" s="1" customFormat="1" ht="14.45" customHeight="1">
      <c r="B24" s="39"/>
      <c r="C24" s="40"/>
      <c r="D24" s="36" t="s">
        <v>39</v>
      </c>
      <c r="E24" s="40"/>
      <c r="F24" s="40"/>
      <c r="G24" s="40"/>
      <c r="H24" s="40"/>
      <c r="I24" s="36" t="s">
        <v>34</v>
      </c>
      <c r="J24" s="34" t="s">
        <v>5</v>
      </c>
      <c r="K24" s="43"/>
    </row>
    <row r="25" spans="2:11" s="1" customFormat="1" ht="18" customHeight="1">
      <c r="B25" s="39"/>
      <c r="C25" s="40"/>
      <c r="D25" s="40"/>
      <c r="E25" s="34" t="s">
        <v>40</v>
      </c>
      <c r="F25" s="40"/>
      <c r="G25" s="40"/>
      <c r="H25" s="40"/>
      <c r="I25" s="36" t="s">
        <v>36</v>
      </c>
      <c r="J25" s="34" t="s">
        <v>5</v>
      </c>
      <c r="K25" s="43"/>
    </row>
    <row r="26" spans="2:11" s="1" customFormat="1" ht="6.95" customHeight="1">
      <c r="B26" s="39"/>
      <c r="C26" s="40"/>
      <c r="D26" s="40"/>
      <c r="E26" s="40"/>
      <c r="F26" s="40"/>
      <c r="G26" s="40"/>
      <c r="H26" s="40"/>
      <c r="I26" s="40"/>
      <c r="J26" s="40"/>
      <c r="K26" s="43"/>
    </row>
    <row r="27" spans="2:11" s="1" customFormat="1" ht="14.45" customHeight="1">
      <c r="B27" s="39"/>
      <c r="C27" s="40"/>
      <c r="D27" s="36" t="s">
        <v>42</v>
      </c>
      <c r="E27" s="40"/>
      <c r="F27" s="40"/>
      <c r="G27" s="40"/>
      <c r="H27" s="40"/>
      <c r="I27" s="40"/>
      <c r="J27" s="40"/>
      <c r="K27" s="43"/>
    </row>
    <row r="28" spans="2:11" s="7" customFormat="1" ht="16.5" customHeight="1">
      <c r="B28" s="109"/>
      <c r="C28" s="110"/>
      <c r="D28" s="110"/>
      <c r="E28" s="257" t="s">
        <v>5</v>
      </c>
      <c r="F28" s="257"/>
      <c r="G28" s="257"/>
      <c r="H28" s="257"/>
      <c r="I28" s="110"/>
      <c r="J28" s="110"/>
      <c r="K28" s="111"/>
    </row>
    <row r="29" spans="2:11" s="1" customFormat="1" ht="6.95" customHeight="1">
      <c r="B29" s="39"/>
      <c r="C29" s="40"/>
      <c r="D29" s="40"/>
      <c r="E29" s="40"/>
      <c r="F29" s="40"/>
      <c r="G29" s="40"/>
      <c r="H29" s="40"/>
      <c r="I29" s="40"/>
      <c r="J29" s="40"/>
      <c r="K29" s="43"/>
    </row>
    <row r="30" spans="2:11" s="1" customFormat="1" ht="6.95" customHeight="1">
      <c r="B30" s="39"/>
      <c r="C30" s="40"/>
      <c r="D30" s="66"/>
      <c r="E30" s="66"/>
      <c r="F30" s="66"/>
      <c r="G30" s="66"/>
      <c r="H30" s="66"/>
      <c r="I30" s="66"/>
      <c r="J30" s="66"/>
      <c r="K30" s="112"/>
    </row>
    <row r="31" spans="2:11" s="1" customFormat="1" ht="25.35" customHeight="1">
      <c r="B31" s="39"/>
      <c r="C31" s="40"/>
      <c r="D31" s="113" t="s">
        <v>43</v>
      </c>
      <c r="E31" s="40"/>
      <c r="F31" s="40"/>
      <c r="G31" s="40"/>
      <c r="H31" s="40"/>
      <c r="I31" s="40"/>
      <c r="J31" s="114">
        <f>ROUND(J91,0)</f>
        <v>0</v>
      </c>
      <c r="K31" s="43"/>
    </row>
    <row r="32" spans="2:11" s="1" customFormat="1" ht="6.95" customHeight="1">
      <c r="B32" s="39"/>
      <c r="C32" s="40"/>
      <c r="D32" s="66"/>
      <c r="E32" s="66"/>
      <c r="F32" s="66"/>
      <c r="G32" s="66"/>
      <c r="H32" s="66"/>
      <c r="I32" s="66"/>
      <c r="J32" s="66"/>
      <c r="K32" s="112"/>
    </row>
    <row r="33" spans="2:11" s="1" customFormat="1" ht="14.45" customHeight="1">
      <c r="B33" s="39"/>
      <c r="C33" s="40"/>
      <c r="D33" s="40"/>
      <c r="E33" s="40"/>
      <c r="F33" s="44" t="s">
        <v>45</v>
      </c>
      <c r="G33" s="40"/>
      <c r="H33" s="40"/>
      <c r="I33" s="44" t="s">
        <v>44</v>
      </c>
      <c r="J33" s="44" t="s">
        <v>46</v>
      </c>
      <c r="K33" s="43"/>
    </row>
    <row r="34" spans="2:11" s="1" customFormat="1" ht="14.45" customHeight="1">
      <c r="B34" s="39"/>
      <c r="C34" s="40"/>
      <c r="D34" s="47" t="s">
        <v>47</v>
      </c>
      <c r="E34" s="47" t="s">
        <v>48</v>
      </c>
      <c r="F34" s="115">
        <f>ROUND(SUM(BE91:BE112), 0)</f>
        <v>0</v>
      </c>
      <c r="G34" s="40"/>
      <c r="H34" s="40"/>
      <c r="I34" s="116">
        <v>0.21</v>
      </c>
      <c r="J34" s="115">
        <f>ROUND(ROUND((SUM(BE91:BE112)), 0)*I34, 0)</f>
        <v>0</v>
      </c>
      <c r="K34" s="43"/>
    </row>
    <row r="35" spans="2:11" s="1" customFormat="1" ht="14.45" customHeight="1">
      <c r="B35" s="39"/>
      <c r="C35" s="40"/>
      <c r="D35" s="40"/>
      <c r="E35" s="47" t="s">
        <v>49</v>
      </c>
      <c r="F35" s="115">
        <f>ROUND(SUM(BF91:BF112), 0)</f>
        <v>0</v>
      </c>
      <c r="G35" s="40"/>
      <c r="H35" s="40"/>
      <c r="I35" s="116">
        <v>0.15</v>
      </c>
      <c r="J35" s="115">
        <f>ROUND(ROUND((SUM(BF91:BF112)), 0)*I35, 0)</f>
        <v>0</v>
      </c>
      <c r="K35" s="43"/>
    </row>
    <row r="36" spans="2:11" s="1" customFormat="1" ht="14.45" hidden="1" customHeight="1">
      <c r="B36" s="39"/>
      <c r="C36" s="40"/>
      <c r="D36" s="40"/>
      <c r="E36" s="47" t="s">
        <v>50</v>
      </c>
      <c r="F36" s="115">
        <f>ROUND(SUM(BG91:BG112), 0)</f>
        <v>0</v>
      </c>
      <c r="G36" s="40"/>
      <c r="H36" s="40"/>
      <c r="I36" s="116">
        <v>0.21</v>
      </c>
      <c r="J36" s="115">
        <v>0</v>
      </c>
      <c r="K36" s="43"/>
    </row>
    <row r="37" spans="2:11" s="1" customFormat="1" ht="14.45" hidden="1" customHeight="1">
      <c r="B37" s="39"/>
      <c r="C37" s="40"/>
      <c r="D37" s="40"/>
      <c r="E37" s="47" t="s">
        <v>51</v>
      </c>
      <c r="F37" s="115">
        <f>ROUND(SUM(BH91:BH112), 0)</f>
        <v>0</v>
      </c>
      <c r="G37" s="40"/>
      <c r="H37" s="40"/>
      <c r="I37" s="116">
        <v>0.15</v>
      </c>
      <c r="J37" s="115">
        <v>0</v>
      </c>
      <c r="K37" s="43"/>
    </row>
    <row r="38" spans="2:11" s="1" customFormat="1" ht="14.45" hidden="1" customHeight="1">
      <c r="B38" s="39"/>
      <c r="C38" s="40"/>
      <c r="D38" s="40"/>
      <c r="E38" s="47" t="s">
        <v>52</v>
      </c>
      <c r="F38" s="115">
        <f>ROUND(SUM(BI91:BI112), 0)</f>
        <v>0</v>
      </c>
      <c r="G38" s="40"/>
      <c r="H38" s="40"/>
      <c r="I38" s="116">
        <v>0</v>
      </c>
      <c r="J38" s="115">
        <v>0</v>
      </c>
      <c r="K38" s="43"/>
    </row>
    <row r="39" spans="2:11" s="1" customFormat="1" ht="6.95" customHeight="1">
      <c r="B39" s="39"/>
      <c r="C39" s="40"/>
      <c r="D39" s="40"/>
      <c r="E39" s="40"/>
      <c r="F39" s="40"/>
      <c r="G39" s="40"/>
      <c r="H39" s="40"/>
      <c r="I39" s="40"/>
      <c r="J39" s="40"/>
      <c r="K39" s="43"/>
    </row>
    <row r="40" spans="2:11" s="1" customFormat="1" ht="25.35" customHeight="1">
      <c r="B40" s="39"/>
      <c r="C40" s="117"/>
      <c r="D40" s="118" t="s">
        <v>53</v>
      </c>
      <c r="E40" s="69"/>
      <c r="F40" s="69"/>
      <c r="G40" s="119" t="s">
        <v>54</v>
      </c>
      <c r="H40" s="120" t="s">
        <v>55</v>
      </c>
      <c r="I40" s="69"/>
      <c r="J40" s="121">
        <f>SUM(J31:J38)</f>
        <v>0</v>
      </c>
      <c r="K40" s="122"/>
    </row>
    <row r="41" spans="2:11" s="1" customFormat="1" ht="14.45" customHeight="1">
      <c r="B41" s="54"/>
      <c r="C41" s="55"/>
      <c r="D41" s="55"/>
      <c r="E41" s="55"/>
      <c r="F41" s="55"/>
      <c r="G41" s="55"/>
      <c r="H41" s="55"/>
      <c r="I41" s="55"/>
      <c r="J41" s="55"/>
      <c r="K41" s="56"/>
    </row>
    <row r="45" spans="2:11" s="1" customFormat="1" ht="6.95" customHeight="1">
      <c r="B45" s="57"/>
      <c r="C45" s="58"/>
      <c r="D45" s="58"/>
      <c r="E45" s="58"/>
      <c r="F45" s="58"/>
      <c r="G45" s="58"/>
      <c r="H45" s="58"/>
      <c r="I45" s="58"/>
      <c r="J45" s="58"/>
      <c r="K45" s="123"/>
    </row>
    <row r="46" spans="2:11" s="1" customFormat="1" ht="36.950000000000003" customHeight="1">
      <c r="B46" s="39"/>
      <c r="C46" s="30" t="s">
        <v>228</v>
      </c>
      <c r="D46" s="40"/>
      <c r="E46" s="40"/>
      <c r="F46" s="40"/>
      <c r="G46" s="40"/>
      <c r="H46" s="40"/>
      <c r="I46" s="40"/>
      <c r="J46" s="40"/>
      <c r="K46" s="43"/>
    </row>
    <row r="47" spans="2:11" s="1" customFormat="1" ht="6.95" customHeight="1">
      <c r="B47" s="39"/>
      <c r="C47" s="40"/>
      <c r="D47" s="40"/>
      <c r="E47" s="40"/>
      <c r="F47" s="40"/>
      <c r="G47" s="40"/>
      <c r="H47" s="40"/>
      <c r="I47" s="40"/>
      <c r="J47" s="40"/>
      <c r="K47" s="43"/>
    </row>
    <row r="48" spans="2:11" s="1" customFormat="1" ht="14.45" customHeight="1">
      <c r="B48" s="39"/>
      <c r="C48" s="36" t="s">
        <v>17</v>
      </c>
      <c r="D48" s="40"/>
      <c r="E48" s="40"/>
      <c r="F48" s="40"/>
      <c r="G48" s="40"/>
      <c r="H48" s="40"/>
      <c r="I48" s="40"/>
      <c r="J48" s="40"/>
      <c r="K48" s="43"/>
    </row>
    <row r="49" spans="2:47" s="1" customFormat="1" ht="16.5" customHeight="1">
      <c r="B49" s="39"/>
      <c r="C49" s="40"/>
      <c r="D49" s="40"/>
      <c r="E49" s="263" t="str">
        <f>E7</f>
        <v>ÚPRAVA VEŘEJNÉHO PROSTORU MEZI UL. VÝSTAVNÍ-VELETRŽNÍ PŘI MENDLOVĚ NÁM.ČÁST 2 - VNITROBLOK</v>
      </c>
      <c r="F49" s="269"/>
      <c r="G49" s="269"/>
      <c r="H49" s="269"/>
      <c r="I49" s="40"/>
      <c r="J49" s="40"/>
      <c r="K49" s="43"/>
    </row>
    <row r="50" spans="2:47" ht="15">
      <c r="B50" s="28"/>
      <c r="C50" s="36" t="s">
        <v>206</v>
      </c>
      <c r="D50" s="29"/>
      <c r="E50" s="29"/>
      <c r="F50" s="29"/>
      <c r="G50" s="29"/>
      <c r="H50" s="29"/>
      <c r="I50" s="29"/>
      <c r="J50" s="29"/>
      <c r="K50" s="31"/>
    </row>
    <row r="51" spans="2:47" ht="16.5" customHeight="1">
      <c r="B51" s="28"/>
      <c r="C51" s="29"/>
      <c r="D51" s="29"/>
      <c r="E51" s="263" t="s">
        <v>1641</v>
      </c>
      <c r="F51" s="254"/>
      <c r="G51" s="254"/>
      <c r="H51" s="254"/>
      <c r="I51" s="29"/>
      <c r="J51" s="29"/>
      <c r="K51" s="31"/>
    </row>
    <row r="52" spans="2:47" ht="15">
      <c r="B52" s="28"/>
      <c r="C52" s="36" t="s">
        <v>212</v>
      </c>
      <c r="D52" s="29"/>
      <c r="E52" s="29"/>
      <c r="F52" s="29"/>
      <c r="G52" s="29"/>
      <c r="H52" s="29"/>
      <c r="I52" s="29"/>
      <c r="J52" s="29"/>
      <c r="K52" s="31"/>
    </row>
    <row r="53" spans="2:47" s="1" customFormat="1" ht="16.5" customHeight="1">
      <c r="B53" s="39"/>
      <c r="C53" s="40"/>
      <c r="D53" s="40"/>
      <c r="E53" s="252" t="s">
        <v>2072</v>
      </c>
      <c r="F53" s="264"/>
      <c r="G53" s="264"/>
      <c r="H53" s="264"/>
      <c r="I53" s="40"/>
      <c r="J53" s="40"/>
      <c r="K53" s="43"/>
    </row>
    <row r="54" spans="2:47" s="1" customFormat="1" ht="14.45" customHeight="1">
      <c r="B54" s="39"/>
      <c r="C54" s="36" t="s">
        <v>1646</v>
      </c>
      <c r="D54" s="40"/>
      <c r="E54" s="40"/>
      <c r="F54" s="40"/>
      <c r="G54" s="40"/>
      <c r="H54" s="40"/>
      <c r="I54" s="40"/>
      <c r="J54" s="40"/>
      <c r="K54" s="43"/>
    </row>
    <row r="55" spans="2:47" s="1" customFormat="1" ht="17.25" customHeight="1">
      <c r="B55" s="39"/>
      <c r="C55" s="40"/>
      <c r="D55" s="40"/>
      <c r="E55" s="265" t="str">
        <f>E13</f>
        <v>SO 19.1a - STROMY - rozvojová péče</v>
      </c>
      <c r="F55" s="264"/>
      <c r="G55" s="264"/>
      <c r="H55" s="264"/>
      <c r="I55" s="40"/>
      <c r="J55" s="40"/>
      <c r="K55" s="43"/>
    </row>
    <row r="56" spans="2:47" s="1" customFormat="1" ht="6.95" customHeight="1">
      <c r="B56" s="39"/>
      <c r="C56" s="40"/>
      <c r="D56" s="40"/>
      <c r="E56" s="40"/>
      <c r="F56" s="40"/>
      <c r="G56" s="40"/>
      <c r="H56" s="40"/>
      <c r="I56" s="40"/>
      <c r="J56" s="40"/>
      <c r="K56" s="43"/>
    </row>
    <row r="57" spans="2:47" s="1" customFormat="1" ht="18" customHeight="1">
      <c r="B57" s="39"/>
      <c r="C57" s="36" t="s">
        <v>24</v>
      </c>
      <c r="D57" s="40"/>
      <c r="E57" s="40"/>
      <c r="F57" s="34" t="str">
        <f>F16</f>
        <v>BRNO</v>
      </c>
      <c r="G57" s="40"/>
      <c r="H57" s="40"/>
      <c r="I57" s="36" t="s">
        <v>26</v>
      </c>
      <c r="J57" s="108" t="str">
        <f>IF(J16="","",J16)</f>
        <v>18.09.2017</v>
      </c>
      <c r="K57" s="43"/>
    </row>
    <row r="58" spans="2:47" s="1" customFormat="1" ht="6.95" customHeight="1">
      <c r="B58" s="39"/>
      <c r="C58" s="40"/>
      <c r="D58" s="40"/>
      <c r="E58" s="40"/>
      <c r="F58" s="40"/>
      <c r="G58" s="40"/>
      <c r="H58" s="40"/>
      <c r="I58" s="40"/>
      <c r="J58" s="40"/>
      <c r="K58" s="43"/>
    </row>
    <row r="59" spans="2:47" s="1" customFormat="1" ht="15">
      <c r="B59" s="39"/>
      <c r="C59" s="36" t="s">
        <v>33</v>
      </c>
      <c r="D59" s="40"/>
      <c r="E59" s="40"/>
      <c r="F59" s="34" t="str">
        <f>E19</f>
        <v>Statutární město Brno</v>
      </c>
      <c r="G59" s="40"/>
      <c r="H59" s="40"/>
      <c r="I59" s="36" t="s">
        <v>39</v>
      </c>
      <c r="J59" s="257" t="str">
        <f>E25</f>
        <v>ATELIÉR ZAHRADNÍ A KRAJIN. ARCHITEKTURY  Z.SENDLER</v>
      </c>
      <c r="K59" s="43"/>
    </row>
    <row r="60" spans="2:47" s="1" customFormat="1" ht="14.45" customHeight="1">
      <c r="B60" s="39"/>
      <c r="C60" s="36" t="s">
        <v>37</v>
      </c>
      <c r="D60" s="40"/>
      <c r="E60" s="40"/>
      <c r="F60" s="34" t="str">
        <f>IF(E22="","",E22)</f>
        <v xml:space="preserve"> </v>
      </c>
      <c r="G60" s="40"/>
      <c r="H60" s="40"/>
      <c r="I60" s="40"/>
      <c r="J60" s="266"/>
      <c r="K60" s="43"/>
    </row>
    <row r="61" spans="2:47" s="1" customFormat="1" ht="10.35" customHeight="1">
      <c r="B61" s="39"/>
      <c r="C61" s="40"/>
      <c r="D61" s="40"/>
      <c r="E61" s="40"/>
      <c r="F61" s="40"/>
      <c r="G61" s="40"/>
      <c r="H61" s="40"/>
      <c r="I61" s="40"/>
      <c r="J61" s="40"/>
      <c r="K61" s="43"/>
    </row>
    <row r="62" spans="2:47" s="1" customFormat="1" ht="29.25" customHeight="1">
      <c r="B62" s="39"/>
      <c r="C62" s="124" t="s">
        <v>229</v>
      </c>
      <c r="D62" s="117"/>
      <c r="E62" s="117"/>
      <c r="F62" s="117"/>
      <c r="G62" s="117"/>
      <c r="H62" s="117"/>
      <c r="I62" s="117"/>
      <c r="J62" s="125" t="s">
        <v>230</v>
      </c>
      <c r="K62" s="126"/>
    </row>
    <row r="63" spans="2:47" s="1" customFormat="1" ht="10.35" customHeight="1">
      <c r="B63" s="39"/>
      <c r="C63" s="40"/>
      <c r="D63" s="40"/>
      <c r="E63" s="40"/>
      <c r="F63" s="40"/>
      <c r="G63" s="40"/>
      <c r="H63" s="40"/>
      <c r="I63" s="40"/>
      <c r="J63" s="40"/>
      <c r="K63" s="43"/>
    </row>
    <row r="64" spans="2:47" s="1" customFormat="1" ht="29.25" customHeight="1">
      <c r="B64" s="39"/>
      <c r="C64" s="127" t="s">
        <v>231</v>
      </c>
      <c r="D64" s="40"/>
      <c r="E64" s="40"/>
      <c r="F64" s="40"/>
      <c r="G64" s="40"/>
      <c r="H64" s="40"/>
      <c r="I64" s="40"/>
      <c r="J64" s="114">
        <f>J91</f>
        <v>0</v>
      </c>
      <c r="K64" s="43"/>
      <c r="AU64" s="24" t="s">
        <v>232</v>
      </c>
    </row>
    <row r="65" spans="2:12" s="8" customFormat="1" ht="24.95" customHeight="1">
      <c r="B65" s="128"/>
      <c r="C65" s="129"/>
      <c r="D65" s="130" t="s">
        <v>233</v>
      </c>
      <c r="E65" s="131"/>
      <c r="F65" s="131"/>
      <c r="G65" s="131"/>
      <c r="H65" s="131"/>
      <c r="I65" s="131"/>
      <c r="J65" s="132">
        <f>J92</f>
        <v>0</v>
      </c>
      <c r="K65" s="133"/>
    </row>
    <row r="66" spans="2:12" s="9" customFormat="1" ht="19.899999999999999" customHeight="1">
      <c r="B66" s="134"/>
      <c r="C66" s="135"/>
      <c r="D66" s="136" t="s">
        <v>234</v>
      </c>
      <c r="E66" s="137"/>
      <c r="F66" s="137"/>
      <c r="G66" s="137"/>
      <c r="H66" s="137"/>
      <c r="I66" s="137"/>
      <c r="J66" s="138">
        <f>J93</f>
        <v>0</v>
      </c>
      <c r="K66" s="139"/>
    </row>
    <row r="67" spans="2:12" s="9" customFormat="1" ht="19.899999999999999" customHeight="1">
      <c r="B67" s="134"/>
      <c r="C67" s="135"/>
      <c r="D67" s="136" t="s">
        <v>239</v>
      </c>
      <c r="E67" s="137"/>
      <c r="F67" s="137"/>
      <c r="G67" s="137"/>
      <c r="H67" s="137"/>
      <c r="I67" s="137"/>
      <c r="J67" s="138">
        <f>J111</f>
        <v>0</v>
      </c>
      <c r="K67" s="139"/>
    </row>
    <row r="68" spans="2:12" s="1" customFormat="1" ht="21.75" customHeight="1">
      <c r="B68" s="39"/>
      <c r="C68" s="40"/>
      <c r="D68" s="40"/>
      <c r="E68" s="40"/>
      <c r="F68" s="40"/>
      <c r="G68" s="40"/>
      <c r="H68" s="40"/>
      <c r="I68" s="40"/>
      <c r="J68" s="40"/>
      <c r="K68" s="43"/>
    </row>
    <row r="69" spans="2:12" s="1" customFormat="1" ht="6.95" customHeight="1">
      <c r="B69" s="54"/>
      <c r="C69" s="55"/>
      <c r="D69" s="55"/>
      <c r="E69" s="55"/>
      <c r="F69" s="55"/>
      <c r="G69" s="55"/>
      <c r="H69" s="55"/>
      <c r="I69" s="55"/>
      <c r="J69" s="55"/>
      <c r="K69" s="56"/>
    </row>
    <row r="73" spans="2:12" s="1" customFormat="1" ht="6.95" customHeight="1">
      <c r="B73" s="57"/>
      <c r="C73" s="58"/>
      <c r="D73" s="58"/>
      <c r="E73" s="58"/>
      <c r="F73" s="58"/>
      <c r="G73" s="58"/>
      <c r="H73" s="58"/>
      <c r="I73" s="58"/>
      <c r="J73" s="58"/>
      <c r="K73" s="58"/>
      <c r="L73" s="39"/>
    </row>
    <row r="74" spans="2:12" s="1" customFormat="1" ht="36.950000000000003" customHeight="1">
      <c r="B74" s="39"/>
      <c r="C74" s="59" t="s">
        <v>243</v>
      </c>
      <c r="L74" s="39"/>
    </row>
    <row r="75" spans="2:12" s="1" customFormat="1" ht="6.95" customHeight="1">
      <c r="B75" s="39"/>
      <c r="L75" s="39"/>
    </row>
    <row r="76" spans="2:12" s="1" customFormat="1" ht="14.45" customHeight="1">
      <c r="B76" s="39"/>
      <c r="C76" s="61" t="s">
        <v>17</v>
      </c>
      <c r="L76" s="39"/>
    </row>
    <row r="77" spans="2:12" s="1" customFormat="1" ht="16.5" customHeight="1">
      <c r="B77" s="39"/>
      <c r="E77" s="267" t="str">
        <f>E7</f>
        <v>ÚPRAVA VEŘEJNÉHO PROSTORU MEZI UL. VÝSTAVNÍ-VELETRŽNÍ PŘI MENDLOVĚ NÁM.ČÁST 2 - VNITROBLOK</v>
      </c>
      <c r="F77" s="268"/>
      <c r="G77" s="268"/>
      <c r="H77" s="268"/>
      <c r="L77" s="39"/>
    </row>
    <row r="78" spans="2:12" ht="15">
      <c r="B78" s="28"/>
      <c r="C78" s="61" t="s">
        <v>206</v>
      </c>
      <c r="L78" s="28"/>
    </row>
    <row r="79" spans="2:12" ht="16.5" customHeight="1">
      <c r="B79" s="28"/>
      <c r="E79" s="267" t="s">
        <v>1641</v>
      </c>
      <c r="F79" s="219"/>
      <c r="G79" s="219"/>
      <c r="H79" s="219"/>
      <c r="L79" s="28"/>
    </row>
    <row r="80" spans="2:12" ht="15">
      <c r="B80" s="28"/>
      <c r="C80" s="61" t="s">
        <v>212</v>
      </c>
      <c r="L80" s="28"/>
    </row>
    <row r="81" spans="2:65" s="1" customFormat="1" ht="16.5" customHeight="1">
      <c r="B81" s="39"/>
      <c r="E81" s="270" t="s">
        <v>2072</v>
      </c>
      <c r="F81" s="261"/>
      <c r="G81" s="261"/>
      <c r="H81" s="261"/>
      <c r="L81" s="39"/>
    </row>
    <row r="82" spans="2:65" s="1" customFormat="1" ht="14.45" customHeight="1">
      <c r="B82" s="39"/>
      <c r="C82" s="61" t="s">
        <v>1646</v>
      </c>
      <c r="L82" s="39"/>
    </row>
    <row r="83" spans="2:65" s="1" customFormat="1" ht="17.25" customHeight="1">
      <c r="B83" s="39"/>
      <c r="E83" s="245" t="str">
        <f>E13</f>
        <v>SO 19.1a - STROMY - rozvojová péče</v>
      </c>
      <c r="F83" s="261"/>
      <c r="G83" s="261"/>
      <c r="H83" s="261"/>
      <c r="L83" s="39"/>
    </row>
    <row r="84" spans="2:65" s="1" customFormat="1" ht="6.95" customHeight="1">
      <c r="B84" s="39"/>
      <c r="L84" s="39"/>
    </row>
    <row r="85" spans="2:65" s="1" customFormat="1" ht="18" customHeight="1">
      <c r="B85" s="39"/>
      <c r="C85" s="61" t="s">
        <v>24</v>
      </c>
      <c r="F85" s="140" t="str">
        <f>F16</f>
        <v>BRNO</v>
      </c>
      <c r="I85" s="61" t="s">
        <v>26</v>
      </c>
      <c r="J85" s="65" t="str">
        <f>IF(J16="","",J16)</f>
        <v>18.09.2017</v>
      </c>
      <c r="L85" s="39"/>
    </row>
    <row r="86" spans="2:65" s="1" customFormat="1" ht="6.95" customHeight="1">
      <c r="B86" s="39"/>
      <c r="L86" s="39"/>
    </row>
    <row r="87" spans="2:65" s="1" customFormat="1" ht="15">
      <c r="B87" s="39"/>
      <c r="C87" s="61" t="s">
        <v>33</v>
      </c>
      <c r="F87" s="140" t="str">
        <f>E19</f>
        <v>Statutární město Brno</v>
      </c>
      <c r="I87" s="61" t="s">
        <v>39</v>
      </c>
      <c r="J87" s="140" t="str">
        <f>E25</f>
        <v>ATELIÉR ZAHRADNÍ A KRAJIN. ARCHITEKTURY  Z.SENDLER</v>
      </c>
      <c r="L87" s="39"/>
    </row>
    <row r="88" spans="2:65" s="1" customFormat="1" ht="14.45" customHeight="1">
      <c r="B88" s="39"/>
      <c r="C88" s="61" t="s">
        <v>37</v>
      </c>
      <c r="F88" s="140" t="str">
        <f>IF(E22="","",E22)</f>
        <v xml:space="preserve"> </v>
      </c>
      <c r="L88" s="39"/>
    </row>
    <row r="89" spans="2:65" s="1" customFormat="1" ht="10.35" customHeight="1">
      <c r="B89" s="39"/>
      <c r="L89" s="39"/>
    </row>
    <row r="90" spans="2:65" s="10" customFormat="1" ht="29.25" customHeight="1">
      <c r="B90" s="141"/>
      <c r="C90" s="142" t="s">
        <v>244</v>
      </c>
      <c r="D90" s="143" t="s">
        <v>62</v>
      </c>
      <c r="E90" s="143" t="s">
        <v>58</v>
      </c>
      <c r="F90" s="143" t="s">
        <v>245</v>
      </c>
      <c r="G90" s="143" t="s">
        <v>246</v>
      </c>
      <c r="H90" s="143" t="s">
        <v>247</v>
      </c>
      <c r="I90" s="143" t="s">
        <v>248</v>
      </c>
      <c r="J90" s="143" t="s">
        <v>230</v>
      </c>
      <c r="K90" s="144" t="s">
        <v>249</v>
      </c>
      <c r="L90" s="141"/>
      <c r="M90" s="71" t="s">
        <v>250</v>
      </c>
      <c r="N90" s="72" t="s">
        <v>47</v>
      </c>
      <c r="O90" s="72" t="s">
        <v>251</v>
      </c>
      <c r="P90" s="72" t="s">
        <v>252</v>
      </c>
      <c r="Q90" s="72" t="s">
        <v>253</v>
      </c>
      <c r="R90" s="72" t="s">
        <v>254</v>
      </c>
      <c r="S90" s="72" t="s">
        <v>255</v>
      </c>
      <c r="T90" s="73" t="s">
        <v>256</v>
      </c>
    </row>
    <row r="91" spans="2:65" s="1" customFormat="1" ht="29.25" customHeight="1">
      <c r="B91" s="39"/>
      <c r="C91" s="75" t="s">
        <v>231</v>
      </c>
      <c r="J91" s="145">
        <f>BK91</f>
        <v>0</v>
      </c>
      <c r="L91" s="39"/>
      <c r="M91" s="74"/>
      <c r="N91" s="66"/>
      <c r="O91" s="66"/>
      <c r="P91" s="146">
        <f>P92</f>
        <v>36.414881999999992</v>
      </c>
      <c r="Q91" s="66"/>
      <c r="R91" s="146">
        <f>R92</f>
        <v>0.29399999999999998</v>
      </c>
      <c r="S91" s="66"/>
      <c r="T91" s="147">
        <f>T92</f>
        <v>0</v>
      </c>
      <c r="AT91" s="24" t="s">
        <v>76</v>
      </c>
      <c r="AU91" s="24" t="s">
        <v>232</v>
      </c>
      <c r="BK91" s="148">
        <f>BK92</f>
        <v>0</v>
      </c>
    </row>
    <row r="92" spans="2:65" s="11" customFormat="1" ht="37.35" customHeight="1">
      <c r="B92" s="149"/>
      <c r="D92" s="150" t="s">
        <v>76</v>
      </c>
      <c r="E92" s="151" t="s">
        <v>257</v>
      </c>
      <c r="F92" s="151" t="s">
        <v>258</v>
      </c>
      <c r="J92" s="152">
        <f>BK92</f>
        <v>0</v>
      </c>
      <c r="L92" s="149"/>
      <c r="M92" s="153"/>
      <c r="N92" s="154"/>
      <c r="O92" s="154"/>
      <c r="P92" s="155">
        <f>P93+P111</f>
        <v>36.414881999999992</v>
      </c>
      <c r="Q92" s="154"/>
      <c r="R92" s="155">
        <f>R93+R111</f>
        <v>0.29399999999999998</v>
      </c>
      <c r="S92" s="154"/>
      <c r="T92" s="156">
        <f>T93+T111</f>
        <v>0</v>
      </c>
      <c r="AR92" s="150" t="s">
        <v>28</v>
      </c>
      <c r="AT92" s="157" t="s">
        <v>76</v>
      </c>
      <c r="AU92" s="157" t="s">
        <v>77</v>
      </c>
      <c r="AY92" s="150" t="s">
        <v>259</v>
      </c>
      <c r="BK92" s="158">
        <f>BK93+BK111</f>
        <v>0</v>
      </c>
    </row>
    <row r="93" spans="2:65" s="11" customFormat="1" ht="19.899999999999999" customHeight="1">
      <c r="B93" s="149"/>
      <c r="D93" s="150" t="s">
        <v>76</v>
      </c>
      <c r="E93" s="159" t="s">
        <v>28</v>
      </c>
      <c r="F93" s="159" t="s">
        <v>260</v>
      </c>
      <c r="J93" s="160">
        <f>BK93</f>
        <v>0</v>
      </c>
      <c r="L93" s="149"/>
      <c r="M93" s="153"/>
      <c r="N93" s="154"/>
      <c r="O93" s="154"/>
      <c r="P93" s="155">
        <f>SUM(P94:P110)</f>
        <v>35.825999999999993</v>
      </c>
      <c r="Q93" s="154"/>
      <c r="R93" s="155">
        <f>SUM(R94:R110)</f>
        <v>0.29399999999999998</v>
      </c>
      <c r="S93" s="154"/>
      <c r="T93" s="156">
        <f>SUM(T94:T110)</f>
        <v>0</v>
      </c>
      <c r="AR93" s="150" t="s">
        <v>28</v>
      </c>
      <c r="AT93" s="157" t="s">
        <v>76</v>
      </c>
      <c r="AU93" s="157" t="s">
        <v>28</v>
      </c>
      <c r="AY93" s="150" t="s">
        <v>259</v>
      </c>
      <c r="BK93" s="158">
        <f>SUM(BK94:BK110)</f>
        <v>0</v>
      </c>
    </row>
    <row r="94" spans="2:65" s="1" customFormat="1" ht="16.5" customHeight="1">
      <c r="B94" s="161"/>
      <c r="C94" s="162" t="s">
        <v>28</v>
      </c>
      <c r="D94" s="162" t="s">
        <v>261</v>
      </c>
      <c r="E94" s="163" t="s">
        <v>2074</v>
      </c>
      <c r="F94" s="164" t="s">
        <v>2075</v>
      </c>
      <c r="G94" s="165" t="s">
        <v>352</v>
      </c>
      <c r="H94" s="166">
        <v>21</v>
      </c>
      <c r="I94" s="167"/>
      <c r="J94" s="167">
        <f>ROUND(I94*H94,2)</f>
        <v>0</v>
      </c>
      <c r="K94" s="164" t="s">
        <v>5</v>
      </c>
      <c r="L94" s="39"/>
      <c r="M94" s="168" t="s">
        <v>5</v>
      </c>
      <c r="N94" s="169" t="s">
        <v>48</v>
      </c>
      <c r="O94" s="170">
        <v>0.39300000000000002</v>
      </c>
      <c r="P94" s="170">
        <f>O94*H94</f>
        <v>8.2530000000000001</v>
      </c>
      <c r="Q94" s="170">
        <v>1.4E-2</v>
      </c>
      <c r="R94" s="170">
        <f>Q94*H94</f>
        <v>0.29399999999999998</v>
      </c>
      <c r="S94" s="170">
        <v>0</v>
      </c>
      <c r="T94" s="171">
        <f>S94*H94</f>
        <v>0</v>
      </c>
      <c r="AR94" s="24" t="s">
        <v>266</v>
      </c>
      <c r="AT94" s="24" t="s">
        <v>261</v>
      </c>
      <c r="AU94" s="24" t="s">
        <v>86</v>
      </c>
      <c r="AY94" s="24" t="s">
        <v>259</v>
      </c>
      <c r="BE94" s="172">
        <f>IF(N94="základní",J94,0)</f>
        <v>0</v>
      </c>
      <c r="BF94" s="172">
        <f>IF(N94="snížená",J94,0)</f>
        <v>0</v>
      </c>
      <c r="BG94" s="172">
        <f>IF(N94="zákl. přenesená",J94,0)</f>
        <v>0</v>
      </c>
      <c r="BH94" s="172">
        <f>IF(N94="sníž. přenesená",J94,0)</f>
        <v>0</v>
      </c>
      <c r="BI94" s="172">
        <f>IF(N94="nulová",J94,0)</f>
        <v>0</v>
      </c>
      <c r="BJ94" s="24" t="s">
        <v>28</v>
      </c>
      <c r="BK94" s="172">
        <f>ROUND(I94*H94,2)</f>
        <v>0</v>
      </c>
      <c r="BL94" s="24" t="s">
        <v>266</v>
      </c>
      <c r="BM94" s="24" t="s">
        <v>2076</v>
      </c>
    </row>
    <row r="95" spans="2:65" s="12" customFormat="1">
      <c r="B95" s="173"/>
      <c r="D95" s="174" t="s">
        <v>268</v>
      </c>
      <c r="E95" s="175" t="s">
        <v>5</v>
      </c>
      <c r="F95" s="176" t="s">
        <v>2077</v>
      </c>
      <c r="H95" s="175" t="s">
        <v>5</v>
      </c>
      <c r="L95" s="173"/>
      <c r="M95" s="177"/>
      <c r="N95" s="178"/>
      <c r="O95" s="178"/>
      <c r="P95" s="178"/>
      <c r="Q95" s="178"/>
      <c r="R95" s="178"/>
      <c r="S95" s="178"/>
      <c r="T95" s="179"/>
      <c r="AT95" s="175" t="s">
        <v>268</v>
      </c>
      <c r="AU95" s="175" t="s">
        <v>86</v>
      </c>
      <c r="AV95" s="12" t="s">
        <v>28</v>
      </c>
      <c r="AW95" s="12" t="s">
        <v>41</v>
      </c>
      <c r="AX95" s="12" t="s">
        <v>77</v>
      </c>
      <c r="AY95" s="175" t="s">
        <v>259</v>
      </c>
    </row>
    <row r="96" spans="2:65" s="14" customFormat="1">
      <c r="B96" s="187"/>
      <c r="D96" s="174" t="s">
        <v>268</v>
      </c>
      <c r="E96" s="188" t="s">
        <v>5</v>
      </c>
      <c r="F96" s="189" t="s">
        <v>10</v>
      </c>
      <c r="H96" s="190">
        <v>21</v>
      </c>
      <c r="L96" s="187"/>
      <c r="M96" s="191"/>
      <c r="N96" s="192"/>
      <c r="O96" s="192"/>
      <c r="P96" s="192"/>
      <c r="Q96" s="192"/>
      <c r="R96" s="192"/>
      <c r="S96" s="192"/>
      <c r="T96" s="193"/>
      <c r="AT96" s="188" t="s">
        <v>268</v>
      </c>
      <c r="AU96" s="188" t="s">
        <v>86</v>
      </c>
      <c r="AV96" s="14" t="s">
        <v>86</v>
      </c>
      <c r="AW96" s="14" t="s">
        <v>41</v>
      </c>
      <c r="AX96" s="14" t="s">
        <v>28</v>
      </c>
      <c r="AY96" s="188" t="s">
        <v>259</v>
      </c>
    </row>
    <row r="97" spans="2:65" s="1" customFormat="1" ht="16.5" customHeight="1">
      <c r="B97" s="161"/>
      <c r="C97" s="162" t="s">
        <v>86</v>
      </c>
      <c r="D97" s="162" t="s">
        <v>261</v>
      </c>
      <c r="E97" s="163" t="s">
        <v>2078</v>
      </c>
      <c r="F97" s="164" t="s">
        <v>2079</v>
      </c>
      <c r="G97" s="165" t="s">
        <v>352</v>
      </c>
      <c r="H97" s="166">
        <v>21</v>
      </c>
      <c r="I97" s="167"/>
      <c r="J97" s="167">
        <f>ROUND(I97*H97,2)</f>
        <v>0</v>
      </c>
      <c r="K97" s="164" t="s">
        <v>265</v>
      </c>
      <c r="L97" s="39"/>
      <c r="M97" s="168" t="s">
        <v>5</v>
      </c>
      <c r="N97" s="169" t="s">
        <v>48</v>
      </c>
      <c r="O97" s="170">
        <v>0.89400000000000002</v>
      </c>
      <c r="P97" s="170">
        <f>O97*H97</f>
        <v>18.774000000000001</v>
      </c>
      <c r="Q97" s="170">
        <v>0</v>
      </c>
      <c r="R97" s="170">
        <f>Q97*H97</f>
        <v>0</v>
      </c>
      <c r="S97" s="170">
        <v>0</v>
      </c>
      <c r="T97" s="171">
        <f>S97*H97</f>
        <v>0</v>
      </c>
      <c r="AR97" s="24" t="s">
        <v>266</v>
      </c>
      <c r="AT97" s="24" t="s">
        <v>261</v>
      </c>
      <c r="AU97" s="24" t="s">
        <v>86</v>
      </c>
      <c r="AY97" s="24" t="s">
        <v>259</v>
      </c>
      <c r="BE97" s="172">
        <f>IF(N97="základní",J97,0)</f>
        <v>0</v>
      </c>
      <c r="BF97" s="172">
        <f>IF(N97="snížená",J97,0)</f>
        <v>0</v>
      </c>
      <c r="BG97" s="172">
        <f>IF(N97="zákl. přenesená",J97,0)</f>
        <v>0</v>
      </c>
      <c r="BH97" s="172">
        <f>IF(N97="sníž. přenesená",J97,0)</f>
        <v>0</v>
      </c>
      <c r="BI97" s="172">
        <f>IF(N97="nulová",J97,0)</f>
        <v>0</v>
      </c>
      <c r="BJ97" s="24" t="s">
        <v>28</v>
      </c>
      <c r="BK97" s="172">
        <f>ROUND(I97*H97,2)</f>
        <v>0</v>
      </c>
      <c r="BL97" s="24" t="s">
        <v>266</v>
      </c>
      <c r="BM97" s="24" t="s">
        <v>2080</v>
      </c>
    </row>
    <row r="98" spans="2:65" s="12" customFormat="1">
      <c r="B98" s="173"/>
      <c r="D98" s="174" t="s">
        <v>268</v>
      </c>
      <c r="E98" s="175" t="s">
        <v>5</v>
      </c>
      <c r="F98" s="176" t="s">
        <v>2077</v>
      </c>
      <c r="H98" s="175" t="s">
        <v>5</v>
      </c>
      <c r="L98" s="173"/>
      <c r="M98" s="177"/>
      <c r="N98" s="178"/>
      <c r="O98" s="178"/>
      <c r="P98" s="178"/>
      <c r="Q98" s="178"/>
      <c r="R98" s="178"/>
      <c r="S98" s="178"/>
      <c r="T98" s="179"/>
      <c r="AT98" s="175" t="s">
        <v>268</v>
      </c>
      <c r="AU98" s="175" t="s">
        <v>86</v>
      </c>
      <c r="AV98" s="12" t="s">
        <v>28</v>
      </c>
      <c r="AW98" s="12" t="s">
        <v>41</v>
      </c>
      <c r="AX98" s="12" t="s">
        <v>77</v>
      </c>
      <c r="AY98" s="175" t="s">
        <v>259</v>
      </c>
    </row>
    <row r="99" spans="2:65" s="12" customFormat="1">
      <c r="B99" s="173"/>
      <c r="D99" s="174" t="s">
        <v>268</v>
      </c>
      <c r="E99" s="175" t="s">
        <v>5</v>
      </c>
      <c r="F99" s="176" t="s">
        <v>2081</v>
      </c>
      <c r="H99" s="175" t="s">
        <v>5</v>
      </c>
      <c r="L99" s="173"/>
      <c r="M99" s="177"/>
      <c r="N99" s="178"/>
      <c r="O99" s="178"/>
      <c r="P99" s="178"/>
      <c r="Q99" s="178"/>
      <c r="R99" s="178"/>
      <c r="S99" s="178"/>
      <c r="T99" s="179"/>
      <c r="AT99" s="175" t="s">
        <v>268</v>
      </c>
      <c r="AU99" s="175" t="s">
        <v>86</v>
      </c>
      <c r="AV99" s="12" t="s">
        <v>28</v>
      </c>
      <c r="AW99" s="12" t="s">
        <v>41</v>
      </c>
      <c r="AX99" s="12" t="s">
        <v>77</v>
      </c>
      <c r="AY99" s="175" t="s">
        <v>259</v>
      </c>
    </row>
    <row r="100" spans="2:65" s="14" customFormat="1">
      <c r="B100" s="187"/>
      <c r="D100" s="174" t="s">
        <v>268</v>
      </c>
      <c r="E100" s="188" t="s">
        <v>5</v>
      </c>
      <c r="F100" s="189" t="s">
        <v>10</v>
      </c>
      <c r="H100" s="190">
        <v>21</v>
      </c>
      <c r="L100" s="187"/>
      <c r="M100" s="191"/>
      <c r="N100" s="192"/>
      <c r="O100" s="192"/>
      <c r="P100" s="192"/>
      <c r="Q100" s="192"/>
      <c r="R100" s="192"/>
      <c r="S100" s="192"/>
      <c r="T100" s="193"/>
      <c r="AT100" s="188" t="s">
        <v>268</v>
      </c>
      <c r="AU100" s="188" t="s">
        <v>86</v>
      </c>
      <c r="AV100" s="14" t="s">
        <v>86</v>
      </c>
      <c r="AW100" s="14" t="s">
        <v>41</v>
      </c>
      <c r="AX100" s="14" t="s">
        <v>28</v>
      </c>
      <c r="AY100" s="188" t="s">
        <v>259</v>
      </c>
    </row>
    <row r="101" spans="2:65" s="1" customFormat="1" ht="16.5" customHeight="1">
      <c r="B101" s="161"/>
      <c r="C101" s="162" t="s">
        <v>152</v>
      </c>
      <c r="D101" s="162" t="s">
        <v>261</v>
      </c>
      <c r="E101" s="163" t="s">
        <v>1816</v>
      </c>
      <c r="F101" s="164" t="s">
        <v>1817</v>
      </c>
      <c r="G101" s="165" t="s">
        <v>297</v>
      </c>
      <c r="H101" s="166">
        <v>5.25</v>
      </c>
      <c r="I101" s="167"/>
      <c r="J101" s="167">
        <f>ROUND(I101*H101,2)</f>
        <v>0</v>
      </c>
      <c r="K101" s="164" t="s">
        <v>265</v>
      </c>
      <c r="L101" s="39"/>
      <c r="M101" s="168" t="s">
        <v>5</v>
      </c>
      <c r="N101" s="169" t="s">
        <v>48</v>
      </c>
      <c r="O101" s="170">
        <v>1.196</v>
      </c>
      <c r="P101" s="170">
        <f>O101*H101</f>
        <v>6.2789999999999999</v>
      </c>
      <c r="Q101" s="170">
        <v>0</v>
      </c>
      <c r="R101" s="170">
        <f>Q101*H101</f>
        <v>0</v>
      </c>
      <c r="S101" s="170">
        <v>0</v>
      </c>
      <c r="T101" s="171">
        <f>S101*H101</f>
        <v>0</v>
      </c>
      <c r="AR101" s="24" t="s">
        <v>266</v>
      </c>
      <c r="AT101" s="24" t="s">
        <v>261</v>
      </c>
      <c r="AU101" s="24" t="s">
        <v>86</v>
      </c>
      <c r="AY101" s="24" t="s">
        <v>259</v>
      </c>
      <c r="BE101" s="172">
        <f>IF(N101="základní",J101,0)</f>
        <v>0</v>
      </c>
      <c r="BF101" s="172">
        <f>IF(N101="snížená",J101,0)</f>
        <v>0</v>
      </c>
      <c r="BG101" s="172">
        <f>IF(N101="zákl. přenesená",J101,0)</f>
        <v>0</v>
      </c>
      <c r="BH101" s="172">
        <f>IF(N101="sníž. přenesená",J101,0)</f>
        <v>0</v>
      </c>
      <c r="BI101" s="172">
        <f>IF(N101="nulová",J101,0)</f>
        <v>0</v>
      </c>
      <c r="BJ101" s="24" t="s">
        <v>28</v>
      </c>
      <c r="BK101" s="172">
        <f>ROUND(I101*H101,2)</f>
        <v>0</v>
      </c>
      <c r="BL101" s="24" t="s">
        <v>266</v>
      </c>
      <c r="BM101" s="24" t="s">
        <v>1818</v>
      </c>
    </row>
    <row r="102" spans="2:65" s="12" customFormat="1">
      <c r="B102" s="173"/>
      <c r="D102" s="174" t="s">
        <v>268</v>
      </c>
      <c r="E102" s="175" t="s">
        <v>5</v>
      </c>
      <c r="F102" s="176" t="s">
        <v>2077</v>
      </c>
      <c r="H102" s="175" t="s">
        <v>5</v>
      </c>
      <c r="L102" s="173"/>
      <c r="M102" s="177"/>
      <c r="N102" s="178"/>
      <c r="O102" s="178"/>
      <c r="P102" s="178"/>
      <c r="Q102" s="178"/>
      <c r="R102" s="178"/>
      <c r="S102" s="178"/>
      <c r="T102" s="179"/>
      <c r="AT102" s="175" t="s">
        <v>268</v>
      </c>
      <c r="AU102" s="175" t="s">
        <v>86</v>
      </c>
      <c r="AV102" s="12" t="s">
        <v>28</v>
      </c>
      <c r="AW102" s="12" t="s">
        <v>41</v>
      </c>
      <c r="AX102" s="12" t="s">
        <v>77</v>
      </c>
      <c r="AY102" s="175" t="s">
        <v>259</v>
      </c>
    </row>
    <row r="103" spans="2:65" s="12" customFormat="1">
      <c r="B103" s="173"/>
      <c r="D103" s="174" t="s">
        <v>268</v>
      </c>
      <c r="E103" s="175" t="s">
        <v>5</v>
      </c>
      <c r="F103" s="176" t="s">
        <v>2082</v>
      </c>
      <c r="H103" s="175" t="s">
        <v>5</v>
      </c>
      <c r="L103" s="173"/>
      <c r="M103" s="177"/>
      <c r="N103" s="178"/>
      <c r="O103" s="178"/>
      <c r="P103" s="178"/>
      <c r="Q103" s="178"/>
      <c r="R103" s="178"/>
      <c r="S103" s="178"/>
      <c r="T103" s="179"/>
      <c r="AT103" s="175" t="s">
        <v>268</v>
      </c>
      <c r="AU103" s="175" t="s">
        <v>86</v>
      </c>
      <c r="AV103" s="12" t="s">
        <v>28</v>
      </c>
      <c r="AW103" s="12" t="s">
        <v>41</v>
      </c>
      <c r="AX103" s="12" t="s">
        <v>77</v>
      </c>
      <c r="AY103" s="175" t="s">
        <v>259</v>
      </c>
    </row>
    <row r="104" spans="2:65" s="14" customFormat="1">
      <c r="B104" s="187"/>
      <c r="D104" s="174" t="s">
        <v>268</v>
      </c>
      <c r="E104" s="188" t="s">
        <v>5</v>
      </c>
      <c r="F104" s="189" t="s">
        <v>2083</v>
      </c>
      <c r="H104" s="190">
        <v>5.25</v>
      </c>
      <c r="L104" s="187"/>
      <c r="M104" s="191"/>
      <c r="N104" s="192"/>
      <c r="O104" s="192"/>
      <c r="P104" s="192"/>
      <c r="Q104" s="192"/>
      <c r="R104" s="192"/>
      <c r="S104" s="192"/>
      <c r="T104" s="193"/>
      <c r="AT104" s="188" t="s">
        <v>268</v>
      </c>
      <c r="AU104" s="188" t="s">
        <v>86</v>
      </c>
      <c r="AV104" s="14" t="s">
        <v>86</v>
      </c>
      <c r="AW104" s="14" t="s">
        <v>41</v>
      </c>
      <c r="AX104" s="14" t="s">
        <v>77</v>
      </c>
      <c r="AY104" s="188" t="s">
        <v>259</v>
      </c>
    </row>
    <row r="105" spans="2:65" s="13" customFormat="1">
      <c r="B105" s="180"/>
      <c r="D105" s="174" t="s">
        <v>268</v>
      </c>
      <c r="E105" s="181" t="s">
        <v>2070</v>
      </c>
      <c r="F105" s="182" t="s">
        <v>1822</v>
      </c>
      <c r="H105" s="183">
        <v>5.25</v>
      </c>
      <c r="L105" s="180"/>
      <c r="M105" s="184"/>
      <c r="N105" s="185"/>
      <c r="O105" s="185"/>
      <c r="P105" s="185"/>
      <c r="Q105" s="185"/>
      <c r="R105" s="185"/>
      <c r="S105" s="185"/>
      <c r="T105" s="186"/>
      <c r="AT105" s="181" t="s">
        <v>268</v>
      </c>
      <c r="AU105" s="181" t="s">
        <v>86</v>
      </c>
      <c r="AV105" s="13" t="s">
        <v>152</v>
      </c>
      <c r="AW105" s="13" t="s">
        <v>41</v>
      </c>
      <c r="AX105" s="13" t="s">
        <v>28</v>
      </c>
      <c r="AY105" s="181" t="s">
        <v>259</v>
      </c>
    </row>
    <row r="106" spans="2:65" s="1" customFormat="1" ht="16.5" customHeight="1">
      <c r="B106" s="161"/>
      <c r="C106" s="162" t="s">
        <v>266</v>
      </c>
      <c r="D106" s="162" t="s">
        <v>261</v>
      </c>
      <c r="E106" s="163" t="s">
        <v>1823</v>
      </c>
      <c r="F106" s="164" t="s">
        <v>1824</v>
      </c>
      <c r="G106" s="165" t="s">
        <v>297</v>
      </c>
      <c r="H106" s="166">
        <v>5.25</v>
      </c>
      <c r="I106" s="167"/>
      <c r="J106" s="167">
        <f>ROUND(I106*H106,2)</f>
        <v>0</v>
      </c>
      <c r="K106" s="164" t="s">
        <v>265</v>
      </c>
      <c r="L106" s="39"/>
      <c r="M106" s="168" t="s">
        <v>5</v>
      </c>
      <c r="N106" s="169" t="s">
        <v>48</v>
      </c>
      <c r="O106" s="170">
        <v>0.45200000000000001</v>
      </c>
      <c r="P106" s="170">
        <f>O106*H106</f>
        <v>2.3730000000000002</v>
      </c>
      <c r="Q106" s="170">
        <v>0</v>
      </c>
      <c r="R106" s="170">
        <f>Q106*H106</f>
        <v>0</v>
      </c>
      <c r="S106" s="170">
        <v>0</v>
      </c>
      <c r="T106" s="171">
        <f>S106*H106</f>
        <v>0</v>
      </c>
      <c r="AR106" s="24" t="s">
        <v>266</v>
      </c>
      <c r="AT106" s="24" t="s">
        <v>261</v>
      </c>
      <c r="AU106" s="24" t="s">
        <v>86</v>
      </c>
      <c r="AY106" s="24" t="s">
        <v>259</v>
      </c>
      <c r="BE106" s="172">
        <f>IF(N106="základní",J106,0)</f>
        <v>0</v>
      </c>
      <c r="BF106" s="172">
        <f>IF(N106="snížená",J106,0)</f>
        <v>0</v>
      </c>
      <c r="BG106" s="172">
        <f>IF(N106="zákl. přenesená",J106,0)</f>
        <v>0</v>
      </c>
      <c r="BH106" s="172">
        <f>IF(N106="sníž. přenesená",J106,0)</f>
        <v>0</v>
      </c>
      <c r="BI106" s="172">
        <f>IF(N106="nulová",J106,0)</f>
        <v>0</v>
      </c>
      <c r="BJ106" s="24" t="s">
        <v>28</v>
      </c>
      <c r="BK106" s="172">
        <f>ROUND(I106*H106,2)</f>
        <v>0</v>
      </c>
      <c r="BL106" s="24" t="s">
        <v>266</v>
      </c>
      <c r="BM106" s="24" t="s">
        <v>1825</v>
      </c>
    </row>
    <row r="107" spans="2:65" s="14" customFormat="1">
      <c r="B107" s="187"/>
      <c r="D107" s="174" t="s">
        <v>268</v>
      </c>
      <c r="E107" s="188" t="s">
        <v>5</v>
      </c>
      <c r="F107" s="189" t="s">
        <v>2070</v>
      </c>
      <c r="H107" s="190">
        <v>5.25</v>
      </c>
      <c r="L107" s="187"/>
      <c r="M107" s="191"/>
      <c r="N107" s="192"/>
      <c r="O107" s="192"/>
      <c r="P107" s="192"/>
      <c r="Q107" s="192"/>
      <c r="R107" s="192"/>
      <c r="S107" s="192"/>
      <c r="T107" s="193"/>
      <c r="AT107" s="188" t="s">
        <v>268</v>
      </c>
      <c r="AU107" s="188" t="s">
        <v>86</v>
      </c>
      <c r="AV107" s="14" t="s">
        <v>86</v>
      </c>
      <c r="AW107" s="14" t="s">
        <v>41</v>
      </c>
      <c r="AX107" s="14" t="s">
        <v>28</v>
      </c>
      <c r="AY107" s="188" t="s">
        <v>259</v>
      </c>
    </row>
    <row r="108" spans="2:65" s="1" customFormat="1" ht="16.5" customHeight="1">
      <c r="B108" s="161"/>
      <c r="C108" s="162" t="s">
        <v>304</v>
      </c>
      <c r="D108" s="162" t="s">
        <v>261</v>
      </c>
      <c r="E108" s="163" t="s">
        <v>1826</v>
      </c>
      <c r="F108" s="164" t="s">
        <v>1827</v>
      </c>
      <c r="G108" s="165" t="s">
        <v>297</v>
      </c>
      <c r="H108" s="166">
        <v>5.25</v>
      </c>
      <c r="I108" s="167"/>
      <c r="J108" s="167">
        <f>ROUND(I108*H108,2)</f>
        <v>0</v>
      </c>
      <c r="K108" s="164" t="s">
        <v>265</v>
      </c>
      <c r="L108" s="39"/>
      <c r="M108" s="168" t="s">
        <v>5</v>
      </c>
      <c r="N108" s="169" t="s">
        <v>48</v>
      </c>
      <c r="O108" s="170">
        <v>2.8000000000000001E-2</v>
      </c>
      <c r="P108" s="170">
        <f>O108*H108</f>
        <v>0.14699999999999999</v>
      </c>
      <c r="Q108" s="170">
        <v>0</v>
      </c>
      <c r="R108" s="170">
        <f>Q108*H108</f>
        <v>0</v>
      </c>
      <c r="S108" s="170">
        <v>0</v>
      </c>
      <c r="T108" s="171">
        <f>S108*H108</f>
        <v>0</v>
      </c>
      <c r="AR108" s="24" t="s">
        <v>266</v>
      </c>
      <c r="AT108" s="24" t="s">
        <v>261</v>
      </c>
      <c r="AU108" s="24" t="s">
        <v>86</v>
      </c>
      <c r="AY108" s="24" t="s">
        <v>259</v>
      </c>
      <c r="BE108" s="172">
        <f>IF(N108="základní",J108,0)</f>
        <v>0</v>
      </c>
      <c r="BF108" s="172">
        <f>IF(N108="snížená",J108,0)</f>
        <v>0</v>
      </c>
      <c r="BG108" s="172">
        <f>IF(N108="zákl. přenesená",J108,0)</f>
        <v>0</v>
      </c>
      <c r="BH108" s="172">
        <f>IF(N108="sníž. přenesená",J108,0)</f>
        <v>0</v>
      </c>
      <c r="BI108" s="172">
        <f>IF(N108="nulová",J108,0)</f>
        <v>0</v>
      </c>
      <c r="BJ108" s="24" t="s">
        <v>28</v>
      </c>
      <c r="BK108" s="172">
        <f>ROUND(I108*H108,2)</f>
        <v>0</v>
      </c>
      <c r="BL108" s="24" t="s">
        <v>266</v>
      </c>
      <c r="BM108" s="24" t="s">
        <v>1828</v>
      </c>
    </row>
    <row r="109" spans="2:65" s="12" customFormat="1" ht="27">
      <c r="B109" s="173"/>
      <c r="D109" s="174" t="s">
        <v>268</v>
      </c>
      <c r="E109" s="175" t="s">
        <v>5</v>
      </c>
      <c r="F109" s="176" t="s">
        <v>1829</v>
      </c>
      <c r="H109" s="175" t="s">
        <v>5</v>
      </c>
      <c r="L109" s="173"/>
      <c r="M109" s="177"/>
      <c r="N109" s="178"/>
      <c r="O109" s="178"/>
      <c r="P109" s="178"/>
      <c r="Q109" s="178"/>
      <c r="R109" s="178"/>
      <c r="S109" s="178"/>
      <c r="T109" s="179"/>
      <c r="AT109" s="175" t="s">
        <v>268</v>
      </c>
      <c r="AU109" s="175" t="s">
        <v>86</v>
      </c>
      <c r="AV109" s="12" t="s">
        <v>28</v>
      </c>
      <c r="AW109" s="12" t="s">
        <v>41</v>
      </c>
      <c r="AX109" s="12" t="s">
        <v>77</v>
      </c>
      <c r="AY109" s="175" t="s">
        <v>259</v>
      </c>
    </row>
    <row r="110" spans="2:65" s="14" customFormat="1">
      <c r="B110" s="187"/>
      <c r="D110" s="174" t="s">
        <v>268</v>
      </c>
      <c r="E110" s="188" t="s">
        <v>5</v>
      </c>
      <c r="F110" s="189" t="s">
        <v>2084</v>
      </c>
      <c r="H110" s="190">
        <v>5.25</v>
      </c>
      <c r="L110" s="187"/>
      <c r="M110" s="191"/>
      <c r="N110" s="192"/>
      <c r="O110" s="192"/>
      <c r="P110" s="192"/>
      <c r="Q110" s="192"/>
      <c r="R110" s="192"/>
      <c r="S110" s="192"/>
      <c r="T110" s="193"/>
      <c r="AT110" s="188" t="s">
        <v>268</v>
      </c>
      <c r="AU110" s="188" t="s">
        <v>86</v>
      </c>
      <c r="AV110" s="14" t="s">
        <v>86</v>
      </c>
      <c r="AW110" s="14" t="s">
        <v>41</v>
      </c>
      <c r="AX110" s="14" t="s">
        <v>28</v>
      </c>
      <c r="AY110" s="188" t="s">
        <v>259</v>
      </c>
    </row>
    <row r="111" spans="2:65" s="11" customFormat="1" ht="29.85" customHeight="1">
      <c r="B111" s="149"/>
      <c r="D111" s="150" t="s">
        <v>76</v>
      </c>
      <c r="E111" s="159" t="s">
        <v>627</v>
      </c>
      <c r="F111" s="159" t="s">
        <v>628</v>
      </c>
      <c r="J111" s="160">
        <f>BK111</f>
        <v>0</v>
      </c>
      <c r="L111" s="149"/>
      <c r="M111" s="153"/>
      <c r="N111" s="154"/>
      <c r="O111" s="154"/>
      <c r="P111" s="155">
        <f>P112</f>
        <v>0.58888200000000002</v>
      </c>
      <c r="Q111" s="154"/>
      <c r="R111" s="155">
        <f>R112</f>
        <v>0</v>
      </c>
      <c r="S111" s="154"/>
      <c r="T111" s="156">
        <f>T112</f>
        <v>0</v>
      </c>
      <c r="AR111" s="150" t="s">
        <v>28</v>
      </c>
      <c r="AT111" s="157" t="s">
        <v>76</v>
      </c>
      <c r="AU111" s="157" t="s">
        <v>28</v>
      </c>
      <c r="AY111" s="150" t="s">
        <v>259</v>
      </c>
      <c r="BK111" s="158">
        <f>BK112</f>
        <v>0</v>
      </c>
    </row>
    <row r="112" spans="2:65" s="1" customFormat="1" ht="16.5" customHeight="1">
      <c r="B112" s="161"/>
      <c r="C112" s="162" t="s">
        <v>312</v>
      </c>
      <c r="D112" s="162" t="s">
        <v>261</v>
      </c>
      <c r="E112" s="163" t="s">
        <v>707</v>
      </c>
      <c r="F112" s="164" t="s">
        <v>708</v>
      </c>
      <c r="G112" s="165" t="s">
        <v>324</v>
      </c>
      <c r="H112" s="166">
        <v>0.29399999999999998</v>
      </c>
      <c r="I112" s="167"/>
      <c r="J112" s="167">
        <f>ROUND(I112*H112,2)</f>
        <v>0</v>
      </c>
      <c r="K112" s="164" t="s">
        <v>265</v>
      </c>
      <c r="L112" s="39"/>
      <c r="M112" s="168" t="s">
        <v>5</v>
      </c>
      <c r="N112" s="213" t="s">
        <v>48</v>
      </c>
      <c r="O112" s="214">
        <v>2.0030000000000001</v>
      </c>
      <c r="P112" s="214">
        <f>O112*H112</f>
        <v>0.58888200000000002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AR112" s="24" t="s">
        <v>266</v>
      </c>
      <c r="AT112" s="24" t="s">
        <v>261</v>
      </c>
      <c r="AU112" s="24" t="s">
        <v>86</v>
      </c>
      <c r="AY112" s="24" t="s">
        <v>259</v>
      </c>
      <c r="BE112" s="172">
        <f>IF(N112="základní",J112,0)</f>
        <v>0</v>
      </c>
      <c r="BF112" s="172">
        <f>IF(N112="snížená",J112,0)</f>
        <v>0</v>
      </c>
      <c r="BG112" s="172">
        <f>IF(N112="zákl. přenesená",J112,0)</f>
        <v>0</v>
      </c>
      <c r="BH112" s="172">
        <f>IF(N112="sníž. přenesená",J112,0)</f>
        <v>0</v>
      </c>
      <c r="BI112" s="172">
        <f>IF(N112="nulová",J112,0)</f>
        <v>0</v>
      </c>
      <c r="BJ112" s="24" t="s">
        <v>28</v>
      </c>
      <c r="BK112" s="172">
        <f>ROUND(I112*H112,2)</f>
        <v>0</v>
      </c>
      <c r="BL112" s="24" t="s">
        <v>266</v>
      </c>
      <c r="BM112" s="24" t="s">
        <v>1837</v>
      </c>
    </row>
    <row r="113" spans="2:12" s="1" customFormat="1" ht="6.95" customHeight="1">
      <c r="B113" s="54"/>
      <c r="C113" s="55"/>
      <c r="D113" s="55"/>
      <c r="E113" s="55"/>
      <c r="F113" s="55"/>
      <c r="G113" s="55"/>
      <c r="H113" s="55"/>
      <c r="I113" s="55"/>
      <c r="J113" s="55"/>
      <c r="K113" s="55"/>
      <c r="L113" s="39"/>
    </row>
  </sheetData>
  <autoFilter ref="C90:K112" xr:uid="{00000000-0009-0000-0000-000016000000}"/>
  <mergeCells count="16"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  <mergeCell ref="L2:V2"/>
    <mergeCell ref="E77:H77"/>
    <mergeCell ref="E81:H81"/>
    <mergeCell ref="E79:H79"/>
    <mergeCell ref="E83:H83"/>
    <mergeCell ref="J59:J60"/>
  </mergeCells>
  <hyperlinks>
    <hyperlink ref="F1:G1" location="C2" display="1) Krycí list soupisu" xr:uid="{00000000-0004-0000-1600-000000000000}"/>
    <hyperlink ref="G1:H1" location="C62" display="2) Rekapitulace" xr:uid="{00000000-0004-0000-1600-000001000000}"/>
    <hyperlink ref="J1" location="C90" display="3) Soupis prací" xr:uid="{00000000-0004-0000-1600-000002000000}"/>
    <hyperlink ref="L1:V1" location="'Rekapitulace stavby'!C2" display="Rekapitulace stavby" xr:uid="{00000000-0004-0000-1600-000003000000}"/>
  </hyperlinks>
  <pageMargins left="0.59055118110236227" right="0.59055118110236227" top="0.59055118110236227" bottom="0.59055118110236227" header="0" footer="0"/>
  <pageSetup paperSize="9" fitToHeight="100" orientation="landscape" r:id="rId1"/>
  <headerFooter>
    <oddFooter>&amp;CStrana &amp;P z &amp;N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BR111"/>
  <sheetViews>
    <sheetView showGridLines="0" workbookViewId="0">
      <pane ySplit="1" topLeftCell="A84" activePane="bottomLeft" state="frozen"/>
      <selection activeCell="A2" sqref="A2"/>
      <selection pane="bottomLeft" activeCell="I93" sqref="I93:I108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9" max="19" width="8.1640625" customWidth="1"/>
    <col min="20" max="20" width="29.6640625" customWidth="1"/>
    <col min="21" max="21" width="16.33203125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04"/>
      <c r="B1" s="17"/>
      <c r="C1" s="17"/>
      <c r="D1" s="18" t="s">
        <v>1</v>
      </c>
      <c r="E1" s="17"/>
      <c r="F1" s="105" t="s">
        <v>189</v>
      </c>
      <c r="G1" s="262" t="s">
        <v>190</v>
      </c>
      <c r="H1" s="262"/>
      <c r="I1" s="17"/>
      <c r="J1" s="105" t="s">
        <v>191</v>
      </c>
      <c r="K1" s="18" t="s">
        <v>192</v>
      </c>
      <c r="L1" s="105" t="s">
        <v>193</v>
      </c>
      <c r="M1" s="105"/>
      <c r="N1" s="105"/>
      <c r="O1" s="105"/>
      <c r="P1" s="105"/>
      <c r="Q1" s="105"/>
      <c r="R1" s="105"/>
      <c r="S1" s="105"/>
      <c r="T1" s="105"/>
      <c r="U1" s="106"/>
      <c r="V1" s="106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24" t="s">
        <v>174</v>
      </c>
      <c r="AZ2" s="107" t="s">
        <v>2085</v>
      </c>
      <c r="BA2" s="107" t="s">
        <v>5</v>
      </c>
      <c r="BB2" s="107" t="s">
        <v>5</v>
      </c>
      <c r="BC2" s="107" t="s">
        <v>2086</v>
      </c>
      <c r="BD2" s="107" t="s">
        <v>86</v>
      </c>
    </row>
    <row r="3" spans="1:70" ht="6.95" customHeight="1">
      <c r="B3" s="25"/>
      <c r="C3" s="26"/>
      <c r="D3" s="26"/>
      <c r="E3" s="26"/>
      <c r="F3" s="26"/>
      <c r="G3" s="26"/>
      <c r="H3" s="26"/>
      <c r="I3" s="26"/>
      <c r="J3" s="26"/>
      <c r="K3" s="27"/>
      <c r="AT3" s="24" t="s">
        <v>86</v>
      </c>
    </row>
    <row r="4" spans="1:70" ht="36.950000000000003" customHeight="1">
      <c r="B4" s="28"/>
      <c r="C4" s="29"/>
      <c r="D4" s="30" t="s">
        <v>198</v>
      </c>
      <c r="E4" s="29"/>
      <c r="F4" s="29"/>
      <c r="G4" s="29"/>
      <c r="H4" s="29"/>
      <c r="I4" s="29"/>
      <c r="J4" s="29"/>
      <c r="K4" s="31"/>
      <c r="M4" s="32" t="s">
        <v>13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29"/>
      <c r="J5" s="29"/>
      <c r="K5" s="31"/>
    </row>
    <row r="6" spans="1:70" ht="15">
      <c r="B6" s="28"/>
      <c r="C6" s="29"/>
      <c r="D6" s="36" t="s">
        <v>17</v>
      </c>
      <c r="E6" s="29"/>
      <c r="F6" s="29"/>
      <c r="G6" s="29"/>
      <c r="H6" s="29"/>
      <c r="I6" s="29"/>
      <c r="J6" s="29"/>
      <c r="K6" s="31"/>
    </row>
    <row r="7" spans="1:70" ht="16.5" customHeight="1">
      <c r="B7" s="28"/>
      <c r="C7" s="29"/>
      <c r="D7" s="29"/>
      <c r="E7" s="263" t="str">
        <f>'Rekapitulace stavby'!K6</f>
        <v>ÚPRAVA VEŘEJNÉHO PROSTORU MEZI UL. VÝSTAVNÍ-VELETRŽNÍ PŘI MENDLOVĚ NÁM.ČÁST 2 - VNITROBLOK</v>
      </c>
      <c r="F7" s="269"/>
      <c r="G7" s="269"/>
      <c r="H7" s="269"/>
      <c r="I7" s="29"/>
      <c r="J7" s="29"/>
      <c r="K7" s="31"/>
    </row>
    <row r="8" spans="1:70" ht="15">
      <c r="B8" s="28"/>
      <c r="C8" s="29"/>
      <c r="D8" s="36" t="s">
        <v>206</v>
      </c>
      <c r="E8" s="29"/>
      <c r="F8" s="29"/>
      <c r="G8" s="29"/>
      <c r="H8" s="29"/>
      <c r="I8" s="29"/>
      <c r="J8" s="29"/>
      <c r="K8" s="31"/>
    </row>
    <row r="9" spans="1:70" ht="16.5" customHeight="1">
      <c r="B9" s="28"/>
      <c r="C9" s="29"/>
      <c r="D9" s="29"/>
      <c r="E9" s="263" t="s">
        <v>1641</v>
      </c>
      <c r="F9" s="254"/>
      <c r="G9" s="254"/>
      <c r="H9" s="254"/>
      <c r="I9" s="29"/>
      <c r="J9" s="29"/>
      <c r="K9" s="31"/>
    </row>
    <row r="10" spans="1:70" ht="15">
      <c r="B10" s="28"/>
      <c r="C10" s="29"/>
      <c r="D10" s="36" t="s">
        <v>212</v>
      </c>
      <c r="E10" s="29"/>
      <c r="F10" s="29"/>
      <c r="G10" s="29"/>
      <c r="H10" s="29"/>
      <c r="I10" s="29"/>
      <c r="J10" s="29"/>
      <c r="K10" s="31"/>
    </row>
    <row r="11" spans="1:70" s="1" customFormat="1" ht="16.5" customHeight="1">
      <c r="B11" s="39"/>
      <c r="C11" s="40"/>
      <c r="D11" s="40"/>
      <c r="E11" s="252" t="s">
        <v>2072</v>
      </c>
      <c r="F11" s="264"/>
      <c r="G11" s="264"/>
      <c r="H11" s="264"/>
      <c r="I11" s="40"/>
      <c r="J11" s="40"/>
      <c r="K11" s="43"/>
    </row>
    <row r="12" spans="1:70" s="1" customFormat="1" ht="15">
      <c r="B12" s="39"/>
      <c r="C12" s="40"/>
      <c r="D12" s="36" t="s">
        <v>1646</v>
      </c>
      <c r="E12" s="40"/>
      <c r="F12" s="40"/>
      <c r="G12" s="40"/>
      <c r="H12" s="40"/>
      <c r="I12" s="40"/>
      <c r="J12" s="40"/>
      <c r="K12" s="43"/>
    </row>
    <row r="13" spans="1:70" s="1" customFormat="1" ht="36.950000000000003" customHeight="1">
      <c r="B13" s="39"/>
      <c r="C13" s="40"/>
      <c r="D13" s="40"/>
      <c r="E13" s="265" t="s">
        <v>2087</v>
      </c>
      <c r="F13" s="264"/>
      <c r="G13" s="264"/>
      <c r="H13" s="264"/>
      <c r="I13" s="40"/>
      <c r="J13" s="40"/>
      <c r="K13" s="43"/>
    </row>
    <row r="14" spans="1:70" s="1" customFormat="1">
      <c r="B14" s="39"/>
      <c r="C14" s="40"/>
      <c r="D14" s="40"/>
      <c r="E14" s="40"/>
      <c r="F14" s="40"/>
      <c r="G14" s="40"/>
      <c r="H14" s="40"/>
      <c r="I14" s="40"/>
      <c r="J14" s="40"/>
      <c r="K14" s="43"/>
    </row>
    <row r="15" spans="1:70" s="1" customFormat="1" ht="14.45" customHeight="1">
      <c r="B15" s="39"/>
      <c r="C15" s="40"/>
      <c r="D15" s="36" t="s">
        <v>20</v>
      </c>
      <c r="E15" s="40"/>
      <c r="F15" s="34" t="s">
        <v>21</v>
      </c>
      <c r="G15" s="40"/>
      <c r="H15" s="40"/>
      <c r="I15" s="36" t="s">
        <v>22</v>
      </c>
      <c r="J15" s="34" t="s">
        <v>5</v>
      </c>
      <c r="K15" s="43"/>
    </row>
    <row r="16" spans="1:70" s="1" customFormat="1" ht="14.45" customHeight="1">
      <c r="B16" s="39"/>
      <c r="C16" s="40"/>
      <c r="D16" s="36" t="s">
        <v>24</v>
      </c>
      <c r="E16" s="40"/>
      <c r="F16" s="34" t="s">
        <v>25</v>
      </c>
      <c r="G16" s="40"/>
      <c r="H16" s="40"/>
      <c r="I16" s="36" t="s">
        <v>26</v>
      </c>
      <c r="J16" s="108" t="str">
        <f>'Rekapitulace stavby'!AN8</f>
        <v>18.09.2017</v>
      </c>
      <c r="K16" s="43"/>
    </row>
    <row r="17" spans="2:11" s="1" customFormat="1" ht="10.9" customHeight="1">
      <c r="B17" s="39"/>
      <c r="C17" s="40"/>
      <c r="D17" s="40"/>
      <c r="E17" s="40"/>
      <c r="F17" s="40"/>
      <c r="G17" s="40"/>
      <c r="H17" s="40"/>
      <c r="I17" s="40"/>
      <c r="J17" s="40"/>
      <c r="K17" s="43"/>
    </row>
    <row r="18" spans="2:11" s="1" customFormat="1" ht="14.45" customHeight="1">
      <c r="B18" s="39"/>
      <c r="C18" s="40"/>
      <c r="D18" s="36" t="s">
        <v>33</v>
      </c>
      <c r="E18" s="40"/>
      <c r="F18" s="40"/>
      <c r="G18" s="40"/>
      <c r="H18" s="40"/>
      <c r="I18" s="36" t="s">
        <v>34</v>
      </c>
      <c r="J18" s="34" t="s">
        <v>5</v>
      </c>
      <c r="K18" s="43"/>
    </row>
    <row r="19" spans="2:11" s="1" customFormat="1" ht="18" customHeight="1">
      <c r="B19" s="39"/>
      <c r="C19" s="40"/>
      <c r="D19" s="40"/>
      <c r="E19" s="34" t="s">
        <v>35</v>
      </c>
      <c r="F19" s="40"/>
      <c r="G19" s="40"/>
      <c r="H19" s="40"/>
      <c r="I19" s="36" t="s">
        <v>36</v>
      </c>
      <c r="J19" s="34" t="s">
        <v>5</v>
      </c>
      <c r="K19" s="43"/>
    </row>
    <row r="20" spans="2:11" s="1" customFormat="1" ht="6.95" customHeight="1">
      <c r="B20" s="39"/>
      <c r="C20" s="40"/>
      <c r="D20" s="40"/>
      <c r="E20" s="40"/>
      <c r="F20" s="40"/>
      <c r="G20" s="40"/>
      <c r="H20" s="40"/>
      <c r="I20" s="40"/>
      <c r="J20" s="40"/>
      <c r="K20" s="43"/>
    </row>
    <row r="21" spans="2:11" s="1" customFormat="1" ht="14.45" customHeight="1">
      <c r="B21" s="39"/>
      <c r="C21" s="40"/>
      <c r="D21" s="36" t="s">
        <v>37</v>
      </c>
      <c r="E21" s="40"/>
      <c r="F21" s="40"/>
      <c r="G21" s="40"/>
      <c r="H21" s="40"/>
      <c r="I21" s="36" t="s">
        <v>34</v>
      </c>
      <c r="J21" s="34" t="str">
        <f>IF('Rekapitulace stavby'!AN13="Vyplň údaj","",IF('Rekapitulace stavby'!AN13="","",'Rekapitulace stavby'!AN13))</f>
        <v/>
      </c>
      <c r="K21" s="43"/>
    </row>
    <row r="22" spans="2:11" s="1" customFormat="1" ht="18" customHeight="1">
      <c r="B22" s="39"/>
      <c r="C22" s="40"/>
      <c r="D22" s="40"/>
      <c r="E22" s="34" t="str">
        <f>IF('Rekapitulace stavby'!E14="Vyplň údaj","",IF('Rekapitulace stavby'!E14="","",'Rekapitulace stavby'!E14))</f>
        <v xml:space="preserve"> </v>
      </c>
      <c r="F22" s="40"/>
      <c r="G22" s="40"/>
      <c r="H22" s="40"/>
      <c r="I22" s="36" t="s">
        <v>36</v>
      </c>
      <c r="J22" s="34" t="str">
        <f>IF('Rekapitulace stavby'!AN14="Vyplň údaj","",IF('Rekapitulace stavby'!AN14="","",'Rekapitulace stavby'!AN14))</f>
        <v/>
      </c>
      <c r="K22" s="43"/>
    </row>
    <row r="23" spans="2:11" s="1" customFormat="1" ht="6.95" customHeight="1">
      <c r="B23" s="39"/>
      <c r="C23" s="40"/>
      <c r="D23" s="40"/>
      <c r="E23" s="40"/>
      <c r="F23" s="40"/>
      <c r="G23" s="40"/>
      <c r="H23" s="40"/>
      <c r="I23" s="40"/>
      <c r="J23" s="40"/>
      <c r="K23" s="43"/>
    </row>
    <row r="24" spans="2:11" s="1" customFormat="1" ht="14.45" customHeight="1">
      <c r="B24" s="39"/>
      <c r="C24" s="40"/>
      <c r="D24" s="36" t="s">
        <v>39</v>
      </c>
      <c r="E24" s="40"/>
      <c r="F24" s="40"/>
      <c r="G24" s="40"/>
      <c r="H24" s="40"/>
      <c r="I24" s="36" t="s">
        <v>34</v>
      </c>
      <c r="J24" s="34" t="s">
        <v>5</v>
      </c>
      <c r="K24" s="43"/>
    </row>
    <row r="25" spans="2:11" s="1" customFormat="1" ht="18" customHeight="1">
      <c r="B25" s="39"/>
      <c r="C25" s="40"/>
      <c r="D25" s="40"/>
      <c r="E25" s="34" t="s">
        <v>40</v>
      </c>
      <c r="F25" s="40"/>
      <c r="G25" s="40"/>
      <c r="H25" s="40"/>
      <c r="I25" s="36" t="s">
        <v>36</v>
      </c>
      <c r="J25" s="34" t="s">
        <v>5</v>
      </c>
      <c r="K25" s="43"/>
    </row>
    <row r="26" spans="2:11" s="1" customFormat="1" ht="6.95" customHeight="1">
      <c r="B26" s="39"/>
      <c r="C26" s="40"/>
      <c r="D26" s="40"/>
      <c r="E26" s="40"/>
      <c r="F26" s="40"/>
      <c r="G26" s="40"/>
      <c r="H26" s="40"/>
      <c r="I26" s="40"/>
      <c r="J26" s="40"/>
      <c r="K26" s="43"/>
    </row>
    <row r="27" spans="2:11" s="1" customFormat="1" ht="14.45" customHeight="1">
      <c r="B27" s="39"/>
      <c r="C27" s="40"/>
      <c r="D27" s="36" t="s">
        <v>42</v>
      </c>
      <c r="E27" s="40"/>
      <c r="F27" s="40"/>
      <c r="G27" s="40"/>
      <c r="H27" s="40"/>
      <c r="I27" s="40"/>
      <c r="J27" s="40"/>
      <c r="K27" s="43"/>
    </row>
    <row r="28" spans="2:11" s="7" customFormat="1" ht="16.5" customHeight="1">
      <c r="B28" s="109"/>
      <c r="C28" s="110"/>
      <c r="D28" s="110"/>
      <c r="E28" s="257" t="s">
        <v>5</v>
      </c>
      <c r="F28" s="257"/>
      <c r="G28" s="257"/>
      <c r="H28" s="257"/>
      <c r="I28" s="110"/>
      <c r="J28" s="110"/>
      <c r="K28" s="111"/>
    </row>
    <row r="29" spans="2:11" s="1" customFormat="1" ht="6.95" customHeight="1">
      <c r="B29" s="39"/>
      <c r="C29" s="40"/>
      <c r="D29" s="40"/>
      <c r="E29" s="40"/>
      <c r="F29" s="40"/>
      <c r="G29" s="40"/>
      <c r="H29" s="40"/>
      <c r="I29" s="40"/>
      <c r="J29" s="40"/>
      <c r="K29" s="43"/>
    </row>
    <row r="30" spans="2:11" s="1" customFormat="1" ht="6.95" customHeight="1">
      <c r="B30" s="39"/>
      <c r="C30" s="40"/>
      <c r="D30" s="66"/>
      <c r="E30" s="66"/>
      <c r="F30" s="66"/>
      <c r="G30" s="66"/>
      <c r="H30" s="66"/>
      <c r="I30" s="66"/>
      <c r="J30" s="66"/>
      <c r="K30" s="112"/>
    </row>
    <row r="31" spans="2:11" s="1" customFormat="1" ht="25.35" customHeight="1">
      <c r="B31" s="39"/>
      <c r="C31" s="40"/>
      <c r="D31" s="113" t="s">
        <v>43</v>
      </c>
      <c r="E31" s="40"/>
      <c r="F31" s="40"/>
      <c r="G31" s="40"/>
      <c r="H31" s="40"/>
      <c r="I31" s="40"/>
      <c r="J31" s="114">
        <f>ROUND(J90,0)</f>
        <v>0</v>
      </c>
      <c r="K31" s="43"/>
    </row>
    <row r="32" spans="2:11" s="1" customFormat="1" ht="6.95" customHeight="1">
      <c r="B32" s="39"/>
      <c r="C32" s="40"/>
      <c r="D32" s="66"/>
      <c r="E32" s="66"/>
      <c r="F32" s="66"/>
      <c r="G32" s="66"/>
      <c r="H32" s="66"/>
      <c r="I32" s="66"/>
      <c r="J32" s="66"/>
      <c r="K32" s="112"/>
    </row>
    <row r="33" spans="2:11" s="1" customFormat="1" ht="14.45" customHeight="1">
      <c r="B33" s="39"/>
      <c r="C33" s="40"/>
      <c r="D33" s="40"/>
      <c r="E33" s="40"/>
      <c r="F33" s="44" t="s">
        <v>45</v>
      </c>
      <c r="G33" s="40"/>
      <c r="H33" s="40"/>
      <c r="I33" s="44" t="s">
        <v>44</v>
      </c>
      <c r="J33" s="44" t="s">
        <v>46</v>
      </c>
      <c r="K33" s="43"/>
    </row>
    <row r="34" spans="2:11" s="1" customFormat="1" ht="14.45" customHeight="1">
      <c r="B34" s="39"/>
      <c r="C34" s="40"/>
      <c r="D34" s="47" t="s">
        <v>47</v>
      </c>
      <c r="E34" s="47" t="s">
        <v>48</v>
      </c>
      <c r="F34" s="115">
        <f>ROUND(SUM(BE90:BE110), 0)</f>
        <v>0</v>
      </c>
      <c r="G34" s="40"/>
      <c r="H34" s="40"/>
      <c r="I34" s="116">
        <v>0.21</v>
      </c>
      <c r="J34" s="115">
        <f>ROUND(ROUND((SUM(BE90:BE110)), 0)*I34, 0)</f>
        <v>0</v>
      </c>
      <c r="K34" s="43"/>
    </row>
    <row r="35" spans="2:11" s="1" customFormat="1" ht="14.45" customHeight="1">
      <c r="B35" s="39"/>
      <c r="C35" s="40"/>
      <c r="D35" s="40"/>
      <c r="E35" s="47" t="s">
        <v>49</v>
      </c>
      <c r="F35" s="115">
        <f>ROUND(SUM(BF90:BF110), 0)</f>
        <v>0</v>
      </c>
      <c r="G35" s="40"/>
      <c r="H35" s="40"/>
      <c r="I35" s="116">
        <v>0.15</v>
      </c>
      <c r="J35" s="115">
        <f>ROUND(ROUND((SUM(BF90:BF110)), 0)*I35, 0)</f>
        <v>0</v>
      </c>
      <c r="K35" s="43"/>
    </row>
    <row r="36" spans="2:11" s="1" customFormat="1" ht="14.45" hidden="1" customHeight="1">
      <c r="B36" s="39"/>
      <c r="C36" s="40"/>
      <c r="D36" s="40"/>
      <c r="E36" s="47" t="s">
        <v>50</v>
      </c>
      <c r="F36" s="115">
        <f>ROUND(SUM(BG90:BG110), 0)</f>
        <v>0</v>
      </c>
      <c r="G36" s="40"/>
      <c r="H36" s="40"/>
      <c r="I36" s="116">
        <v>0.21</v>
      </c>
      <c r="J36" s="115">
        <v>0</v>
      </c>
      <c r="K36" s="43"/>
    </row>
    <row r="37" spans="2:11" s="1" customFormat="1" ht="14.45" hidden="1" customHeight="1">
      <c r="B37" s="39"/>
      <c r="C37" s="40"/>
      <c r="D37" s="40"/>
      <c r="E37" s="47" t="s">
        <v>51</v>
      </c>
      <c r="F37" s="115">
        <f>ROUND(SUM(BH90:BH110), 0)</f>
        <v>0</v>
      </c>
      <c r="G37" s="40"/>
      <c r="H37" s="40"/>
      <c r="I37" s="116">
        <v>0.15</v>
      </c>
      <c r="J37" s="115">
        <v>0</v>
      </c>
      <c r="K37" s="43"/>
    </row>
    <row r="38" spans="2:11" s="1" customFormat="1" ht="14.45" hidden="1" customHeight="1">
      <c r="B38" s="39"/>
      <c r="C38" s="40"/>
      <c r="D38" s="40"/>
      <c r="E38" s="47" t="s">
        <v>52</v>
      </c>
      <c r="F38" s="115">
        <f>ROUND(SUM(BI90:BI110), 0)</f>
        <v>0</v>
      </c>
      <c r="G38" s="40"/>
      <c r="H38" s="40"/>
      <c r="I38" s="116">
        <v>0</v>
      </c>
      <c r="J38" s="115">
        <v>0</v>
      </c>
      <c r="K38" s="43"/>
    </row>
    <row r="39" spans="2:11" s="1" customFormat="1" ht="6.95" customHeight="1">
      <c r="B39" s="39"/>
      <c r="C39" s="40"/>
      <c r="D39" s="40"/>
      <c r="E39" s="40"/>
      <c r="F39" s="40"/>
      <c r="G39" s="40"/>
      <c r="H39" s="40"/>
      <c r="I39" s="40"/>
      <c r="J39" s="40"/>
      <c r="K39" s="43"/>
    </row>
    <row r="40" spans="2:11" s="1" customFormat="1" ht="25.35" customHeight="1">
      <c r="B40" s="39"/>
      <c r="C40" s="117"/>
      <c r="D40" s="118" t="s">
        <v>53</v>
      </c>
      <c r="E40" s="69"/>
      <c r="F40" s="69"/>
      <c r="G40" s="119" t="s">
        <v>54</v>
      </c>
      <c r="H40" s="120" t="s">
        <v>55</v>
      </c>
      <c r="I40" s="69"/>
      <c r="J40" s="121">
        <f>SUM(J31:J38)</f>
        <v>0</v>
      </c>
      <c r="K40" s="122"/>
    </row>
    <row r="41" spans="2:11" s="1" customFormat="1" ht="14.45" customHeight="1">
      <c r="B41" s="54"/>
      <c r="C41" s="55"/>
      <c r="D41" s="55"/>
      <c r="E41" s="55"/>
      <c r="F41" s="55"/>
      <c r="G41" s="55"/>
      <c r="H41" s="55"/>
      <c r="I41" s="55"/>
      <c r="J41" s="55"/>
      <c r="K41" s="56"/>
    </row>
    <row r="45" spans="2:11" s="1" customFormat="1" ht="6.95" customHeight="1">
      <c r="B45" s="57"/>
      <c r="C45" s="58"/>
      <c r="D45" s="58"/>
      <c r="E45" s="58"/>
      <c r="F45" s="58"/>
      <c r="G45" s="58"/>
      <c r="H45" s="58"/>
      <c r="I45" s="58"/>
      <c r="J45" s="58"/>
      <c r="K45" s="123"/>
    </row>
    <row r="46" spans="2:11" s="1" customFormat="1" ht="36.950000000000003" customHeight="1">
      <c r="B46" s="39"/>
      <c r="C46" s="30" t="s">
        <v>228</v>
      </c>
      <c r="D46" s="40"/>
      <c r="E46" s="40"/>
      <c r="F46" s="40"/>
      <c r="G46" s="40"/>
      <c r="H46" s="40"/>
      <c r="I46" s="40"/>
      <c r="J46" s="40"/>
      <c r="K46" s="43"/>
    </row>
    <row r="47" spans="2:11" s="1" customFormat="1" ht="6.95" customHeight="1">
      <c r="B47" s="39"/>
      <c r="C47" s="40"/>
      <c r="D47" s="40"/>
      <c r="E47" s="40"/>
      <c r="F47" s="40"/>
      <c r="G47" s="40"/>
      <c r="H47" s="40"/>
      <c r="I47" s="40"/>
      <c r="J47" s="40"/>
      <c r="K47" s="43"/>
    </row>
    <row r="48" spans="2:11" s="1" customFormat="1" ht="14.45" customHeight="1">
      <c r="B48" s="39"/>
      <c r="C48" s="36" t="s">
        <v>17</v>
      </c>
      <c r="D48" s="40"/>
      <c r="E48" s="40"/>
      <c r="F48" s="40"/>
      <c r="G48" s="40"/>
      <c r="H48" s="40"/>
      <c r="I48" s="40"/>
      <c r="J48" s="40"/>
      <c r="K48" s="43"/>
    </row>
    <row r="49" spans="2:47" s="1" customFormat="1" ht="16.5" customHeight="1">
      <c r="B49" s="39"/>
      <c r="C49" s="40"/>
      <c r="D49" s="40"/>
      <c r="E49" s="263" t="str">
        <f>E7</f>
        <v>ÚPRAVA VEŘEJNÉHO PROSTORU MEZI UL. VÝSTAVNÍ-VELETRŽNÍ PŘI MENDLOVĚ NÁM.ČÁST 2 - VNITROBLOK</v>
      </c>
      <c r="F49" s="269"/>
      <c r="G49" s="269"/>
      <c r="H49" s="269"/>
      <c r="I49" s="40"/>
      <c r="J49" s="40"/>
      <c r="K49" s="43"/>
    </row>
    <row r="50" spans="2:47" ht="15">
      <c r="B50" s="28"/>
      <c r="C50" s="36" t="s">
        <v>206</v>
      </c>
      <c r="D50" s="29"/>
      <c r="E50" s="29"/>
      <c r="F50" s="29"/>
      <c r="G50" s="29"/>
      <c r="H50" s="29"/>
      <c r="I50" s="29"/>
      <c r="J50" s="29"/>
      <c r="K50" s="31"/>
    </row>
    <row r="51" spans="2:47" ht="16.5" customHeight="1">
      <c r="B51" s="28"/>
      <c r="C51" s="29"/>
      <c r="D51" s="29"/>
      <c r="E51" s="263" t="s">
        <v>1641</v>
      </c>
      <c r="F51" s="254"/>
      <c r="G51" s="254"/>
      <c r="H51" s="254"/>
      <c r="I51" s="29"/>
      <c r="J51" s="29"/>
      <c r="K51" s="31"/>
    </row>
    <row r="52" spans="2:47" ht="15">
      <c r="B52" s="28"/>
      <c r="C52" s="36" t="s">
        <v>212</v>
      </c>
      <c r="D52" s="29"/>
      <c r="E52" s="29"/>
      <c r="F52" s="29"/>
      <c r="G52" s="29"/>
      <c r="H52" s="29"/>
      <c r="I52" s="29"/>
      <c r="J52" s="29"/>
      <c r="K52" s="31"/>
    </row>
    <row r="53" spans="2:47" s="1" customFormat="1" ht="16.5" customHeight="1">
      <c r="B53" s="39"/>
      <c r="C53" s="40"/>
      <c r="D53" s="40"/>
      <c r="E53" s="252" t="s">
        <v>2072</v>
      </c>
      <c r="F53" s="264"/>
      <c r="G53" s="264"/>
      <c r="H53" s="264"/>
      <c r="I53" s="40"/>
      <c r="J53" s="40"/>
      <c r="K53" s="43"/>
    </row>
    <row r="54" spans="2:47" s="1" customFormat="1" ht="14.45" customHeight="1">
      <c r="B54" s="39"/>
      <c r="C54" s="36" t="s">
        <v>1646</v>
      </c>
      <c r="D54" s="40"/>
      <c r="E54" s="40"/>
      <c r="F54" s="40"/>
      <c r="G54" s="40"/>
      <c r="H54" s="40"/>
      <c r="I54" s="40"/>
      <c r="J54" s="40"/>
      <c r="K54" s="43"/>
    </row>
    <row r="55" spans="2:47" s="1" customFormat="1" ht="17.25" customHeight="1">
      <c r="B55" s="39"/>
      <c r="C55" s="40"/>
      <c r="D55" s="40"/>
      <c r="E55" s="265" t="str">
        <f>E13</f>
        <v>SO 19.2a - PNOUCÍ ROSTLINY - rozvojová péče</v>
      </c>
      <c r="F55" s="264"/>
      <c r="G55" s="264"/>
      <c r="H55" s="264"/>
      <c r="I55" s="40"/>
      <c r="J55" s="40"/>
      <c r="K55" s="43"/>
    </row>
    <row r="56" spans="2:47" s="1" customFormat="1" ht="6.95" customHeight="1">
      <c r="B56" s="39"/>
      <c r="C56" s="40"/>
      <c r="D56" s="40"/>
      <c r="E56" s="40"/>
      <c r="F56" s="40"/>
      <c r="G56" s="40"/>
      <c r="H56" s="40"/>
      <c r="I56" s="40"/>
      <c r="J56" s="40"/>
      <c r="K56" s="43"/>
    </row>
    <row r="57" spans="2:47" s="1" customFormat="1" ht="18" customHeight="1">
      <c r="B57" s="39"/>
      <c r="C57" s="36" t="s">
        <v>24</v>
      </c>
      <c r="D57" s="40"/>
      <c r="E57" s="40"/>
      <c r="F57" s="34" t="str">
        <f>F16</f>
        <v>BRNO</v>
      </c>
      <c r="G57" s="40"/>
      <c r="H57" s="40"/>
      <c r="I57" s="36" t="s">
        <v>26</v>
      </c>
      <c r="J57" s="108" t="str">
        <f>IF(J16="","",J16)</f>
        <v>18.09.2017</v>
      </c>
      <c r="K57" s="43"/>
    </row>
    <row r="58" spans="2:47" s="1" customFormat="1" ht="6.95" customHeight="1">
      <c r="B58" s="39"/>
      <c r="C58" s="40"/>
      <c r="D58" s="40"/>
      <c r="E58" s="40"/>
      <c r="F58" s="40"/>
      <c r="G58" s="40"/>
      <c r="H58" s="40"/>
      <c r="I58" s="40"/>
      <c r="J58" s="40"/>
      <c r="K58" s="43"/>
    </row>
    <row r="59" spans="2:47" s="1" customFormat="1" ht="15">
      <c r="B59" s="39"/>
      <c r="C59" s="36" t="s">
        <v>33</v>
      </c>
      <c r="D59" s="40"/>
      <c r="E59" s="40"/>
      <c r="F59" s="34" t="str">
        <f>E19</f>
        <v>Statutární město Brno</v>
      </c>
      <c r="G59" s="40"/>
      <c r="H59" s="40"/>
      <c r="I59" s="36" t="s">
        <v>39</v>
      </c>
      <c r="J59" s="257" t="str">
        <f>E25</f>
        <v>ATELIÉR ZAHRADNÍ A KRAJIN. ARCHITEKTURY  Z.SENDLER</v>
      </c>
      <c r="K59" s="43"/>
    </row>
    <row r="60" spans="2:47" s="1" customFormat="1" ht="14.45" customHeight="1">
      <c r="B60" s="39"/>
      <c r="C60" s="36" t="s">
        <v>37</v>
      </c>
      <c r="D60" s="40"/>
      <c r="E60" s="40"/>
      <c r="F60" s="34" t="str">
        <f>IF(E22="","",E22)</f>
        <v xml:space="preserve"> </v>
      </c>
      <c r="G60" s="40"/>
      <c r="H60" s="40"/>
      <c r="I60" s="40"/>
      <c r="J60" s="266"/>
      <c r="K60" s="43"/>
    </row>
    <row r="61" spans="2:47" s="1" customFormat="1" ht="10.35" customHeight="1">
      <c r="B61" s="39"/>
      <c r="C61" s="40"/>
      <c r="D61" s="40"/>
      <c r="E61" s="40"/>
      <c r="F61" s="40"/>
      <c r="G61" s="40"/>
      <c r="H61" s="40"/>
      <c r="I61" s="40"/>
      <c r="J61" s="40"/>
      <c r="K61" s="43"/>
    </row>
    <row r="62" spans="2:47" s="1" customFormat="1" ht="29.25" customHeight="1">
      <c r="B62" s="39"/>
      <c r="C62" s="124" t="s">
        <v>229</v>
      </c>
      <c r="D62" s="117"/>
      <c r="E62" s="117"/>
      <c r="F62" s="117"/>
      <c r="G62" s="117"/>
      <c r="H62" s="117"/>
      <c r="I62" s="117"/>
      <c r="J62" s="125" t="s">
        <v>230</v>
      </c>
      <c r="K62" s="126"/>
    </row>
    <row r="63" spans="2:47" s="1" customFormat="1" ht="10.35" customHeight="1">
      <c r="B63" s="39"/>
      <c r="C63" s="40"/>
      <c r="D63" s="40"/>
      <c r="E63" s="40"/>
      <c r="F63" s="40"/>
      <c r="G63" s="40"/>
      <c r="H63" s="40"/>
      <c r="I63" s="40"/>
      <c r="J63" s="40"/>
      <c r="K63" s="43"/>
    </row>
    <row r="64" spans="2:47" s="1" customFormat="1" ht="29.25" customHeight="1">
      <c r="B64" s="39"/>
      <c r="C64" s="127" t="s">
        <v>231</v>
      </c>
      <c r="D64" s="40"/>
      <c r="E64" s="40"/>
      <c r="F64" s="40"/>
      <c r="G64" s="40"/>
      <c r="H64" s="40"/>
      <c r="I64" s="40"/>
      <c r="J64" s="114">
        <f>J90</f>
        <v>0</v>
      </c>
      <c r="K64" s="43"/>
      <c r="AU64" s="24" t="s">
        <v>232</v>
      </c>
    </row>
    <row r="65" spans="2:12" s="8" customFormat="1" ht="24.95" customHeight="1">
      <c r="B65" s="128"/>
      <c r="C65" s="129"/>
      <c r="D65" s="130" t="s">
        <v>233</v>
      </c>
      <c r="E65" s="131"/>
      <c r="F65" s="131"/>
      <c r="G65" s="131"/>
      <c r="H65" s="131"/>
      <c r="I65" s="131"/>
      <c r="J65" s="132">
        <f>J91</f>
        <v>0</v>
      </c>
      <c r="K65" s="133"/>
    </row>
    <row r="66" spans="2:12" s="9" customFormat="1" ht="19.899999999999999" customHeight="1">
      <c r="B66" s="134"/>
      <c r="C66" s="135"/>
      <c r="D66" s="136" t="s">
        <v>234</v>
      </c>
      <c r="E66" s="137"/>
      <c r="F66" s="137"/>
      <c r="G66" s="137"/>
      <c r="H66" s="137"/>
      <c r="I66" s="137"/>
      <c r="J66" s="138">
        <f>J92</f>
        <v>0</v>
      </c>
      <c r="K66" s="139"/>
    </row>
    <row r="67" spans="2:12" s="1" customFormat="1" ht="21.75" customHeight="1">
      <c r="B67" s="39"/>
      <c r="C67" s="40"/>
      <c r="D67" s="40"/>
      <c r="E67" s="40"/>
      <c r="F67" s="40"/>
      <c r="G67" s="40"/>
      <c r="H67" s="40"/>
      <c r="I67" s="40"/>
      <c r="J67" s="40"/>
      <c r="K67" s="43"/>
    </row>
    <row r="68" spans="2:12" s="1" customFormat="1" ht="6.95" customHeight="1">
      <c r="B68" s="54"/>
      <c r="C68" s="55"/>
      <c r="D68" s="55"/>
      <c r="E68" s="55"/>
      <c r="F68" s="55"/>
      <c r="G68" s="55"/>
      <c r="H68" s="55"/>
      <c r="I68" s="55"/>
      <c r="J68" s="55"/>
      <c r="K68" s="56"/>
    </row>
    <row r="72" spans="2:12" s="1" customFormat="1" ht="6.95" customHeight="1">
      <c r="B72" s="57"/>
      <c r="C72" s="58"/>
      <c r="D72" s="58"/>
      <c r="E72" s="58"/>
      <c r="F72" s="58"/>
      <c r="G72" s="58"/>
      <c r="H72" s="58"/>
      <c r="I72" s="58"/>
      <c r="J72" s="58"/>
      <c r="K72" s="58"/>
      <c r="L72" s="39"/>
    </row>
    <row r="73" spans="2:12" s="1" customFormat="1" ht="36.950000000000003" customHeight="1">
      <c r="B73" s="39"/>
      <c r="C73" s="59" t="s">
        <v>243</v>
      </c>
      <c r="L73" s="39"/>
    </row>
    <row r="74" spans="2:12" s="1" customFormat="1" ht="6.95" customHeight="1">
      <c r="B74" s="39"/>
      <c r="L74" s="39"/>
    </row>
    <row r="75" spans="2:12" s="1" customFormat="1" ht="14.45" customHeight="1">
      <c r="B75" s="39"/>
      <c r="C75" s="61" t="s">
        <v>17</v>
      </c>
      <c r="L75" s="39"/>
    </row>
    <row r="76" spans="2:12" s="1" customFormat="1" ht="16.5" customHeight="1">
      <c r="B76" s="39"/>
      <c r="E76" s="267" t="str">
        <f>E7</f>
        <v>ÚPRAVA VEŘEJNÉHO PROSTORU MEZI UL. VÝSTAVNÍ-VELETRŽNÍ PŘI MENDLOVĚ NÁM.ČÁST 2 - VNITROBLOK</v>
      </c>
      <c r="F76" s="268"/>
      <c r="G76" s="268"/>
      <c r="H76" s="268"/>
      <c r="L76" s="39"/>
    </row>
    <row r="77" spans="2:12" ht="15">
      <c r="B77" s="28"/>
      <c r="C77" s="61" t="s">
        <v>206</v>
      </c>
      <c r="L77" s="28"/>
    </row>
    <row r="78" spans="2:12" ht="16.5" customHeight="1">
      <c r="B78" s="28"/>
      <c r="E78" s="267" t="s">
        <v>1641</v>
      </c>
      <c r="F78" s="219"/>
      <c r="G78" s="219"/>
      <c r="H78" s="219"/>
      <c r="L78" s="28"/>
    </row>
    <row r="79" spans="2:12" ht="15">
      <c r="B79" s="28"/>
      <c r="C79" s="61" t="s">
        <v>212</v>
      </c>
      <c r="L79" s="28"/>
    </row>
    <row r="80" spans="2:12" s="1" customFormat="1" ht="16.5" customHeight="1">
      <c r="B80" s="39"/>
      <c r="E80" s="270" t="s">
        <v>2072</v>
      </c>
      <c r="F80" s="261"/>
      <c r="G80" s="261"/>
      <c r="H80" s="261"/>
      <c r="L80" s="39"/>
    </row>
    <row r="81" spans="2:65" s="1" customFormat="1" ht="14.45" customHeight="1">
      <c r="B81" s="39"/>
      <c r="C81" s="61" t="s">
        <v>1646</v>
      </c>
      <c r="L81" s="39"/>
    </row>
    <row r="82" spans="2:65" s="1" customFormat="1" ht="17.25" customHeight="1">
      <c r="B82" s="39"/>
      <c r="E82" s="245" t="str">
        <f>E13</f>
        <v>SO 19.2a - PNOUCÍ ROSTLINY - rozvojová péče</v>
      </c>
      <c r="F82" s="261"/>
      <c r="G82" s="261"/>
      <c r="H82" s="261"/>
      <c r="L82" s="39"/>
    </row>
    <row r="83" spans="2:65" s="1" customFormat="1" ht="6.95" customHeight="1">
      <c r="B83" s="39"/>
      <c r="L83" s="39"/>
    </row>
    <row r="84" spans="2:65" s="1" customFormat="1" ht="18" customHeight="1">
      <c r="B84" s="39"/>
      <c r="C84" s="61" t="s">
        <v>24</v>
      </c>
      <c r="F84" s="140" t="str">
        <f>F16</f>
        <v>BRNO</v>
      </c>
      <c r="I84" s="61" t="s">
        <v>26</v>
      </c>
      <c r="J84" s="65" t="str">
        <f>IF(J16="","",J16)</f>
        <v>18.09.2017</v>
      </c>
      <c r="L84" s="39"/>
    </row>
    <row r="85" spans="2:65" s="1" customFormat="1" ht="6.95" customHeight="1">
      <c r="B85" s="39"/>
      <c r="L85" s="39"/>
    </row>
    <row r="86" spans="2:65" s="1" customFormat="1" ht="15">
      <c r="B86" s="39"/>
      <c r="C86" s="61" t="s">
        <v>33</v>
      </c>
      <c r="F86" s="140" t="str">
        <f>E19</f>
        <v>Statutární město Brno</v>
      </c>
      <c r="I86" s="61" t="s">
        <v>39</v>
      </c>
      <c r="J86" s="140" t="str">
        <f>E25</f>
        <v>ATELIÉR ZAHRADNÍ A KRAJIN. ARCHITEKTURY  Z.SENDLER</v>
      </c>
      <c r="L86" s="39"/>
    </row>
    <row r="87" spans="2:65" s="1" customFormat="1" ht="14.45" customHeight="1">
      <c r="B87" s="39"/>
      <c r="C87" s="61" t="s">
        <v>37</v>
      </c>
      <c r="F87" s="140" t="str">
        <f>IF(E22="","",E22)</f>
        <v xml:space="preserve"> </v>
      </c>
      <c r="L87" s="39"/>
    </row>
    <row r="88" spans="2:65" s="1" customFormat="1" ht="10.35" customHeight="1">
      <c r="B88" s="39"/>
      <c r="L88" s="39"/>
    </row>
    <row r="89" spans="2:65" s="10" customFormat="1" ht="29.25" customHeight="1">
      <c r="B89" s="141"/>
      <c r="C89" s="142" t="s">
        <v>244</v>
      </c>
      <c r="D89" s="143" t="s">
        <v>62</v>
      </c>
      <c r="E89" s="143" t="s">
        <v>58</v>
      </c>
      <c r="F89" s="143" t="s">
        <v>245</v>
      </c>
      <c r="G89" s="143" t="s">
        <v>246</v>
      </c>
      <c r="H89" s="143" t="s">
        <v>247</v>
      </c>
      <c r="I89" s="143" t="s">
        <v>248</v>
      </c>
      <c r="J89" s="143" t="s">
        <v>230</v>
      </c>
      <c r="K89" s="144" t="s">
        <v>249</v>
      </c>
      <c r="L89" s="141"/>
      <c r="M89" s="71" t="s">
        <v>250</v>
      </c>
      <c r="N89" s="72" t="s">
        <v>47</v>
      </c>
      <c r="O89" s="72" t="s">
        <v>251</v>
      </c>
      <c r="P89" s="72" t="s">
        <v>252</v>
      </c>
      <c r="Q89" s="72" t="s">
        <v>253</v>
      </c>
      <c r="R89" s="72" t="s">
        <v>254</v>
      </c>
      <c r="S89" s="72" t="s">
        <v>255</v>
      </c>
      <c r="T89" s="73" t="s">
        <v>256</v>
      </c>
    </row>
    <row r="90" spans="2:65" s="1" customFormat="1" ht="29.25" customHeight="1">
      <c r="B90" s="39"/>
      <c r="C90" s="75" t="s">
        <v>231</v>
      </c>
      <c r="J90" s="145">
        <f>BK90</f>
        <v>0</v>
      </c>
      <c r="L90" s="39"/>
      <c r="M90" s="74"/>
      <c r="N90" s="66"/>
      <c r="O90" s="66"/>
      <c r="P90" s="146">
        <f>P91</f>
        <v>38.384059999999998</v>
      </c>
      <c r="Q90" s="66"/>
      <c r="R90" s="146">
        <f>R91</f>
        <v>0</v>
      </c>
      <c r="S90" s="66"/>
      <c r="T90" s="147">
        <f>T91</f>
        <v>0</v>
      </c>
      <c r="AT90" s="24" t="s">
        <v>76</v>
      </c>
      <c r="AU90" s="24" t="s">
        <v>232</v>
      </c>
      <c r="BK90" s="148">
        <f>BK91</f>
        <v>0</v>
      </c>
    </row>
    <row r="91" spans="2:65" s="11" customFormat="1" ht="37.35" customHeight="1">
      <c r="B91" s="149"/>
      <c r="D91" s="150" t="s">
        <v>76</v>
      </c>
      <c r="E91" s="151" t="s">
        <v>257</v>
      </c>
      <c r="F91" s="151" t="s">
        <v>258</v>
      </c>
      <c r="J91" s="152">
        <f>BK91</f>
        <v>0</v>
      </c>
      <c r="L91" s="149"/>
      <c r="M91" s="153"/>
      <c r="N91" s="154"/>
      <c r="O91" s="154"/>
      <c r="P91" s="155">
        <f>P92</f>
        <v>38.384059999999998</v>
      </c>
      <c r="Q91" s="154"/>
      <c r="R91" s="155">
        <f>R92</f>
        <v>0</v>
      </c>
      <c r="S91" s="154"/>
      <c r="T91" s="156">
        <f>T92</f>
        <v>0</v>
      </c>
      <c r="AR91" s="150" t="s">
        <v>28</v>
      </c>
      <c r="AT91" s="157" t="s">
        <v>76</v>
      </c>
      <c r="AU91" s="157" t="s">
        <v>77</v>
      </c>
      <c r="AY91" s="150" t="s">
        <v>259</v>
      </c>
      <c r="BK91" s="158">
        <f>BK92</f>
        <v>0</v>
      </c>
    </row>
    <row r="92" spans="2:65" s="11" customFormat="1" ht="19.899999999999999" customHeight="1">
      <c r="B92" s="149"/>
      <c r="D92" s="150" t="s">
        <v>76</v>
      </c>
      <c r="E92" s="159" t="s">
        <v>28</v>
      </c>
      <c r="F92" s="159" t="s">
        <v>260</v>
      </c>
      <c r="J92" s="160">
        <f>BK92</f>
        <v>0</v>
      </c>
      <c r="L92" s="149"/>
      <c r="M92" s="153"/>
      <c r="N92" s="154"/>
      <c r="O92" s="154"/>
      <c r="P92" s="155">
        <f>SUM(P93:P110)</f>
        <v>38.384059999999998</v>
      </c>
      <c r="Q92" s="154"/>
      <c r="R92" s="155">
        <f>SUM(R93:R110)</f>
        <v>0</v>
      </c>
      <c r="S92" s="154"/>
      <c r="T92" s="156">
        <f>SUM(T93:T110)</f>
        <v>0</v>
      </c>
      <c r="AR92" s="150" t="s">
        <v>28</v>
      </c>
      <c r="AT92" s="157" t="s">
        <v>76</v>
      </c>
      <c r="AU92" s="157" t="s">
        <v>28</v>
      </c>
      <c r="AY92" s="150" t="s">
        <v>259</v>
      </c>
      <c r="BK92" s="158">
        <f>SUM(BK93:BK110)</f>
        <v>0</v>
      </c>
    </row>
    <row r="93" spans="2:65" s="1" customFormat="1" ht="16.5" customHeight="1">
      <c r="B93" s="161"/>
      <c r="C93" s="162" t="s">
        <v>28</v>
      </c>
      <c r="D93" s="162" t="s">
        <v>261</v>
      </c>
      <c r="E93" s="163" t="s">
        <v>2088</v>
      </c>
      <c r="F93" s="164" t="s">
        <v>2089</v>
      </c>
      <c r="G93" s="165" t="s">
        <v>352</v>
      </c>
      <c r="H93" s="166">
        <v>143</v>
      </c>
      <c r="I93" s="167"/>
      <c r="J93" s="167">
        <f>ROUND(I93*H93,2)</f>
        <v>0</v>
      </c>
      <c r="K93" s="164" t="s">
        <v>265</v>
      </c>
      <c r="L93" s="39"/>
      <c r="M93" s="168" t="s">
        <v>5</v>
      </c>
      <c r="N93" s="169" t="s">
        <v>48</v>
      </c>
      <c r="O93" s="170">
        <v>3.5999999999999997E-2</v>
      </c>
      <c r="P93" s="170">
        <f>O93*H93</f>
        <v>5.1479999999999997</v>
      </c>
      <c r="Q93" s="170">
        <v>0</v>
      </c>
      <c r="R93" s="170">
        <f>Q93*H93</f>
        <v>0</v>
      </c>
      <c r="S93" s="170">
        <v>0</v>
      </c>
      <c r="T93" s="171">
        <f>S93*H93</f>
        <v>0</v>
      </c>
      <c r="AR93" s="24" t="s">
        <v>266</v>
      </c>
      <c r="AT93" s="24" t="s">
        <v>261</v>
      </c>
      <c r="AU93" s="24" t="s">
        <v>86</v>
      </c>
      <c r="AY93" s="24" t="s">
        <v>259</v>
      </c>
      <c r="BE93" s="172">
        <f>IF(N93="základní",J93,0)</f>
        <v>0</v>
      </c>
      <c r="BF93" s="172">
        <f>IF(N93="snížená",J93,0)</f>
        <v>0</v>
      </c>
      <c r="BG93" s="172">
        <f>IF(N93="zákl. přenesená",J93,0)</f>
        <v>0</v>
      </c>
      <c r="BH93" s="172">
        <f>IF(N93="sníž. přenesená",J93,0)</f>
        <v>0</v>
      </c>
      <c r="BI93" s="172">
        <f>IF(N93="nulová",J93,0)</f>
        <v>0</v>
      </c>
      <c r="BJ93" s="24" t="s">
        <v>28</v>
      </c>
      <c r="BK93" s="172">
        <f>ROUND(I93*H93,2)</f>
        <v>0</v>
      </c>
      <c r="BL93" s="24" t="s">
        <v>266</v>
      </c>
      <c r="BM93" s="24" t="s">
        <v>2090</v>
      </c>
    </row>
    <row r="94" spans="2:65" s="12" customFormat="1">
      <c r="B94" s="173"/>
      <c r="D94" s="174" t="s">
        <v>268</v>
      </c>
      <c r="E94" s="175" t="s">
        <v>5</v>
      </c>
      <c r="F94" s="176" t="s">
        <v>2091</v>
      </c>
      <c r="H94" s="175" t="s">
        <v>5</v>
      </c>
      <c r="L94" s="173"/>
      <c r="M94" s="177"/>
      <c r="N94" s="178"/>
      <c r="O94" s="178"/>
      <c r="P94" s="178"/>
      <c r="Q94" s="178"/>
      <c r="R94" s="178"/>
      <c r="S94" s="178"/>
      <c r="T94" s="179"/>
      <c r="AT94" s="175" t="s">
        <v>268</v>
      </c>
      <c r="AU94" s="175" t="s">
        <v>86</v>
      </c>
      <c r="AV94" s="12" t="s">
        <v>28</v>
      </c>
      <c r="AW94" s="12" t="s">
        <v>41</v>
      </c>
      <c r="AX94" s="12" t="s">
        <v>77</v>
      </c>
      <c r="AY94" s="175" t="s">
        <v>259</v>
      </c>
    </row>
    <row r="95" spans="2:65" s="12" customFormat="1">
      <c r="B95" s="173"/>
      <c r="D95" s="174" t="s">
        <v>268</v>
      </c>
      <c r="E95" s="175" t="s">
        <v>5</v>
      </c>
      <c r="F95" s="176" t="s">
        <v>2092</v>
      </c>
      <c r="H95" s="175" t="s">
        <v>5</v>
      </c>
      <c r="L95" s="173"/>
      <c r="M95" s="177"/>
      <c r="N95" s="178"/>
      <c r="O95" s="178"/>
      <c r="P95" s="178"/>
      <c r="Q95" s="178"/>
      <c r="R95" s="178"/>
      <c r="S95" s="178"/>
      <c r="T95" s="179"/>
      <c r="AT95" s="175" t="s">
        <v>268</v>
      </c>
      <c r="AU95" s="175" t="s">
        <v>86</v>
      </c>
      <c r="AV95" s="12" t="s">
        <v>28</v>
      </c>
      <c r="AW95" s="12" t="s">
        <v>41</v>
      </c>
      <c r="AX95" s="12" t="s">
        <v>77</v>
      </c>
      <c r="AY95" s="175" t="s">
        <v>259</v>
      </c>
    </row>
    <row r="96" spans="2:65" s="14" customFormat="1">
      <c r="B96" s="187"/>
      <c r="D96" s="174" t="s">
        <v>268</v>
      </c>
      <c r="E96" s="188" t="s">
        <v>5</v>
      </c>
      <c r="F96" s="189" t="s">
        <v>2093</v>
      </c>
      <c r="H96" s="190">
        <v>143</v>
      </c>
      <c r="L96" s="187"/>
      <c r="M96" s="191"/>
      <c r="N96" s="192"/>
      <c r="O96" s="192"/>
      <c r="P96" s="192"/>
      <c r="Q96" s="192"/>
      <c r="R96" s="192"/>
      <c r="S96" s="192"/>
      <c r="T96" s="193"/>
      <c r="AT96" s="188" t="s">
        <v>268</v>
      </c>
      <c r="AU96" s="188" t="s">
        <v>86</v>
      </c>
      <c r="AV96" s="14" t="s">
        <v>86</v>
      </c>
      <c r="AW96" s="14" t="s">
        <v>41</v>
      </c>
      <c r="AX96" s="14" t="s">
        <v>28</v>
      </c>
      <c r="AY96" s="188" t="s">
        <v>259</v>
      </c>
    </row>
    <row r="97" spans="2:65" s="1" customFormat="1" ht="25.5" customHeight="1">
      <c r="B97" s="161"/>
      <c r="C97" s="162" t="s">
        <v>86</v>
      </c>
      <c r="D97" s="162" t="s">
        <v>261</v>
      </c>
      <c r="E97" s="163" t="s">
        <v>2094</v>
      </c>
      <c r="F97" s="164" t="s">
        <v>2095</v>
      </c>
      <c r="G97" s="165" t="s">
        <v>264</v>
      </c>
      <c r="H97" s="166">
        <v>143</v>
      </c>
      <c r="I97" s="167"/>
      <c r="J97" s="167">
        <f>ROUND(I97*H97,2)</f>
        <v>0</v>
      </c>
      <c r="K97" s="164" t="s">
        <v>265</v>
      </c>
      <c r="L97" s="39"/>
      <c r="M97" s="168" t="s">
        <v>5</v>
      </c>
      <c r="N97" s="169" t="s">
        <v>48</v>
      </c>
      <c r="O97" s="170">
        <v>0.157</v>
      </c>
      <c r="P97" s="170">
        <f>O97*H97</f>
        <v>22.451000000000001</v>
      </c>
      <c r="Q97" s="170">
        <v>0</v>
      </c>
      <c r="R97" s="170">
        <f>Q97*H97</f>
        <v>0</v>
      </c>
      <c r="S97" s="170">
        <v>0</v>
      </c>
      <c r="T97" s="171">
        <f>S97*H97</f>
        <v>0</v>
      </c>
      <c r="AR97" s="24" t="s">
        <v>266</v>
      </c>
      <c r="AT97" s="24" t="s">
        <v>261</v>
      </c>
      <c r="AU97" s="24" t="s">
        <v>86</v>
      </c>
      <c r="AY97" s="24" t="s">
        <v>259</v>
      </c>
      <c r="BE97" s="172">
        <f>IF(N97="základní",J97,0)</f>
        <v>0</v>
      </c>
      <c r="BF97" s="172">
        <f>IF(N97="snížená",J97,0)</f>
        <v>0</v>
      </c>
      <c r="BG97" s="172">
        <f>IF(N97="zákl. přenesená",J97,0)</f>
        <v>0</v>
      </c>
      <c r="BH97" s="172">
        <f>IF(N97="sníž. přenesená",J97,0)</f>
        <v>0</v>
      </c>
      <c r="BI97" s="172">
        <f>IF(N97="nulová",J97,0)</f>
        <v>0</v>
      </c>
      <c r="BJ97" s="24" t="s">
        <v>28</v>
      </c>
      <c r="BK97" s="172">
        <f>ROUND(I97*H97,2)</f>
        <v>0</v>
      </c>
      <c r="BL97" s="24" t="s">
        <v>266</v>
      </c>
      <c r="BM97" s="24" t="s">
        <v>2096</v>
      </c>
    </row>
    <row r="98" spans="2:65" s="12" customFormat="1">
      <c r="B98" s="173"/>
      <c r="D98" s="174" t="s">
        <v>268</v>
      </c>
      <c r="E98" s="175" t="s">
        <v>5</v>
      </c>
      <c r="F98" s="176" t="s">
        <v>2091</v>
      </c>
      <c r="H98" s="175" t="s">
        <v>5</v>
      </c>
      <c r="L98" s="173"/>
      <c r="M98" s="177"/>
      <c r="N98" s="178"/>
      <c r="O98" s="178"/>
      <c r="P98" s="178"/>
      <c r="Q98" s="178"/>
      <c r="R98" s="178"/>
      <c r="S98" s="178"/>
      <c r="T98" s="179"/>
      <c r="AT98" s="175" t="s">
        <v>268</v>
      </c>
      <c r="AU98" s="175" t="s">
        <v>86</v>
      </c>
      <c r="AV98" s="12" t="s">
        <v>28</v>
      </c>
      <c r="AW98" s="12" t="s">
        <v>41</v>
      </c>
      <c r="AX98" s="12" t="s">
        <v>77</v>
      </c>
      <c r="AY98" s="175" t="s">
        <v>259</v>
      </c>
    </row>
    <row r="99" spans="2:65" s="12" customFormat="1">
      <c r="B99" s="173"/>
      <c r="D99" s="174" t="s">
        <v>268</v>
      </c>
      <c r="E99" s="175" t="s">
        <v>5</v>
      </c>
      <c r="F99" s="176" t="s">
        <v>2097</v>
      </c>
      <c r="H99" s="175" t="s">
        <v>5</v>
      </c>
      <c r="L99" s="173"/>
      <c r="M99" s="177"/>
      <c r="N99" s="178"/>
      <c r="O99" s="178"/>
      <c r="P99" s="178"/>
      <c r="Q99" s="178"/>
      <c r="R99" s="178"/>
      <c r="S99" s="178"/>
      <c r="T99" s="179"/>
      <c r="AT99" s="175" t="s">
        <v>268</v>
      </c>
      <c r="AU99" s="175" t="s">
        <v>86</v>
      </c>
      <c r="AV99" s="12" t="s">
        <v>28</v>
      </c>
      <c r="AW99" s="12" t="s">
        <v>41</v>
      </c>
      <c r="AX99" s="12" t="s">
        <v>77</v>
      </c>
      <c r="AY99" s="175" t="s">
        <v>259</v>
      </c>
    </row>
    <row r="100" spans="2:65" s="14" customFormat="1">
      <c r="B100" s="187"/>
      <c r="D100" s="174" t="s">
        <v>268</v>
      </c>
      <c r="E100" s="188" t="s">
        <v>5</v>
      </c>
      <c r="F100" s="189" t="s">
        <v>2098</v>
      </c>
      <c r="H100" s="190">
        <v>143</v>
      </c>
      <c r="L100" s="187"/>
      <c r="M100" s="191"/>
      <c r="N100" s="192"/>
      <c r="O100" s="192"/>
      <c r="P100" s="192"/>
      <c r="Q100" s="192"/>
      <c r="R100" s="192"/>
      <c r="S100" s="192"/>
      <c r="T100" s="193"/>
      <c r="AT100" s="188" t="s">
        <v>268</v>
      </c>
      <c r="AU100" s="188" t="s">
        <v>86</v>
      </c>
      <c r="AV100" s="14" t="s">
        <v>86</v>
      </c>
      <c r="AW100" s="14" t="s">
        <v>41</v>
      </c>
      <c r="AX100" s="14" t="s">
        <v>28</v>
      </c>
      <c r="AY100" s="188" t="s">
        <v>259</v>
      </c>
    </row>
    <row r="101" spans="2:65" s="1" customFormat="1" ht="16.5" customHeight="1">
      <c r="B101" s="161"/>
      <c r="C101" s="162" t="s">
        <v>152</v>
      </c>
      <c r="D101" s="162" t="s">
        <v>261</v>
      </c>
      <c r="E101" s="163" t="s">
        <v>1816</v>
      </c>
      <c r="F101" s="164" t="s">
        <v>1817</v>
      </c>
      <c r="G101" s="165" t="s">
        <v>297</v>
      </c>
      <c r="H101" s="166">
        <v>6.4349999999999996</v>
      </c>
      <c r="I101" s="167"/>
      <c r="J101" s="167">
        <f>ROUND(I101*H101,2)</f>
        <v>0</v>
      </c>
      <c r="K101" s="164" t="s">
        <v>265</v>
      </c>
      <c r="L101" s="39"/>
      <c r="M101" s="168" t="s">
        <v>5</v>
      </c>
      <c r="N101" s="169" t="s">
        <v>48</v>
      </c>
      <c r="O101" s="170">
        <v>1.196</v>
      </c>
      <c r="P101" s="170">
        <f>O101*H101</f>
        <v>7.6962599999999997</v>
      </c>
      <c r="Q101" s="170">
        <v>0</v>
      </c>
      <c r="R101" s="170">
        <f>Q101*H101</f>
        <v>0</v>
      </c>
      <c r="S101" s="170">
        <v>0</v>
      </c>
      <c r="T101" s="171">
        <f>S101*H101</f>
        <v>0</v>
      </c>
      <c r="AR101" s="24" t="s">
        <v>266</v>
      </c>
      <c r="AT101" s="24" t="s">
        <v>261</v>
      </c>
      <c r="AU101" s="24" t="s">
        <v>86</v>
      </c>
      <c r="AY101" s="24" t="s">
        <v>259</v>
      </c>
      <c r="BE101" s="172">
        <f>IF(N101="základní",J101,0)</f>
        <v>0</v>
      </c>
      <c r="BF101" s="172">
        <f>IF(N101="snížená",J101,0)</f>
        <v>0</v>
      </c>
      <c r="BG101" s="172">
        <f>IF(N101="zákl. přenesená",J101,0)</f>
        <v>0</v>
      </c>
      <c r="BH101" s="172">
        <f>IF(N101="sníž. přenesená",J101,0)</f>
        <v>0</v>
      </c>
      <c r="BI101" s="172">
        <f>IF(N101="nulová",J101,0)</f>
        <v>0</v>
      </c>
      <c r="BJ101" s="24" t="s">
        <v>28</v>
      </c>
      <c r="BK101" s="172">
        <f>ROUND(I101*H101,2)</f>
        <v>0</v>
      </c>
      <c r="BL101" s="24" t="s">
        <v>266</v>
      </c>
      <c r="BM101" s="24" t="s">
        <v>1818</v>
      </c>
    </row>
    <row r="102" spans="2:65" s="12" customFormat="1">
      <c r="B102" s="173"/>
      <c r="D102" s="174" t="s">
        <v>268</v>
      </c>
      <c r="E102" s="175" t="s">
        <v>5</v>
      </c>
      <c r="F102" s="176" t="s">
        <v>2091</v>
      </c>
      <c r="H102" s="175" t="s">
        <v>5</v>
      </c>
      <c r="L102" s="173"/>
      <c r="M102" s="177"/>
      <c r="N102" s="178"/>
      <c r="O102" s="178"/>
      <c r="P102" s="178"/>
      <c r="Q102" s="178"/>
      <c r="R102" s="178"/>
      <c r="S102" s="178"/>
      <c r="T102" s="179"/>
      <c r="AT102" s="175" t="s">
        <v>268</v>
      </c>
      <c r="AU102" s="175" t="s">
        <v>86</v>
      </c>
      <c r="AV102" s="12" t="s">
        <v>28</v>
      </c>
      <c r="AW102" s="12" t="s">
        <v>41</v>
      </c>
      <c r="AX102" s="12" t="s">
        <v>77</v>
      </c>
      <c r="AY102" s="175" t="s">
        <v>259</v>
      </c>
    </row>
    <row r="103" spans="2:65" s="12" customFormat="1">
      <c r="B103" s="173"/>
      <c r="D103" s="174" t="s">
        <v>268</v>
      </c>
      <c r="E103" s="175" t="s">
        <v>5</v>
      </c>
      <c r="F103" s="176" t="s">
        <v>2099</v>
      </c>
      <c r="H103" s="175" t="s">
        <v>5</v>
      </c>
      <c r="L103" s="173"/>
      <c r="M103" s="177"/>
      <c r="N103" s="178"/>
      <c r="O103" s="178"/>
      <c r="P103" s="178"/>
      <c r="Q103" s="178"/>
      <c r="R103" s="178"/>
      <c r="S103" s="178"/>
      <c r="T103" s="179"/>
      <c r="AT103" s="175" t="s">
        <v>268</v>
      </c>
      <c r="AU103" s="175" t="s">
        <v>86</v>
      </c>
      <c r="AV103" s="12" t="s">
        <v>28</v>
      </c>
      <c r="AW103" s="12" t="s">
        <v>41</v>
      </c>
      <c r="AX103" s="12" t="s">
        <v>77</v>
      </c>
      <c r="AY103" s="175" t="s">
        <v>259</v>
      </c>
    </row>
    <row r="104" spans="2:65" s="14" customFormat="1">
      <c r="B104" s="187"/>
      <c r="D104" s="174" t="s">
        <v>268</v>
      </c>
      <c r="E104" s="188" t="s">
        <v>5</v>
      </c>
      <c r="F104" s="189" t="s">
        <v>2100</v>
      </c>
      <c r="H104" s="190">
        <v>6.4349999999999996</v>
      </c>
      <c r="L104" s="187"/>
      <c r="M104" s="191"/>
      <c r="N104" s="192"/>
      <c r="O104" s="192"/>
      <c r="P104" s="192"/>
      <c r="Q104" s="192"/>
      <c r="R104" s="192"/>
      <c r="S104" s="192"/>
      <c r="T104" s="193"/>
      <c r="AT104" s="188" t="s">
        <v>268</v>
      </c>
      <c r="AU104" s="188" t="s">
        <v>86</v>
      </c>
      <c r="AV104" s="14" t="s">
        <v>86</v>
      </c>
      <c r="AW104" s="14" t="s">
        <v>41</v>
      </c>
      <c r="AX104" s="14" t="s">
        <v>77</v>
      </c>
      <c r="AY104" s="188" t="s">
        <v>259</v>
      </c>
    </row>
    <row r="105" spans="2:65" s="15" customFormat="1">
      <c r="B105" s="194"/>
      <c r="D105" s="174" t="s">
        <v>268</v>
      </c>
      <c r="E105" s="195" t="s">
        <v>2085</v>
      </c>
      <c r="F105" s="196" t="s">
        <v>282</v>
      </c>
      <c r="H105" s="197">
        <v>6.4349999999999996</v>
      </c>
      <c r="L105" s="194"/>
      <c r="M105" s="198"/>
      <c r="N105" s="199"/>
      <c r="O105" s="199"/>
      <c r="P105" s="199"/>
      <c r="Q105" s="199"/>
      <c r="R105" s="199"/>
      <c r="S105" s="199"/>
      <c r="T105" s="200"/>
      <c r="AT105" s="195" t="s">
        <v>268</v>
      </c>
      <c r="AU105" s="195" t="s">
        <v>86</v>
      </c>
      <c r="AV105" s="15" t="s">
        <v>266</v>
      </c>
      <c r="AW105" s="15" t="s">
        <v>41</v>
      </c>
      <c r="AX105" s="15" t="s">
        <v>28</v>
      </c>
      <c r="AY105" s="195" t="s">
        <v>259</v>
      </c>
    </row>
    <row r="106" spans="2:65" s="1" customFormat="1" ht="16.5" customHeight="1">
      <c r="B106" s="161"/>
      <c r="C106" s="162" t="s">
        <v>266</v>
      </c>
      <c r="D106" s="162" t="s">
        <v>261</v>
      </c>
      <c r="E106" s="163" t="s">
        <v>1823</v>
      </c>
      <c r="F106" s="164" t="s">
        <v>1824</v>
      </c>
      <c r="G106" s="165" t="s">
        <v>297</v>
      </c>
      <c r="H106" s="166">
        <v>6.4349999999999996</v>
      </c>
      <c r="I106" s="167"/>
      <c r="J106" s="167">
        <f>ROUND(I106*H106,2)</f>
        <v>0</v>
      </c>
      <c r="K106" s="164" t="s">
        <v>265</v>
      </c>
      <c r="L106" s="39"/>
      <c r="M106" s="168" t="s">
        <v>5</v>
      </c>
      <c r="N106" s="169" t="s">
        <v>48</v>
      </c>
      <c r="O106" s="170">
        <v>0.45200000000000001</v>
      </c>
      <c r="P106" s="170">
        <f>O106*H106</f>
        <v>2.90862</v>
      </c>
      <c r="Q106" s="170">
        <v>0</v>
      </c>
      <c r="R106" s="170">
        <f>Q106*H106</f>
        <v>0</v>
      </c>
      <c r="S106" s="170">
        <v>0</v>
      </c>
      <c r="T106" s="171">
        <f>S106*H106</f>
        <v>0</v>
      </c>
      <c r="AR106" s="24" t="s">
        <v>266</v>
      </c>
      <c r="AT106" s="24" t="s">
        <v>261</v>
      </c>
      <c r="AU106" s="24" t="s">
        <v>86</v>
      </c>
      <c r="AY106" s="24" t="s">
        <v>259</v>
      </c>
      <c r="BE106" s="172">
        <f>IF(N106="základní",J106,0)</f>
        <v>0</v>
      </c>
      <c r="BF106" s="172">
        <f>IF(N106="snížená",J106,0)</f>
        <v>0</v>
      </c>
      <c r="BG106" s="172">
        <f>IF(N106="zákl. přenesená",J106,0)</f>
        <v>0</v>
      </c>
      <c r="BH106" s="172">
        <f>IF(N106="sníž. přenesená",J106,0)</f>
        <v>0</v>
      </c>
      <c r="BI106" s="172">
        <f>IF(N106="nulová",J106,0)</f>
        <v>0</v>
      </c>
      <c r="BJ106" s="24" t="s">
        <v>28</v>
      </c>
      <c r="BK106" s="172">
        <f>ROUND(I106*H106,2)</f>
        <v>0</v>
      </c>
      <c r="BL106" s="24" t="s">
        <v>266</v>
      </c>
      <c r="BM106" s="24" t="s">
        <v>1825</v>
      </c>
    </row>
    <row r="107" spans="2:65" s="14" customFormat="1">
      <c r="B107" s="187"/>
      <c r="D107" s="174" t="s">
        <v>268</v>
      </c>
      <c r="E107" s="188" t="s">
        <v>5</v>
      </c>
      <c r="F107" s="189" t="s">
        <v>2085</v>
      </c>
      <c r="H107" s="190">
        <v>6.4349999999999996</v>
      </c>
      <c r="L107" s="187"/>
      <c r="M107" s="191"/>
      <c r="N107" s="192"/>
      <c r="O107" s="192"/>
      <c r="P107" s="192"/>
      <c r="Q107" s="192"/>
      <c r="R107" s="192"/>
      <c r="S107" s="192"/>
      <c r="T107" s="193"/>
      <c r="AT107" s="188" t="s">
        <v>268</v>
      </c>
      <c r="AU107" s="188" t="s">
        <v>86</v>
      </c>
      <c r="AV107" s="14" t="s">
        <v>86</v>
      </c>
      <c r="AW107" s="14" t="s">
        <v>41</v>
      </c>
      <c r="AX107" s="14" t="s">
        <v>28</v>
      </c>
      <c r="AY107" s="188" t="s">
        <v>259</v>
      </c>
    </row>
    <row r="108" spans="2:65" s="1" customFormat="1" ht="16.5" customHeight="1">
      <c r="B108" s="161"/>
      <c r="C108" s="162" t="s">
        <v>304</v>
      </c>
      <c r="D108" s="162" t="s">
        <v>261</v>
      </c>
      <c r="E108" s="163" t="s">
        <v>1826</v>
      </c>
      <c r="F108" s="164" t="s">
        <v>1827</v>
      </c>
      <c r="G108" s="165" t="s">
        <v>297</v>
      </c>
      <c r="H108" s="166">
        <v>6.4349999999999996</v>
      </c>
      <c r="I108" s="167"/>
      <c r="J108" s="167">
        <f>ROUND(I108*H108,2)</f>
        <v>0</v>
      </c>
      <c r="K108" s="164" t="s">
        <v>265</v>
      </c>
      <c r="L108" s="39"/>
      <c r="M108" s="168" t="s">
        <v>5</v>
      </c>
      <c r="N108" s="169" t="s">
        <v>48</v>
      </c>
      <c r="O108" s="170">
        <v>2.8000000000000001E-2</v>
      </c>
      <c r="P108" s="170">
        <f>O108*H108</f>
        <v>0.18017999999999998</v>
      </c>
      <c r="Q108" s="170">
        <v>0</v>
      </c>
      <c r="R108" s="170">
        <f>Q108*H108</f>
        <v>0</v>
      </c>
      <c r="S108" s="170">
        <v>0</v>
      </c>
      <c r="T108" s="171">
        <f>S108*H108</f>
        <v>0</v>
      </c>
      <c r="AR108" s="24" t="s">
        <v>266</v>
      </c>
      <c r="AT108" s="24" t="s">
        <v>261</v>
      </c>
      <c r="AU108" s="24" t="s">
        <v>86</v>
      </c>
      <c r="AY108" s="24" t="s">
        <v>259</v>
      </c>
      <c r="BE108" s="172">
        <f>IF(N108="základní",J108,0)</f>
        <v>0</v>
      </c>
      <c r="BF108" s="172">
        <f>IF(N108="snížená",J108,0)</f>
        <v>0</v>
      </c>
      <c r="BG108" s="172">
        <f>IF(N108="zákl. přenesená",J108,0)</f>
        <v>0</v>
      </c>
      <c r="BH108" s="172">
        <f>IF(N108="sníž. přenesená",J108,0)</f>
        <v>0</v>
      </c>
      <c r="BI108" s="172">
        <f>IF(N108="nulová",J108,0)</f>
        <v>0</v>
      </c>
      <c r="BJ108" s="24" t="s">
        <v>28</v>
      </c>
      <c r="BK108" s="172">
        <f>ROUND(I108*H108,2)</f>
        <v>0</v>
      </c>
      <c r="BL108" s="24" t="s">
        <v>266</v>
      </c>
      <c r="BM108" s="24" t="s">
        <v>1828</v>
      </c>
    </row>
    <row r="109" spans="2:65" s="12" customFormat="1" ht="27">
      <c r="B109" s="173"/>
      <c r="D109" s="174" t="s">
        <v>268</v>
      </c>
      <c r="E109" s="175" t="s">
        <v>5</v>
      </c>
      <c r="F109" s="176" t="s">
        <v>1829</v>
      </c>
      <c r="H109" s="175" t="s">
        <v>5</v>
      </c>
      <c r="L109" s="173"/>
      <c r="M109" s="177"/>
      <c r="N109" s="178"/>
      <c r="O109" s="178"/>
      <c r="P109" s="178"/>
      <c r="Q109" s="178"/>
      <c r="R109" s="178"/>
      <c r="S109" s="178"/>
      <c r="T109" s="179"/>
      <c r="AT109" s="175" t="s">
        <v>268</v>
      </c>
      <c r="AU109" s="175" t="s">
        <v>86</v>
      </c>
      <c r="AV109" s="12" t="s">
        <v>28</v>
      </c>
      <c r="AW109" s="12" t="s">
        <v>41</v>
      </c>
      <c r="AX109" s="12" t="s">
        <v>77</v>
      </c>
      <c r="AY109" s="175" t="s">
        <v>259</v>
      </c>
    </row>
    <row r="110" spans="2:65" s="14" customFormat="1">
      <c r="B110" s="187"/>
      <c r="D110" s="174" t="s">
        <v>268</v>
      </c>
      <c r="E110" s="188" t="s">
        <v>5</v>
      </c>
      <c r="F110" s="189" t="s">
        <v>2101</v>
      </c>
      <c r="H110" s="190">
        <v>6.4349999999999996</v>
      </c>
      <c r="L110" s="187"/>
      <c r="M110" s="210"/>
      <c r="N110" s="211"/>
      <c r="O110" s="211"/>
      <c r="P110" s="211"/>
      <c r="Q110" s="211"/>
      <c r="R110" s="211"/>
      <c r="S110" s="211"/>
      <c r="T110" s="212"/>
      <c r="AT110" s="188" t="s">
        <v>268</v>
      </c>
      <c r="AU110" s="188" t="s">
        <v>86</v>
      </c>
      <c r="AV110" s="14" t="s">
        <v>86</v>
      </c>
      <c r="AW110" s="14" t="s">
        <v>41</v>
      </c>
      <c r="AX110" s="14" t="s">
        <v>28</v>
      </c>
      <c r="AY110" s="188" t="s">
        <v>259</v>
      </c>
    </row>
    <row r="111" spans="2:65" s="1" customFormat="1" ht="6.95" customHeight="1">
      <c r="B111" s="54"/>
      <c r="C111" s="55"/>
      <c r="D111" s="55"/>
      <c r="E111" s="55"/>
      <c r="F111" s="55"/>
      <c r="G111" s="55"/>
      <c r="H111" s="55"/>
      <c r="I111" s="55"/>
      <c r="J111" s="55"/>
      <c r="K111" s="55"/>
      <c r="L111" s="39"/>
    </row>
  </sheetData>
  <autoFilter ref="C89:K110" xr:uid="{00000000-0009-0000-0000-000017000000}"/>
  <mergeCells count="16"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  <mergeCell ref="L2:V2"/>
    <mergeCell ref="E76:H76"/>
    <mergeCell ref="E80:H80"/>
    <mergeCell ref="E78:H78"/>
    <mergeCell ref="E82:H82"/>
    <mergeCell ref="J59:J60"/>
  </mergeCells>
  <hyperlinks>
    <hyperlink ref="F1:G1" location="C2" display="1) Krycí list soupisu" xr:uid="{00000000-0004-0000-1700-000000000000}"/>
    <hyperlink ref="G1:H1" location="C62" display="2) Rekapitulace" xr:uid="{00000000-0004-0000-1700-000001000000}"/>
    <hyperlink ref="J1" location="C89" display="3) Soupis prací" xr:uid="{00000000-0004-0000-1700-000002000000}"/>
    <hyperlink ref="L1:V1" location="'Rekapitulace stavby'!C2" display="Rekapitulace stavby" xr:uid="{00000000-0004-0000-1700-000003000000}"/>
  </hyperlinks>
  <pageMargins left="0.59055118110236227" right="0.59055118110236227" top="0.59055118110236227" bottom="0.59055118110236227" header="0" footer="0"/>
  <pageSetup paperSize="9" fitToHeight="100" orientation="landscape" r:id="rId1"/>
  <headerFooter>
    <oddFooter>&amp;CStrana &amp;P z &amp;N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BR107"/>
  <sheetViews>
    <sheetView showGridLines="0" workbookViewId="0">
      <pane ySplit="1" topLeftCell="A83" activePane="bottomLeft" state="frozen"/>
      <selection activeCell="A2" sqref="A2"/>
      <selection pane="bottomLeft" activeCell="I93" sqref="I93:I10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9" max="19" width="8.1640625" customWidth="1"/>
    <col min="20" max="20" width="29.6640625" customWidth="1"/>
    <col min="21" max="21" width="16.33203125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04"/>
      <c r="B1" s="17"/>
      <c r="C1" s="17"/>
      <c r="D1" s="18" t="s">
        <v>1</v>
      </c>
      <c r="E1" s="17"/>
      <c r="F1" s="105" t="s">
        <v>189</v>
      </c>
      <c r="G1" s="262" t="s">
        <v>190</v>
      </c>
      <c r="H1" s="262"/>
      <c r="I1" s="17"/>
      <c r="J1" s="105" t="s">
        <v>191</v>
      </c>
      <c r="K1" s="18" t="s">
        <v>192</v>
      </c>
      <c r="L1" s="105" t="s">
        <v>193</v>
      </c>
      <c r="M1" s="105"/>
      <c r="N1" s="105"/>
      <c r="O1" s="105"/>
      <c r="P1" s="105"/>
      <c r="Q1" s="105"/>
      <c r="R1" s="105"/>
      <c r="S1" s="105"/>
      <c r="T1" s="105"/>
      <c r="U1" s="106"/>
      <c r="V1" s="106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24" t="s">
        <v>177</v>
      </c>
      <c r="AZ2" s="107" t="s">
        <v>2102</v>
      </c>
      <c r="BA2" s="107" t="s">
        <v>5</v>
      </c>
      <c r="BB2" s="107" t="s">
        <v>5</v>
      </c>
      <c r="BC2" s="107" t="s">
        <v>2103</v>
      </c>
      <c r="BD2" s="107" t="s">
        <v>86</v>
      </c>
    </row>
    <row r="3" spans="1:70" ht="6.95" customHeight="1">
      <c r="B3" s="25"/>
      <c r="C3" s="26"/>
      <c r="D3" s="26"/>
      <c r="E3" s="26"/>
      <c r="F3" s="26"/>
      <c r="G3" s="26"/>
      <c r="H3" s="26"/>
      <c r="I3" s="26"/>
      <c r="J3" s="26"/>
      <c r="K3" s="27"/>
      <c r="AT3" s="24" t="s">
        <v>86</v>
      </c>
    </row>
    <row r="4" spans="1:70" ht="36.950000000000003" customHeight="1">
      <c r="B4" s="28"/>
      <c r="C4" s="29"/>
      <c r="D4" s="30" t="s">
        <v>198</v>
      </c>
      <c r="E4" s="29"/>
      <c r="F4" s="29"/>
      <c r="G4" s="29"/>
      <c r="H4" s="29"/>
      <c r="I4" s="29"/>
      <c r="J4" s="29"/>
      <c r="K4" s="31"/>
      <c r="M4" s="32" t="s">
        <v>13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29"/>
      <c r="J5" s="29"/>
      <c r="K5" s="31"/>
    </row>
    <row r="6" spans="1:70" ht="15">
      <c r="B6" s="28"/>
      <c r="C6" s="29"/>
      <c r="D6" s="36" t="s">
        <v>17</v>
      </c>
      <c r="E6" s="29"/>
      <c r="F6" s="29"/>
      <c r="G6" s="29"/>
      <c r="H6" s="29"/>
      <c r="I6" s="29"/>
      <c r="J6" s="29"/>
      <c r="K6" s="31"/>
    </row>
    <row r="7" spans="1:70" ht="16.5" customHeight="1">
      <c r="B7" s="28"/>
      <c r="C7" s="29"/>
      <c r="D7" s="29"/>
      <c r="E7" s="263" t="str">
        <f>'Rekapitulace stavby'!K6</f>
        <v>ÚPRAVA VEŘEJNÉHO PROSTORU MEZI UL. VÝSTAVNÍ-VELETRŽNÍ PŘI MENDLOVĚ NÁM.ČÁST 2 - VNITROBLOK</v>
      </c>
      <c r="F7" s="269"/>
      <c r="G7" s="269"/>
      <c r="H7" s="269"/>
      <c r="I7" s="29"/>
      <c r="J7" s="29"/>
      <c r="K7" s="31"/>
    </row>
    <row r="8" spans="1:70" ht="15">
      <c r="B8" s="28"/>
      <c r="C8" s="29"/>
      <c r="D8" s="36" t="s">
        <v>206</v>
      </c>
      <c r="E8" s="29"/>
      <c r="F8" s="29"/>
      <c r="G8" s="29"/>
      <c r="H8" s="29"/>
      <c r="I8" s="29"/>
      <c r="J8" s="29"/>
      <c r="K8" s="31"/>
    </row>
    <row r="9" spans="1:70" ht="16.5" customHeight="1">
      <c r="B9" s="28"/>
      <c r="C9" s="29"/>
      <c r="D9" s="29"/>
      <c r="E9" s="263" t="s">
        <v>1641</v>
      </c>
      <c r="F9" s="254"/>
      <c r="G9" s="254"/>
      <c r="H9" s="254"/>
      <c r="I9" s="29"/>
      <c r="J9" s="29"/>
      <c r="K9" s="31"/>
    </row>
    <row r="10" spans="1:70" ht="15">
      <c r="B10" s="28"/>
      <c r="C10" s="29"/>
      <c r="D10" s="36" t="s">
        <v>212</v>
      </c>
      <c r="E10" s="29"/>
      <c r="F10" s="29"/>
      <c r="G10" s="29"/>
      <c r="H10" s="29"/>
      <c r="I10" s="29"/>
      <c r="J10" s="29"/>
      <c r="K10" s="31"/>
    </row>
    <row r="11" spans="1:70" s="1" customFormat="1" ht="16.5" customHeight="1">
      <c r="B11" s="39"/>
      <c r="C11" s="40"/>
      <c r="D11" s="40"/>
      <c r="E11" s="252" t="s">
        <v>2072</v>
      </c>
      <c r="F11" s="264"/>
      <c r="G11" s="264"/>
      <c r="H11" s="264"/>
      <c r="I11" s="40"/>
      <c r="J11" s="40"/>
      <c r="K11" s="43"/>
    </row>
    <row r="12" spans="1:70" s="1" customFormat="1" ht="15">
      <c r="B12" s="39"/>
      <c r="C12" s="40"/>
      <c r="D12" s="36" t="s">
        <v>1646</v>
      </c>
      <c r="E12" s="40"/>
      <c r="F12" s="40"/>
      <c r="G12" s="40"/>
      <c r="H12" s="40"/>
      <c r="I12" s="40"/>
      <c r="J12" s="40"/>
      <c r="K12" s="43"/>
    </row>
    <row r="13" spans="1:70" s="1" customFormat="1" ht="36.950000000000003" customHeight="1">
      <c r="B13" s="39"/>
      <c r="C13" s="40"/>
      <c r="D13" s="40"/>
      <c r="E13" s="265" t="s">
        <v>2104</v>
      </c>
      <c r="F13" s="264"/>
      <c r="G13" s="264"/>
      <c r="H13" s="264"/>
      <c r="I13" s="40"/>
      <c r="J13" s="40"/>
      <c r="K13" s="43"/>
    </row>
    <row r="14" spans="1:70" s="1" customFormat="1">
      <c r="B14" s="39"/>
      <c r="C14" s="40"/>
      <c r="D14" s="40"/>
      <c r="E14" s="40"/>
      <c r="F14" s="40"/>
      <c r="G14" s="40"/>
      <c r="H14" s="40"/>
      <c r="I14" s="40"/>
      <c r="J14" s="40"/>
      <c r="K14" s="43"/>
    </row>
    <row r="15" spans="1:70" s="1" customFormat="1" ht="14.45" customHeight="1">
      <c r="B15" s="39"/>
      <c r="C15" s="40"/>
      <c r="D15" s="36" t="s">
        <v>20</v>
      </c>
      <c r="E15" s="40"/>
      <c r="F15" s="34" t="s">
        <v>21</v>
      </c>
      <c r="G15" s="40"/>
      <c r="H15" s="40"/>
      <c r="I15" s="36" t="s">
        <v>22</v>
      </c>
      <c r="J15" s="34" t="s">
        <v>5</v>
      </c>
      <c r="K15" s="43"/>
    </row>
    <row r="16" spans="1:70" s="1" customFormat="1" ht="14.45" customHeight="1">
      <c r="B16" s="39"/>
      <c r="C16" s="40"/>
      <c r="D16" s="36" t="s">
        <v>24</v>
      </c>
      <c r="E16" s="40"/>
      <c r="F16" s="34" t="s">
        <v>25</v>
      </c>
      <c r="G16" s="40"/>
      <c r="H16" s="40"/>
      <c r="I16" s="36" t="s">
        <v>26</v>
      </c>
      <c r="J16" s="108" t="str">
        <f>'Rekapitulace stavby'!AN8</f>
        <v>18.09.2017</v>
      </c>
      <c r="K16" s="43"/>
    </row>
    <row r="17" spans="2:11" s="1" customFormat="1" ht="10.9" customHeight="1">
      <c r="B17" s="39"/>
      <c r="C17" s="40"/>
      <c r="D17" s="40"/>
      <c r="E17" s="40"/>
      <c r="F17" s="40"/>
      <c r="G17" s="40"/>
      <c r="H17" s="40"/>
      <c r="I17" s="40"/>
      <c r="J17" s="40"/>
      <c r="K17" s="43"/>
    </row>
    <row r="18" spans="2:11" s="1" customFormat="1" ht="14.45" customHeight="1">
      <c r="B18" s="39"/>
      <c r="C18" s="40"/>
      <c r="D18" s="36" t="s">
        <v>33</v>
      </c>
      <c r="E18" s="40"/>
      <c r="F18" s="40"/>
      <c r="G18" s="40"/>
      <c r="H18" s="40"/>
      <c r="I18" s="36" t="s">
        <v>34</v>
      </c>
      <c r="J18" s="34" t="s">
        <v>5</v>
      </c>
      <c r="K18" s="43"/>
    </row>
    <row r="19" spans="2:11" s="1" customFormat="1" ht="18" customHeight="1">
      <c r="B19" s="39"/>
      <c r="C19" s="40"/>
      <c r="D19" s="40"/>
      <c r="E19" s="34" t="s">
        <v>35</v>
      </c>
      <c r="F19" s="40"/>
      <c r="G19" s="40"/>
      <c r="H19" s="40"/>
      <c r="I19" s="36" t="s">
        <v>36</v>
      </c>
      <c r="J19" s="34" t="s">
        <v>5</v>
      </c>
      <c r="K19" s="43"/>
    </row>
    <row r="20" spans="2:11" s="1" customFormat="1" ht="6.95" customHeight="1">
      <c r="B20" s="39"/>
      <c r="C20" s="40"/>
      <c r="D20" s="40"/>
      <c r="E20" s="40"/>
      <c r="F20" s="40"/>
      <c r="G20" s="40"/>
      <c r="H20" s="40"/>
      <c r="I20" s="40"/>
      <c r="J20" s="40"/>
      <c r="K20" s="43"/>
    </row>
    <row r="21" spans="2:11" s="1" customFormat="1" ht="14.45" customHeight="1">
      <c r="B21" s="39"/>
      <c r="C21" s="40"/>
      <c r="D21" s="36" t="s">
        <v>37</v>
      </c>
      <c r="E21" s="40"/>
      <c r="F21" s="40"/>
      <c r="G21" s="40"/>
      <c r="H21" s="40"/>
      <c r="I21" s="36" t="s">
        <v>34</v>
      </c>
      <c r="J21" s="34" t="str">
        <f>IF('Rekapitulace stavby'!AN13="Vyplň údaj","",IF('Rekapitulace stavby'!AN13="","",'Rekapitulace stavby'!AN13))</f>
        <v/>
      </c>
      <c r="K21" s="43"/>
    </row>
    <row r="22" spans="2:11" s="1" customFormat="1" ht="18" customHeight="1">
      <c r="B22" s="39"/>
      <c r="C22" s="40"/>
      <c r="D22" s="40"/>
      <c r="E22" s="34" t="str">
        <f>IF('Rekapitulace stavby'!E14="Vyplň údaj","",IF('Rekapitulace stavby'!E14="","",'Rekapitulace stavby'!E14))</f>
        <v xml:space="preserve"> </v>
      </c>
      <c r="F22" s="40"/>
      <c r="G22" s="40"/>
      <c r="H22" s="40"/>
      <c r="I22" s="36" t="s">
        <v>36</v>
      </c>
      <c r="J22" s="34" t="str">
        <f>IF('Rekapitulace stavby'!AN14="Vyplň údaj","",IF('Rekapitulace stavby'!AN14="","",'Rekapitulace stavby'!AN14))</f>
        <v/>
      </c>
      <c r="K22" s="43"/>
    </row>
    <row r="23" spans="2:11" s="1" customFormat="1" ht="6.95" customHeight="1">
      <c r="B23" s="39"/>
      <c r="C23" s="40"/>
      <c r="D23" s="40"/>
      <c r="E23" s="40"/>
      <c r="F23" s="40"/>
      <c r="G23" s="40"/>
      <c r="H23" s="40"/>
      <c r="I23" s="40"/>
      <c r="J23" s="40"/>
      <c r="K23" s="43"/>
    </row>
    <row r="24" spans="2:11" s="1" customFormat="1" ht="14.45" customHeight="1">
      <c r="B24" s="39"/>
      <c r="C24" s="40"/>
      <c r="D24" s="36" t="s">
        <v>39</v>
      </c>
      <c r="E24" s="40"/>
      <c r="F24" s="40"/>
      <c r="G24" s="40"/>
      <c r="H24" s="40"/>
      <c r="I24" s="36" t="s">
        <v>34</v>
      </c>
      <c r="J24" s="34" t="s">
        <v>5</v>
      </c>
      <c r="K24" s="43"/>
    </row>
    <row r="25" spans="2:11" s="1" customFormat="1" ht="18" customHeight="1">
      <c r="B25" s="39"/>
      <c r="C25" s="40"/>
      <c r="D25" s="40"/>
      <c r="E25" s="34" t="s">
        <v>40</v>
      </c>
      <c r="F25" s="40"/>
      <c r="G25" s="40"/>
      <c r="H25" s="40"/>
      <c r="I25" s="36" t="s">
        <v>36</v>
      </c>
      <c r="J25" s="34" t="s">
        <v>5</v>
      </c>
      <c r="K25" s="43"/>
    </row>
    <row r="26" spans="2:11" s="1" customFormat="1" ht="6.95" customHeight="1">
      <c r="B26" s="39"/>
      <c r="C26" s="40"/>
      <c r="D26" s="40"/>
      <c r="E26" s="40"/>
      <c r="F26" s="40"/>
      <c r="G26" s="40"/>
      <c r="H26" s="40"/>
      <c r="I26" s="40"/>
      <c r="J26" s="40"/>
      <c r="K26" s="43"/>
    </row>
    <row r="27" spans="2:11" s="1" customFormat="1" ht="14.45" customHeight="1">
      <c r="B27" s="39"/>
      <c r="C27" s="40"/>
      <c r="D27" s="36" t="s">
        <v>42</v>
      </c>
      <c r="E27" s="40"/>
      <c r="F27" s="40"/>
      <c r="G27" s="40"/>
      <c r="H27" s="40"/>
      <c r="I27" s="40"/>
      <c r="J27" s="40"/>
      <c r="K27" s="43"/>
    </row>
    <row r="28" spans="2:11" s="7" customFormat="1" ht="16.5" customHeight="1">
      <c r="B28" s="109"/>
      <c r="C28" s="110"/>
      <c r="D28" s="110"/>
      <c r="E28" s="257" t="s">
        <v>5</v>
      </c>
      <c r="F28" s="257"/>
      <c r="G28" s="257"/>
      <c r="H28" s="257"/>
      <c r="I28" s="110"/>
      <c r="J28" s="110"/>
      <c r="K28" s="111"/>
    </row>
    <row r="29" spans="2:11" s="1" customFormat="1" ht="6.95" customHeight="1">
      <c r="B29" s="39"/>
      <c r="C29" s="40"/>
      <c r="D29" s="40"/>
      <c r="E29" s="40"/>
      <c r="F29" s="40"/>
      <c r="G29" s="40"/>
      <c r="H29" s="40"/>
      <c r="I29" s="40"/>
      <c r="J29" s="40"/>
      <c r="K29" s="43"/>
    </row>
    <row r="30" spans="2:11" s="1" customFormat="1" ht="6.95" customHeight="1">
      <c r="B30" s="39"/>
      <c r="C30" s="40"/>
      <c r="D30" s="66"/>
      <c r="E30" s="66"/>
      <c r="F30" s="66"/>
      <c r="G30" s="66"/>
      <c r="H30" s="66"/>
      <c r="I30" s="66"/>
      <c r="J30" s="66"/>
      <c r="K30" s="112"/>
    </row>
    <row r="31" spans="2:11" s="1" customFormat="1" ht="25.35" customHeight="1">
      <c r="B31" s="39"/>
      <c r="C31" s="40"/>
      <c r="D31" s="113" t="s">
        <v>43</v>
      </c>
      <c r="E31" s="40"/>
      <c r="F31" s="40"/>
      <c r="G31" s="40"/>
      <c r="H31" s="40"/>
      <c r="I31" s="40"/>
      <c r="J31" s="114">
        <f>ROUND(J90,0)</f>
        <v>0</v>
      </c>
      <c r="K31" s="43"/>
    </row>
    <row r="32" spans="2:11" s="1" customFormat="1" ht="6.95" customHeight="1">
      <c r="B32" s="39"/>
      <c r="C32" s="40"/>
      <c r="D32" s="66"/>
      <c r="E32" s="66"/>
      <c r="F32" s="66"/>
      <c r="G32" s="66"/>
      <c r="H32" s="66"/>
      <c r="I32" s="66"/>
      <c r="J32" s="66"/>
      <c r="K32" s="112"/>
    </row>
    <row r="33" spans="2:11" s="1" customFormat="1" ht="14.45" customHeight="1">
      <c r="B33" s="39"/>
      <c r="C33" s="40"/>
      <c r="D33" s="40"/>
      <c r="E33" s="40"/>
      <c r="F33" s="44" t="s">
        <v>45</v>
      </c>
      <c r="G33" s="40"/>
      <c r="H33" s="40"/>
      <c r="I33" s="44" t="s">
        <v>44</v>
      </c>
      <c r="J33" s="44" t="s">
        <v>46</v>
      </c>
      <c r="K33" s="43"/>
    </row>
    <row r="34" spans="2:11" s="1" customFormat="1" ht="14.45" customHeight="1">
      <c r="B34" s="39"/>
      <c r="C34" s="40"/>
      <c r="D34" s="47" t="s">
        <v>47</v>
      </c>
      <c r="E34" s="47" t="s">
        <v>48</v>
      </c>
      <c r="F34" s="115">
        <f>ROUND(SUM(BE90:BE106), 0)</f>
        <v>0</v>
      </c>
      <c r="G34" s="40"/>
      <c r="H34" s="40"/>
      <c r="I34" s="116">
        <v>0.21</v>
      </c>
      <c r="J34" s="115">
        <f>ROUND(ROUND((SUM(BE90:BE106)), 0)*I34, 0)</f>
        <v>0</v>
      </c>
      <c r="K34" s="43"/>
    </row>
    <row r="35" spans="2:11" s="1" customFormat="1" ht="14.45" customHeight="1">
      <c r="B35" s="39"/>
      <c r="C35" s="40"/>
      <c r="D35" s="40"/>
      <c r="E35" s="47" t="s">
        <v>49</v>
      </c>
      <c r="F35" s="115">
        <f>ROUND(SUM(BF90:BF106), 0)</f>
        <v>0</v>
      </c>
      <c r="G35" s="40"/>
      <c r="H35" s="40"/>
      <c r="I35" s="116">
        <v>0.15</v>
      </c>
      <c r="J35" s="115">
        <f>ROUND(ROUND((SUM(BF90:BF106)), 0)*I35, 0)</f>
        <v>0</v>
      </c>
      <c r="K35" s="43"/>
    </row>
    <row r="36" spans="2:11" s="1" customFormat="1" ht="14.45" hidden="1" customHeight="1">
      <c r="B36" s="39"/>
      <c r="C36" s="40"/>
      <c r="D36" s="40"/>
      <c r="E36" s="47" t="s">
        <v>50</v>
      </c>
      <c r="F36" s="115">
        <f>ROUND(SUM(BG90:BG106), 0)</f>
        <v>0</v>
      </c>
      <c r="G36" s="40"/>
      <c r="H36" s="40"/>
      <c r="I36" s="116">
        <v>0.21</v>
      </c>
      <c r="J36" s="115">
        <v>0</v>
      </c>
      <c r="K36" s="43"/>
    </row>
    <row r="37" spans="2:11" s="1" customFormat="1" ht="14.45" hidden="1" customHeight="1">
      <c r="B37" s="39"/>
      <c r="C37" s="40"/>
      <c r="D37" s="40"/>
      <c r="E37" s="47" t="s">
        <v>51</v>
      </c>
      <c r="F37" s="115">
        <f>ROUND(SUM(BH90:BH106), 0)</f>
        <v>0</v>
      </c>
      <c r="G37" s="40"/>
      <c r="H37" s="40"/>
      <c r="I37" s="116">
        <v>0.15</v>
      </c>
      <c r="J37" s="115">
        <v>0</v>
      </c>
      <c r="K37" s="43"/>
    </row>
    <row r="38" spans="2:11" s="1" customFormat="1" ht="14.45" hidden="1" customHeight="1">
      <c r="B38" s="39"/>
      <c r="C38" s="40"/>
      <c r="D38" s="40"/>
      <c r="E38" s="47" t="s">
        <v>52</v>
      </c>
      <c r="F38" s="115">
        <f>ROUND(SUM(BI90:BI106), 0)</f>
        <v>0</v>
      </c>
      <c r="G38" s="40"/>
      <c r="H38" s="40"/>
      <c r="I38" s="116">
        <v>0</v>
      </c>
      <c r="J38" s="115">
        <v>0</v>
      </c>
      <c r="K38" s="43"/>
    </row>
    <row r="39" spans="2:11" s="1" customFormat="1" ht="6.95" customHeight="1">
      <c r="B39" s="39"/>
      <c r="C39" s="40"/>
      <c r="D39" s="40"/>
      <c r="E39" s="40"/>
      <c r="F39" s="40"/>
      <c r="G39" s="40"/>
      <c r="H39" s="40"/>
      <c r="I39" s="40"/>
      <c r="J39" s="40"/>
      <c r="K39" s="43"/>
    </row>
    <row r="40" spans="2:11" s="1" customFormat="1" ht="25.35" customHeight="1">
      <c r="B40" s="39"/>
      <c r="C40" s="117"/>
      <c r="D40" s="118" t="s">
        <v>53</v>
      </c>
      <c r="E40" s="69"/>
      <c r="F40" s="69"/>
      <c r="G40" s="119" t="s">
        <v>54</v>
      </c>
      <c r="H40" s="120" t="s">
        <v>55</v>
      </c>
      <c r="I40" s="69"/>
      <c r="J40" s="121">
        <f>SUM(J31:J38)</f>
        <v>0</v>
      </c>
      <c r="K40" s="122"/>
    </row>
    <row r="41" spans="2:11" s="1" customFormat="1" ht="14.45" customHeight="1">
      <c r="B41" s="54"/>
      <c r="C41" s="55"/>
      <c r="D41" s="55"/>
      <c r="E41" s="55"/>
      <c r="F41" s="55"/>
      <c r="G41" s="55"/>
      <c r="H41" s="55"/>
      <c r="I41" s="55"/>
      <c r="J41" s="55"/>
      <c r="K41" s="56"/>
    </row>
    <row r="45" spans="2:11" s="1" customFormat="1" ht="6.95" customHeight="1">
      <c r="B45" s="57"/>
      <c r="C45" s="58"/>
      <c r="D45" s="58"/>
      <c r="E45" s="58"/>
      <c r="F45" s="58"/>
      <c r="G45" s="58"/>
      <c r="H45" s="58"/>
      <c r="I45" s="58"/>
      <c r="J45" s="58"/>
      <c r="K45" s="123"/>
    </row>
    <row r="46" spans="2:11" s="1" customFormat="1" ht="36.950000000000003" customHeight="1">
      <c r="B46" s="39"/>
      <c r="C46" s="30" t="s">
        <v>228</v>
      </c>
      <c r="D46" s="40"/>
      <c r="E46" s="40"/>
      <c r="F46" s="40"/>
      <c r="G46" s="40"/>
      <c r="H46" s="40"/>
      <c r="I46" s="40"/>
      <c r="J46" s="40"/>
      <c r="K46" s="43"/>
    </row>
    <row r="47" spans="2:11" s="1" customFormat="1" ht="6.95" customHeight="1">
      <c r="B47" s="39"/>
      <c r="C47" s="40"/>
      <c r="D47" s="40"/>
      <c r="E47" s="40"/>
      <c r="F47" s="40"/>
      <c r="G47" s="40"/>
      <c r="H47" s="40"/>
      <c r="I47" s="40"/>
      <c r="J47" s="40"/>
      <c r="K47" s="43"/>
    </row>
    <row r="48" spans="2:11" s="1" customFormat="1" ht="14.45" customHeight="1">
      <c r="B48" s="39"/>
      <c r="C48" s="36" t="s">
        <v>17</v>
      </c>
      <c r="D48" s="40"/>
      <c r="E48" s="40"/>
      <c r="F48" s="40"/>
      <c r="G48" s="40"/>
      <c r="H48" s="40"/>
      <c r="I48" s="40"/>
      <c r="J48" s="40"/>
      <c r="K48" s="43"/>
    </row>
    <row r="49" spans="2:47" s="1" customFormat="1" ht="16.5" customHeight="1">
      <c r="B49" s="39"/>
      <c r="C49" s="40"/>
      <c r="D49" s="40"/>
      <c r="E49" s="263" t="str">
        <f>E7</f>
        <v>ÚPRAVA VEŘEJNÉHO PROSTORU MEZI UL. VÝSTAVNÍ-VELETRŽNÍ PŘI MENDLOVĚ NÁM.ČÁST 2 - VNITROBLOK</v>
      </c>
      <c r="F49" s="269"/>
      <c r="G49" s="269"/>
      <c r="H49" s="269"/>
      <c r="I49" s="40"/>
      <c r="J49" s="40"/>
      <c r="K49" s="43"/>
    </row>
    <row r="50" spans="2:47" ht="15">
      <c r="B50" s="28"/>
      <c r="C50" s="36" t="s">
        <v>206</v>
      </c>
      <c r="D50" s="29"/>
      <c r="E50" s="29"/>
      <c r="F50" s="29"/>
      <c r="G50" s="29"/>
      <c r="H50" s="29"/>
      <c r="I50" s="29"/>
      <c r="J50" s="29"/>
      <c r="K50" s="31"/>
    </row>
    <row r="51" spans="2:47" ht="16.5" customHeight="1">
      <c r="B51" s="28"/>
      <c r="C51" s="29"/>
      <c r="D51" s="29"/>
      <c r="E51" s="263" t="s">
        <v>1641</v>
      </c>
      <c r="F51" s="254"/>
      <c r="G51" s="254"/>
      <c r="H51" s="254"/>
      <c r="I51" s="29"/>
      <c r="J51" s="29"/>
      <c r="K51" s="31"/>
    </row>
    <row r="52" spans="2:47" ht="15">
      <c r="B52" s="28"/>
      <c r="C52" s="36" t="s">
        <v>212</v>
      </c>
      <c r="D52" s="29"/>
      <c r="E52" s="29"/>
      <c r="F52" s="29"/>
      <c r="G52" s="29"/>
      <c r="H52" s="29"/>
      <c r="I52" s="29"/>
      <c r="J52" s="29"/>
      <c r="K52" s="31"/>
    </row>
    <row r="53" spans="2:47" s="1" customFormat="1" ht="16.5" customHeight="1">
      <c r="B53" s="39"/>
      <c r="C53" s="40"/>
      <c r="D53" s="40"/>
      <c r="E53" s="252" t="s">
        <v>2072</v>
      </c>
      <c r="F53" s="264"/>
      <c r="G53" s="264"/>
      <c r="H53" s="264"/>
      <c r="I53" s="40"/>
      <c r="J53" s="40"/>
      <c r="K53" s="43"/>
    </row>
    <row r="54" spans="2:47" s="1" customFormat="1" ht="14.45" customHeight="1">
      <c r="B54" s="39"/>
      <c r="C54" s="36" t="s">
        <v>1646</v>
      </c>
      <c r="D54" s="40"/>
      <c r="E54" s="40"/>
      <c r="F54" s="40"/>
      <c r="G54" s="40"/>
      <c r="H54" s="40"/>
      <c r="I54" s="40"/>
      <c r="J54" s="40"/>
      <c r="K54" s="43"/>
    </row>
    <row r="55" spans="2:47" s="1" customFormat="1" ht="17.25" customHeight="1">
      <c r="B55" s="39"/>
      <c r="C55" s="40"/>
      <c r="D55" s="40"/>
      <c r="E55" s="265" t="str">
        <f>E13</f>
        <v>SO 19.3a - PŮDOKRYVNÉ ROSTLINY - rozvojová péče</v>
      </c>
      <c r="F55" s="264"/>
      <c r="G55" s="264"/>
      <c r="H55" s="264"/>
      <c r="I55" s="40"/>
      <c r="J55" s="40"/>
      <c r="K55" s="43"/>
    </row>
    <row r="56" spans="2:47" s="1" customFormat="1" ht="6.95" customHeight="1">
      <c r="B56" s="39"/>
      <c r="C56" s="40"/>
      <c r="D56" s="40"/>
      <c r="E56" s="40"/>
      <c r="F56" s="40"/>
      <c r="G56" s="40"/>
      <c r="H56" s="40"/>
      <c r="I56" s="40"/>
      <c r="J56" s="40"/>
      <c r="K56" s="43"/>
    </row>
    <row r="57" spans="2:47" s="1" customFormat="1" ht="18" customHeight="1">
      <c r="B57" s="39"/>
      <c r="C57" s="36" t="s">
        <v>24</v>
      </c>
      <c r="D57" s="40"/>
      <c r="E57" s="40"/>
      <c r="F57" s="34" t="str">
        <f>F16</f>
        <v>BRNO</v>
      </c>
      <c r="G57" s="40"/>
      <c r="H57" s="40"/>
      <c r="I57" s="36" t="s">
        <v>26</v>
      </c>
      <c r="J57" s="108" t="str">
        <f>IF(J16="","",J16)</f>
        <v>18.09.2017</v>
      </c>
      <c r="K57" s="43"/>
    </row>
    <row r="58" spans="2:47" s="1" customFormat="1" ht="6.95" customHeight="1">
      <c r="B58" s="39"/>
      <c r="C58" s="40"/>
      <c r="D58" s="40"/>
      <c r="E58" s="40"/>
      <c r="F58" s="40"/>
      <c r="G58" s="40"/>
      <c r="H58" s="40"/>
      <c r="I58" s="40"/>
      <c r="J58" s="40"/>
      <c r="K58" s="43"/>
    </row>
    <row r="59" spans="2:47" s="1" customFormat="1" ht="15">
      <c r="B59" s="39"/>
      <c r="C59" s="36" t="s">
        <v>33</v>
      </c>
      <c r="D59" s="40"/>
      <c r="E59" s="40"/>
      <c r="F59" s="34" t="str">
        <f>E19</f>
        <v>Statutární město Brno</v>
      </c>
      <c r="G59" s="40"/>
      <c r="H59" s="40"/>
      <c r="I59" s="36" t="s">
        <v>39</v>
      </c>
      <c r="J59" s="257" t="str">
        <f>E25</f>
        <v>ATELIÉR ZAHRADNÍ A KRAJIN. ARCHITEKTURY  Z.SENDLER</v>
      </c>
      <c r="K59" s="43"/>
    </row>
    <row r="60" spans="2:47" s="1" customFormat="1" ht="14.45" customHeight="1">
      <c r="B60" s="39"/>
      <c r="C60" s="36" t="s">
        <v>37</v>
      </c>
      <c r="D60" s="40"/>
      <c r="E60" s="40"/>
      <c r="F60" s="34" t="str">
        <f>IF(E22="","",E22)</f>
        <v xml:space="preserve"> </v>
      </c>
      <c r="G60" s="40"/>
      <c r="H60" s="40"/>
      <c r="I60" s="40"/>
      <c r="J60" s="266"/>
      <c r="K60" s="43"/>
    </row>
    <row r="61" spans="2:47" s="1" customFormat="1" ht="10.35" customHeight="1">
      <c r="B61" s="39"/>
      <c r="C61" s="40"/>
      <c r="D61" s="40"/>
      <c r="E61" s="40"/>
      <c r="F61" s="40"/>
      <c r="G61" s="40"/>
      <c r="H61" s="40"/>
      <c r="I61" s="40"/>
      <c r="J61" s="40"/>
      <c r="K61" s="43"/>
    </row>
    <row r="62" spans="2:47" s="1" customFormat="1" ht="29.25" customHeight="1">
      <c r="B62" s="39"/>
      <c r="C62" s="124" t="s">
        <v>229</v>
      </c>
      <c r="D62" s="117"/>
      <c r="E62" s="117"/>
      <c r="F62" s="117"/>
      <c r="G62" s="117"/>
      <c r="H62" s="117"/>
      <c r="I62" s="117"/>
      <c r="J62" s="125" t="s">
        <v>230</v>
      </c>
      <c r="K62" s="126"/>
    </row>
    <row r="63" spans="2:47" s="1" customFormat="1" ht="10.35" customHeight="1">
      <c r="B63" s="39"/>
      <c r="C63" s="40"/>
      <c r="D63" s="40"/>
      <c r="E63" s="40"/>
      <c r="F63" s="40"/>
      <c r="G63" s="40"/>
      <c r="H63" s="40"/>
      <c r="I63" s="40"/>
      <c r="J63" s="40"/>
      <c r="K63" s="43"/>
    </row>
    <row r="64" spans="2:47" s="1" customFormat="1" ht="29.25" customHeight="1">
      <c r="B64" s="39"/>
      <c r="C64" s="127" t="s">
        <v>231</v>
      </c>
      <c r="D64" s="40"/>
      <c r="E64" s="40"/>
      <c r="F64" s="40"/>
      <c r="G64" s="40"/>
      <c r="H64" s="40"/>
      <c r="I64" s="40"/>
      <c r="J64" s="114">
        <f>J90</f>
        <v>0</v>
      </c>
      <c r="K64" s="43"/>
      <c r="AU64" s="24" t="s">
        <v>232</v>
      </c>
    </row>
    <row r="65" spans="2:12" s="8" customFormat="1" ht="24.95" customHeight="1">
      <c r="B65" s="128"/>
      <c r="C65" s="129"/>
      <c r="D65" s="130" t="s">
        <v>233</v>
      </c>
      <c r="E65" s="131"/>
      <c r="F65" s="131"/>
      <c r="G65" s="131"/>
      <c r="H65" s="131"/>
      <c r="I65" s="131"/>
      <c r="J65" s="132">
        <f>J91</f>
        <v>0</v>
      </c>
      <c r="K65" s="133"/>
    </row>
    <row r="66" spans="2:12" s="9" customFormat="1" ht="19.899999999999999" customHeight="1">
      <c r="B66" s="134"/>
      <c r="C66" s="135"/>
      <c r="D66" s="136" t="s">
        <v>234</v>
      </c>
      <c r="E66" s="137"/>
      <c r="F66" s="137"/>
      <c r="G66" s="137"/>
      <c r="H66" s="137"/>
      <c r="I66" s="137"/>
      <c r="J66" s="138">
        <f>J92</f>
        <v>0</v>
      </c>
      <c r="K66" s="139"/>
    </row>
    <row r="67" spans="2:12" s="1" customFormat="1" ht="21.75" customHeight="1">
      <c r="B67" s="39"/>
      <c r="C67" s="40"/>
      <c r="D67" s="40"/>
      <c r="E67" s="40"/>
      <c r="F67" s="40"/>
      <c r="G67" s="40"/>
      <c r="H67" s="40"/>
      <c r="I67" s="40"/>
      <c r="J67" s="40"/>
      <c r="K67" s="43"/>
    </row>
    <row r="68" spans="2:12" s="1" customFormat="1" ht="6.95" customHeight="1">
      <c r="B68" s="54"/>
      <c r="C68" s="55"/>
      <c r="D68" s="55"/>
      <c r="E68" s="55"/>
      <c r="F68" s="55"/>
      <c r="G68" s="55"/>
      <c r="H68" s="55"/>
      <c r="I68" s="55"/>
      <c r="J68" s="55"/>
      <c r="K68" s="56"/>
    </row>
    <row r="72" spans="2:12" s="1" customFormat="1" ht="6.95" customHeight="1">
      <c r="B72" s="57"/>
      <c r="C72" s="58"/>
      <c r="D72" s="58"/>
      <c r="E72" s="58"/>
      <c r="F72" s="58"/>
      <c r="G72" s="58"/>
      <c r="H72" s="58"/>
      <c r="I72" s="58"/>
      <c r="J72" s="58"/>
      <c r="K72" s="58"/>
      <c r="L72" s="39"/>
    </row>
    <row r="73" spans="2:12" s="1" customFormat="1" ht="36.950000000000003" customHeight="1">
      <c r="B73" s="39"/>
      <c r="C73" s="59" t="s">
        <v>243</v>
      </c>
      <c r="L73" s="39"/>
    </row>
    <row r="74" spans="2:12" s="1" customFormat="1" ht="6.95" customHeight="1">
      <c r="B74" s="39"/>
      <c r="L74" s="39"/>
    </row>
    <row r="75" spans="2:12" s="1" customFormat="1" ht="14.45" customHeight="1">
      <c r="B75" s="39"/>
      <c r="C75" s="61" t="s">
        <v>17</v>
      </c>
      <c r="L75" s="39"/>
    </row>
    <row r="76" spans="2:12" s="1" customFormat="1" ht="16.5" customHeight="1">
      <c r="B76" s="39"/>
      <c r="E76" s="267" t="str">
        <f>E7</f>
        <v>ÚPRAVA VEŘEJNÉHO PROSTORU MEZI UL. VÝSTAVNÍ-VELETRŽNÍ PŘI MENDLOVĚ NÁM.ČÁST 2 - VNITROBLOK</v>
      </c>
      <c r="F76" s="268"/>
      <c r="G76" s="268"/>
      <c r="H76" s="268"/>
      <c r="L76" s="39"/>
    </row>
    <row r="77" spans="2:12" ht="15">
      <c r="B77" s="28"/>
      <c r="C77" s="61" t="s">
        <v>206</v>
      </c>
      <c r="L77" s="28"/>
    </row>
    <row r="78" spans="2:12" ht="16.5" customHeight="1">
      <c r="B78" s="28"/>
      <c r="E78" s="267" t="s">
        <v>1641</v>
      </c>
      <c r="F78" s="219"/>
      <c r="G78" s="219"/>
      <c r="H78" s="219"/>
      <c r="L78" s="28"/>
    </row>
    <row r="79" spans="2:12" ht="15">
      <c r="B79" s="28"/>
      <c r="C79" s="61" t="s">
        <v>212</v>
      </c>
      <c r="L79" s="28"/>
    </row>
    <row r="80" spans="2:12" s="1" customFormat="1" ht="16.5" customHeight="1">
      <c r="B80" s="39"/>
      <c r="E80" s="270" t="s">
        <v>2072</v>
      </c>
      <c r="F80" s="261"/>
      <c r="G80" s="261"/>
      <c r="H80" s="261"/>
      <c r="L80" s="39"/>
    </row>
    <row r="81" spans="2:65" s="1" customFormat="1" ht="14.45" customHeight="1">
      <c r="B81" s="39"/>
      <c r="C81" s="61" t="s">
        <v>1646</v>
      </c>
      <c r="L81" s="39"/>
    </row>
    <row r="82" spans="2:65" s="1" customFormat="1" ht="17.25" customHeight="1">
      <c r="B82" s="39"/>
      <c r="E82" s="245" t="str">
        <f>E13</f>
        <v>SO 19.3a - PŮDOKRYVNÉ ROSTLINY - rozvojová péče</v>
      </c>
      <c r="F82" s="261"/>
      <c r="G82" s="261"/>
      <c r="H82" s="261"/>
      <c r="L82" s="39"/>
    </row>
    <row r="83" spans="2:65" s="1" customFormat="1" ht="6.95" customHeight="1">
      <c r="B83" s="39"/>
      <c r="L83" s="39"/>
    </row>
    <row r="84" spans="2:65" s="1" customFormat="1" ht="18" customHeight="1">
      <c r="B84" s="39"/>
      <c r="C84" s="61" t="s">
        <v>24</v>
      </c>
      <c r="F84" s="140" t="str">
        <f>F16</f>
        <v>BRNO</v>
      </c>
      <c r="I84" s="61" t="s">
        <v>26</v>
      </c>
      <c r="J84" s="65" t="str">
        <f>IF(J16="","",J16)</f>
        <v>18.09.2017</v>
      </c>
      <c r="L84" s="39"/>
    </row>
    <row r="85" spans="2:65" s="1" customFormat="1" ht="6.95" customHeight="1">
      <c r="B85" s="39"/>
      <c r="L85" s="39"/>
    </row>
    <row r="86" spans="2:65" s="1" customFormat="1" ht="15">
      <c r="B86" s="39"/>
      <c r="C86" s="61" t="s">
        <v>33</v>
      </c>
      <c r="F86" s="140" t="str">
        <f>E19</f>
        <v>Statutární město Brno</v>
      </c>
      <c r="I86" s="61" t="s">
        <v>39</v>
      </c>
      <c r="J86" s="140" t="str">
        <f>E25</f>
        <v>ATELIÉR ZAHRADNÍ A KRAJIN. ARCHITEKTURY  Z.SENDLER</v>
      </c>
      <c r="L86" s="39"/>
    </row>
    <row r="87" spans="2:65" s="1" customFormat="1" ht="14.45" customHeight="1">
      <c r="B87" s="39"/>
      <c r="C87" s="61" t="s">
        <v>37</v>
      </c>
      <c r="F87" s="140" t="str">
        <f>IF(E22="","",E22)</f>
        <v xml:space="preserve"> </v>
      </c>
      <c r="L87" s="39"/>
    </row>
    <row r="88" spans="2:65" s="1" customFormat="1" ht="10.35" customHeight="1">
      <c r="B88" s="39"/>
      <c r="L88" s="39"/>
    </row>
    <row r="89" spans="2:65" s="10" customFormat="1" ht="29.25" customHeight="1">
      <c r="B89" s="141"/>
      <c r="C89" s="142" t="s">
        <v>244</v>
      </c>
      <c r="D89" s="143" t="s">
        <v>62</v>
      </c>
      <c r="E89" s="143" t="s">
        <v>58</v>
      </c>
      <c r="F89" s="143" t="s">
        <v>245</v>
      </c>
      <c r="G89" s="143" t="s">
        <v>246</v>
      </c>
      <c r="H89" s="143" t="s">
        <v>247</v>
      </c>
      <c r="I89" s="143" t="s">
        <v>248</v>
      </c>
      <c r="J89" s="143" t="s">
        <v>230</v>
      </c>
      <c r="K89" s="144" t="s">
        <v>249</v>
      </c>
      <c r="L89" s="141"/>
      <c r="M89" s="71" t="s">
        <v>250</v>
      </c>
      <c r="N89" s="72" t="s">
        <v>47</v>
      </c>
      <c r="O89" s="72" t="s">
        <v>251</v>
      </c>
      <c r="P89" s="72" t="s">
        <v>252</v>
      </c>
      <c r="Q89" s="72" t="s">
        <v>253</v>
      </c>
      <c r="R89" s="72" t="s">
        <v>254</v>
      </c>
      <c r="S89" s="72" t="s">
        <v>255</v>
      </c>
      <c r="T89" s="73" t="s">
        <v>256</v>
      </c>
    </row>
    <row r="90" spans="2:65" s="1" customFormat="1" ht="29.25" customHeight="1">
      <c r="B90" s="39"/>
      <c r="C90" s="75" t="s">
        <v>231</v>
      </c>
      <c r="J90" s="145">
        <f>BK90</f>
        <v>0</v>
      </c>
      <c r="L90" s="39"/>
      <c r="M90" s="74"/>
      <c r="N90" s="66"/>
      <c r="O90" s="66"/>
      <c r="P90" s="146">
        <f>P91</f>
        <v>10.272695999999998</v>
      </c>
      <c r="Q90" s="66"/>
      <c r="R90" s="146">
        <f>R91</f>
        <v>0</v>
      </c>
      <c r="S90" s="66"/>
      <c r="T90" s="147">
        <f>T91</f>
        <v>0</v>
      </c>
      <c r="AT90" s="24" t="s">
        <v>76</v>
      </c>
      <c r="AU90" s="24" t="s">
        <v>232</v>
      </c>
      <c r="BK90" s="148">
        <f>BK91</f>
        <v>0</v>
      </c>
    </row>
    <row r="91" spans="2:65" s="11" customFormat="1" ht="37.35" customHeight="1">
      <c r="B91" s="149"/>
      <c r="D91" s="150" t="s">
        <v>76</v>
      </c>
      <c r="E91" s="151" t="s">
        <v>257</v>
      </c>
      <c r="F91" s="151" t="s">
        <v>258</v>
      </c>
      <c r="J91" s="152">
        <f>BK91</f>
        <v>0</v>
      </c>
      <c r="L91" s="149"/>
      <c r="M91" s="153"/>
      <c r="N91" s="154"/>
      <c r="O91" s="154"/>
      <c r="P91" s="155">
        <f>P92</f>
        <v>10.272695999999998</v>
      </c>
      <c r="Q91" s="154"/>
      <c r="R91" s="155">
        <f>R92</f>
        <v>0</v>
      </c>
      <c r="S91" s="154"/>
      <c r="T91" s="156">
        <f>T92</f>
        <v>0</v>
      </c>
      <c r="AR91" s="150" t="s">
        <v>28</v>
      </c>
      <c r="AT91" s="157" t="s">
        <v>76</v>
      </c>
      <c r="AU91" s="157" t="s">
        <v>77</v>
      </c>
      <c r="AY91" s="150" t="s">
        <v>259</v>
      </c>
      <c r="BK91" s="158">
        <f>BK92</f>
        <v>0</v>
      </c>
    </row>
    <row r="92" spans="2:65" s="11" customFormat="1" ht="19.899999999999999" customHeight="1">
      <c r="B92" s="149"/>
      <c r="D92" s="150" t="s">
        <v>76</v>
      </c>
      <c r="E92" s="159" t="s">
        <v>28</v>
      </c>
      <c r="F92" s="159" t="s">
        <v>260</v>
      </c>
      <c r="J92" s="160">
        <f>BK92</f>
        <v>0</v>
      </c>
      <c r="L92" s="149"/>
      <c r="M92" s="153"/>
      <c r="N92" s="154"/>
      <c r="O92" s="154"/>
      <c r="P92" s="155">
        <f>SUM(P93:P106)</f>
        <v>10.272695999999998</v>
      </c>
      <c r="Q92" s="154"/>
      <c r="R92" s="155">
        <f>SUM(R93:R106)</f>
        <v>0</v>
      </c>
      <c r="S92" s="154"/>
      <c r="T92" s="156">
        <f>SUM(T93:T106)</f>
        <v>0</v>
      </c>
      <c r="AR92" s="150" t="s">
        <v>28</v>
      </c>
      <c r="AT92" s="157" t="s">
        <v>76</v>
      </c>
      <c r="AU92" s="157" t="s">
        <v>28</v>
      </c>
      <c r="AY92" s="150" t="s">
        <v>259</v>
      </c>
      <c r="BK92" s="158">
        <f>SUM(BK93:BK106)</f>
        <v>0</v>
      </c>
    </row>
    <row r="93" spans="2:65" s="1" customFormat="1" ht="25.5" customHeight="1">
      <c r="B93" s="161"/>
      <c r="C93" s="162" t="s">
        <v>28</v>
      </c>
      <c r="D93" s="162" t="s">
        <v>261</v>
      </c>
      <c r="E93" s="163" t="s">
        <v>2094</v>
      </c>
      <c r="F93" s="164" t="s">
        <v>2095</v>
      </c>
      <c r="G93" s="165" t="s">
        <v>264</v>
      </c>
      <c r="H93" s="166">
        <v>56.4</v>
      </c>
      <c r="I93" s="167"/>
      <c r="J93" s="167">
        <f>ROUND(I93*H93,2)</f>
        <v>0</v>
      </c>
      <c r="K93" s="164" t="s">
        <v>265</v>
      </c>
      <c r="L93" s="39"/>
      <c r="M93" s="168" t="s">
        <v>5</v>
      </c>
      <c r="N93" s="169" t="s">
        <v>48</v>
      </c>
      <c r="O93" s="170">
        <v>0.157</v>
      </c>
      <c r="P93" s="170">
        <f>O93*H93</f>
        <v>8.8547999999999991</v>
      </c>
      <c r="Q93" s="170">
        <v>0</v>
      </c>
      <c r="R93" s="170">
        <f>Q93*H93</f>
        <v>0</v>
      </c>
      <c r="S93" s="170">
        <v>0</v>
      </c>
      <c r="T93" s="171">
        <f>S93*H93</f>
        <v>0</v>
      </c>
      <c r="AR93" s="24" t="s">
        <v>266</v>
      </c>
      <c r="AT93" s="24" t="s">
        <v>261</v>
      </c>
      <c r="AU93" s="24" t="s">
        <v>86</v>
      </c>
      <c r="AY93" s="24" t="s">
        <v>259</v>
      </c>
      <c r="BE93" s="172">
        <f>IF(N93="základní",J93,0)</f>
        <v>0</v>
      </c>
      <c r="BF93" s="172">
        <f>IF(N93="snížená",J93,0)</f>
        <v>0</v>
      </c>
      <c r="BG93" s="172">
        <f>IF(N93="zákl. přenesená",J93,0)</f>
        <v>0</v>
      </c>
      <c r="BH93" s="172">
        <f>IF(N93="sníž. přenesená",J93,0)</f>
        <v>0</v>
      </c>
      <c r="BI93" s="172">
        <f>IF(N93="nulová",J93,0)</f>
        <v>0</v>
      </c>
      <c r="BJ93" s="24" t="s">
        <v>28</v>
      </c>
      <c r="BK93" s="172">
        <f>ROUND(I93*H93,2)</f>
        <v>0</v>
      </c>
      <c r="BL93" s="24" t="s">
        <v>266</v>
      </c>
      <c r="BM93" s="24" t="s">
        <v>2096</v>
      </c>
    </row>
    <row r="94" spans="2:65" s="12" customFormat="1">
      <c r="B94" s="173"/>
      <c r="D94" s="174" t="s">
        <v>268</v>
      </c>
      <c r="E94" s="175" t="s">
        <v>5</v>
      </c>
      <c r="F94" s="176" t="s">
        <v>2105</v>
      </c>
      <c r="H94" s="175" t="s">
        <v>5</v>
      </c>
      <c r="L94" s="173"/>
      <c r="M94" s="177"/>
      <c r="N94" s="178"/>
      <c r="O94" s="178"/>
      <c r="P94" s="178"/>
      <c r="Q94" s="178"/>
      <c r="R94" s="178"/>
      <c r="S94" s="178"/>
      <c r="T94" s="179"/>
      <c r="AT94" s="175" t="s">
        <v>268</v>
      </c>
      <c r="AU94" s="175" t="s">
        <v>86</v>
      </c>
      <c r="AV94" s="12" t="s">
        <v>28</v>
      </c>
      <c r="AW94" s="12" t="s">
        <v>41</v>
      </c>
      <c r="AX94" s="12" t="s">
        <v>77</v>
      </c>
      <c r="AY94" s="175" t="s">
        <v>259</v>
      </c>
    </row>
    <row r="95" spans="2:65" s="12" customFormat="1">
      <c r="B95" s="173"/>
      <c r="D95" s="174" t="s">
        <v>268</v>
      </c>
      <c r="E95" s="175" t="s">
        <v>5</v>
      </c>
      <c r="F95" s="176" t="s">
        <v>2106</v>
      </c>
      <c r="H95" s="175" t="s">
        <v>5</v>
      </c>
      <c r="L95" s="173"/>
      <c r="M95" s="177"/>
      <c r="N95" s="178"/>
      <c r="O95" s="178"/>
      <c r="P95" s="178"/>
      <c r="Q95" s="178"/>
      <c r="R95" s="178"/>
      <c r="S95" s="178"/>
      <c r="T95" s="179"/>
      <c r="AT95" s="175" t="s">
        <v>268</v>
      </c>
      <c r="AU95" s="175" t="s">
        <v>86</v>
      </c>
      <c r="AV95" s="12" t="s">
        <v>28</v>
      </c>
      <c r="AW95" s="12" t="s">
        <v>41</v>
      </c>
      <c r="AX95" s="12" t="s">
        <v>77</v>
      </c>
      <c r="AY95" s="175" t="s">
        <v>259</v>
      </c>
    </row>
    <row r="96" spans="2:65" s="14" customFormat="1">
      <c r="B96" s="187"/>
      <c r="D96" s="174" t="s">
        <v>268</v>
      </c>
      <c r="E96" s="188" t="s">
        <v>5</v>
      </c>
      <c r="F96" s="189" t="s">
        <v>2107</v>
      </c>
      <c r="H96" s="190">
        <v>56.4</v>
      </c>
      <c r="L96" s="187"/>
      <c r="M96" s="191"/>
      <c r="N96" s="192"/>
      <c r="O96" s="192"/>
      <c r="P96" s="192"/>
      <c r="Q96" s="192"/>
      <c r="R96" s="192"/>
      <c r="S96" s="192"/>
      <c r="T96" s="193"/>
      <c r="AT96" s="188" t="s">
        <v>268</v>
      </c>
      <c r="AU96" s="188" t="s">
        <v>86</v>
      </c>
      <c r="AV96" s="14" t="s">
        <v>86</v>
      </c>
      <c r="AW96" s="14" t="s">
        <v>41</v>
      </c>
      <c r="AX96" s="14" t="s">
        <v>28</v>
      </c>
      <c r="AY96" s="188" t="s">
        <v>259</v>
      </c>
    </row>
    <row r="97" spans="2:65" s="1" customFormat="1" ht="16.5" customHeight="1">
      <c r="B97" s="161"/>
      <c r="C97" s="162" t="s">
        <v>86</v>
      </c>
      <c r="D97" s="162" t="s">
        <v>261</v>
      </c>
      <c r="E97" s="163" t="s">
        <v>1816</v>
      </c>
      <c r="F97" s="164" t="s">
        <v>1817</v>
      </c>
      <c r="G97" s="165" t="s">
        <v>297</v>
      </c>
      <c r="H97" s="166">
        <v>0.84599999999999997</v>
      </c>
      <c r="I97" s="167"/>
      <c r="J97" s="167">
        <f>ROUND(I97*H97,2)</f>
        <v>0</v>
      </c>
      <c r="K97" s="164" t="s">
        <v>265</v>
      </c>
      <c r="L97" s="39"/>
      <c r="M97" s="168" t="s">
        <v>5</v>
      </c>
      <c r="N97" s="169" t="s">
        <v>48</v>
      </c>
      <c r="O97" s="170">
        <v>1.196</v>
      </c>
      <c r="P97" s="170">
        <f>O97*H97</f>
        <v>1.0118159999999998</v>
      </c>
      <c r="Q97" s="170">
        <v>0</v>
      </c>
      <c r="R97" s="170">
        <f>Q97*H97</f>
        <v>0</v>
      </c>
      <c r="S97" s="170">
        <v>0</v>
      </c>
      <c r="T97" s="171">
        <f>S97*H97</f>
        <v>0</v>
      </c>
      <c r="AR97" s="24" t="s">
        <v>266</v>
      </c>
      <c r="AT97" s="24" t="s">
        <v>261</v>
      </c>
      <c r="AU97" s="24" t="s">
        <v>86</v>
      </c>
      <c r="AY97" s="24" t="s">
        <v>259</v>
      </c>
      <c r="BE97" s="172">
        <f>IF(N97="základní",J97,0)</f>
        <v>0</v>
      </c>
      <c r="BF97" s="172">
        <f>IF(N97="snížená",J97,0)</f>
        <v>0</v>
      </c>
      <c r="BG97" s="172">
        <f>IF(N97="zákl. přenesená",J97,0)</f>
        <v>0</v>
      </c>
      <c r="BH97" s="172">
        <f>IF(N97="sníž. přenesená",J97,0)</f>
        <v>0</v>
      </c>
      <c r="BI97" s="172">
        <f>IF(N97="nulová",J97,0)</f>
        <v>0</v>
      </c>
      <c r="BJ97" s="24" t="s">
        <v>28</v>
      </c>
      <c r="BK97" s="172">
        <f>ROUND(I97*H97,2)</f>
        <v>0</v>
      </c>
      <c r="BL97" s="24" t="s">
        <v>266</v>
      </c>
      <c r="BM97" s="24" t="s">
        <v>1818</v>
      </c>
    </row>
    <row r="98" spans="2:65" s="12" customFormat="1">
      <c r="B98" s="173"/>
      <c r="D98" s="174" t="s">
        <v>268</v>
      </c>
      <c r="E98" s="175" t="s">
        <v>5</v>
      </c>
      <c r="F98" s="176" t="s">
        <v>2105</v>
      </c>
      <c r="H98" s="175" t="s">
        <v>5</v>
      </c>
      <c r="L98" s="173"/>
      <c r="M98" s="177"/>
      <c r="N98" s="178"/>
      <c r="O98" s="178"/>
      <c r="P98" s="178"/>
      <c r="Q98" s="178"/>
      <c r="R98" s="178"/>
      <c r="S98" s="178"/>
      <c r="T98" s="179"/>
      <c r="AT98" s="175" t="s">
        <v>268</v>
      </c>
      <c r="AU98" s="175" t="s">
        <v>86</v>
      </c>
      <c r="AV98" s="12" t="s">
        <v>28</v>
      </c>
      <c r="AW98" s="12" t="s">
        <v>41</v>
      </c>
      <c r="AX98" s="12" t="s">
        <v>77</v>
      </c>
      <c r="AY98" s="175" t="s">
        <v>259</v>
      </c>
    </row>
    <row r="99" spans="2:65" s="12" customFormat="1">
      <c r="B99" s="173"/>
      <c r="D99" s="174" t="s">
        <v>268</v>
      </c>
      <c r="E99" s="175" t="s">
        <v>5</v>
      </c>
      <c r="F99" s="176" t="s">
        <v>2108</v>
      </c>
      <c r="H99" s="175" t="s">
        <v>5</v>
      </c>
      <c r="L99" s="173"/>
      <c r="M99" s="177"/>
      <c r="N99" s="178"/>
      <c r="O99" s="178"/>
      <c r="P99" s="178"/>
      <c r="Q99" s="178"/>
      <c r="R99" s="178"/>
      <c r="S99" s="178"/>
      <c r="T99" s="179"/>
      <c r="AT99" s="175" t="s">
        <v>268</v>
      </c>
      <c r="AU99" s="175" t="s">
        <v>86</v>
      </c>
      <c r="AV99" s="12" t="s">
        <v>28</v>
      </c>
      <c r="AW99" s="12" t="s">
        <v>41</v>
      </c>
      <c r="AX99" s="12" t="s">
        <v>77</v>
      </c>
      <c r="AY99" s="175" t="s">
        <v>259</v>
      </c>
    </row>
    <row r="100" spans="2:65" s="14" customFormat="1">
      <c r="B100" s="187"/>
      <c r="D100" s="174" t="s">
        <v>268</v>
      </c>
      <c r="E100" s="188" t="s">
        <v>5</v>
      </c>
      <c r="F100" s="189" t="s">
        <v>2109</v>
      </c>
      <c r="H100" s="190">
        <v>0.84599999999999997</v>
      </c>
      <c r="L100" s="187"/>
      <c r="M100" s="191"/>
      <c r="N100" s="192"/>
      <c r="O100" s="192"/>
      <c r="P100" s="192"/>
      <c r="Q100" s="192"/>
      <c r="R100" s="192"/>
      <c r="S100" s="192"/>
      <c r="T100" s="193"/>
      <c r="AT100" s="188" t="s">
        <v>268</v>
      </c>
      <c r="AU100" s="188" t="s">
        <v>86</v>
      </c>
      <c r="AV100" s="14" t="s">
        <v>86</v>
      </c>
      <c r="AW100" s="14" t="s">
        <v>41</v>
      </c>
      <c r="AX100" s="14" t="s">
        <v>77</v>
      </c>
      <c r="AY100" s="188" t="s">
        <v>259</v>
      </c>
    </row>
    <row r="101" spans="2:65" s="15" customFormat="1">
      <c r="B101" s="194"/>
      <c r="D101" s="174" t="s">
        <v>268</v>
      </c>
      <c r="E101" s="195" t="s">
        <v>2102</v>
      </c>
      <c r="F101" s="196" t="s">
        <v>282</v>
      </c>
      <c r="H101" s="197">
        <v>0.84599999999999997</v>
      </c>
      <c r="L101" s="194"/>
      <c r="M101" s="198"/>
      <c r="N101" s="199"/>
      <c r="O101" s="199"/>
      <c r="P101" s="199"/>
      <c r="Q101" s="199"/>
      <c r="R101" s="199"/>
      <c r="S101" s="199"/>
      <c r="T101" s="200"/>
      <c r="AT101" s="195" t="s">
        <v>268</v>
      </c>
      <c r="AU101" s="195" t="s">
        <v>86</v>
      </c>
      <c r="AV101" s="15" t="s">
        <v>266</v>
      </c>
      <c r="AW101" s="15" t="s">
        <v>41</v>
      </c>
      <c r="AX101" s="15" t="s">
        <v>28</v>
      </c>
      <c r="AY101" s="195" t="s">
        <v>259</v>
      </c>
    </row>
    <row r="102" spans="2:65" s="1" customFormat="1" ht="16.5" customHeight="1">
      <c r="B102" s="161"/>
      <c r="C102" s="162" t="s">
        <v>152</v>
      </c>
      <c r="D102" s="162" t="s">
        <v>261</v>
      </c>
      <c r="E102" s="163" t="s">
        <v>1823</v>
      </c>
      <c r="F102" s="164" t="s">
        <v>1824</v>
      </c>
      <c r="G102" s="165" t="s">
        <v>297</v>
      </c>
      <c r="H102" s="166">
        <v>0.84599999999999997</v>
      </c>
      <c r="I102" s="167"/>
      <c r="J102" s="167">
        <f>ROUND(I102*H102,2)</f>
        <v>0</v>
      </c>
      <c r="K102" s="164" t="s">
        <v>265</v>
      </c>
      <c r="L102" s="39"/>
      <c r="M102" s="168" t="s">
        <v>5</v>
      </c>
      <c r="N102" s="169" t="s">
        <v>48</v>
      </c>
      <c r="O102" s="170">
        <v>0.45200000000000001</v>
      </c>
      <c r="P102" s="170">
        <f>O102*H102</f>
        <v>0.38239200000000001</v>
      </c>
      <c r="Q102" s="170">
        <v>0</v>
      </c>
      <c r="R102" s="170">
        <f>Q102*H102</f>
        <v>0</v>
      </c>
      <c r="S102" s="170">
        <v>0</v>
      </c>
      <c r="T102" s="171">
        <f>S102*H102</f>
        <v>0</v>
      </c>
      <c r="AR102" s="24" t="s">
        <v>266</v>
      </c>
      <c r="AT102" s="24" t="s">
        <v>261</v>
      </c>
      <c r="AU102" s="24" t="s">
        <v>86</v>
      </c>
      <c r="AY102" s="24" t="s">
        <v>259</v>
      </c>
      <c r="BE102" s="172">
        <f>IF(N102="základní",J102,0)</f>
        <v>0</v>
      </c>
      <c r="BF102" s="172">
        <f>IF(N102="snížená",J102,0)</f>
        <v>0</v>
      </c>
      <c r="BG102" s="172">
        <f>IF(N102="zákl. přenesená",J102,0)</f>
        <v>0</v>
      </c>
      <c r="BH102" s="172">
        <f>IF(N102="sníž. přenesená",J102,0)</f>
        <v>0</v>
      </c>
      <c r="BI102" s="172">
        <f>IF(N102="nulová",J102,0)</f>
        <v>0</v>
      </c>
      <c r="BJ102" s="24" t="s">
        <v>28</v>
      </c>
      <c r="BK102" s="172">
        <f>ROUND(I102*H102,2)</f>
        <v>0</v>
      </c>
      <c r="BL102" s="24" t="s">
        <v>266</v>
      </c>
      <c r="BM102" s="24" t="s">
        <v>1825</v>
      </c>
    </row>
    <row r="103" spans="2:65" s="14" customFormat="1">
      <c r="B103" s="187"/>
      <c r="D103" s="174" t="s">
        <v>268</v>
      </c>
      <c r="E103" s="188" t="s">
        <v>5</v>
      </c>
      <c r="F103" s="189" t="s">
        <v>2102</v>
      </c>
      <c r="H103" s="190">
        <v>0.84599999999999997</v>
      </c>
      <c r="L103" s="187"/>
      <c r="M103" s="191"/>
      <c r="N103" s="192"/>
      <c r="O103" s="192"/>
      <c r="P103" s="192"/>
      <c r="Q103" s="192"/>
      <c r="R103" s="192"/>
      <c r="S103" s="192"/>
      <c r="T103" s="193"/>
      <c r="AT103" s="188" t="s">
        <v>268</v>
      </c>
      <c r="AU103" s="188" t="s">
        <v>86</v>
      </c>
      <c r="AV103" s="14" t="s">
        <v>86</v>
      </c>
      <c r="AW103" s="14" t="s">
        <v>41</v>
      </c>
      <c r="AX103" s="14" t="s">
        <v>28</v>
      </c>
      <c r="AY103" s="188" t="s">
        <v>259</v>
      </c>
    </row>
    <row r="104" spans="2:65" s="1" customFormat="1" ht="16.5" customHeight="1">
      <c r="B104" s="161"/>
      <c r="C104" s="162" t="s">
        <v>266</v>
      </c>
      <c r="D104" s="162" t="s">
        <v>261</v>
      </c>
      <c r="E104" s="163" t="s">
        <v>1826</v>
      </c>
      <c r="F104" s="164" t="s">
        <v>1827</v>
      </c>
      <c r="G104" s="165" t="s">
        <v>297</v>
      </c>
      <c r="H104" s="166">
        <v>0.84599999999999997</v>
      </c>
      <c r="I104" s="167"/>
      <c r="J104" s="167">
        <f>ROUND(I104*H104,2)</f>
        <v>0</v>
      </c>
      <c r="K104" s="164" t="s">
        <v>265</v>
      </c>
      <c r="L104" s="39"/>
      <c r="M104" s="168" t="s">
        <v>5</v>
      </c>
      <c r="N104" s="169" t="s">
        <v>48</v>
      </c>
      <c r="O104" s="170">
        <v>2.8000000000000001E-2</v>
      </c>
      <c r="P104" s="170">
        <f>O104*H104</f>
        <v>2.3688000000000001E-2</v>
      </c>
      <c r="Q104" s="170">
        <v>0</v>
      </c>
      <c r="R104" s="170">
        <f>Q104*H104</f>
        <v>0</v>
      </c>
      <c r="S104" s="170">
        <v>0</v>
      </c>
      <c r="T104" s="171">
        <f>S104*H104</f>
        <v>0</v>
      </c>
      <c r="AR104" s="24" t="s">
        <v>266</v>
      </c>
      <c r="AT104" s="24" t="s">
        <v>261</v>
      </c>
      <c r="AU104" s="24" t="s">
        <v>86</v>
      </c>
      <c r="AY104" s="24" t="s">
        <v>259</v>
      </c>
      <c r="BE104" s="172">
        <f>IF(N104="základní",J104,0)</f>
        <v>0</v>
      </c>
      <c r="BF104" s="172">
        <f>IF(N104="snížená",J104,0)</f>
        <v>0</v>
      </c>
      <c r="BG104" s="172">
        <f>IF(N104="zákl. přenesená",J104,0)</f>
        <v>0</v>
      </c>
      <c r="BH104" s="172">
        <f>IF(N104="sníž. přenesená",J104,0)</f>
        <v>0</v>
      </c>
      <c r="BI104" s="172">
        <f>IF(N104="nulová",J104,0)</f>
        <v>0</v>
      </c>
      <c r="BJ104" s="24" t="s">
        <v>28</v>
      </c>
      <c r="BK104" s="172">
        <f>ROUND(I104*H104,2)</f>
        <v>0</v>
      </c>
      <c r="BL104" s="24" t="s">
        <v>266</v>
      </c>
      <c r="BM104" s="24" t="s">
        <v>1828</v>
      </c>
    </row>
    <row r="105" spans="2:65" s="12" customFormat="1" ht="27">
      <c r="B105" s="173"/>
      <c r="D105" s="174" t="s">
        <v>268</v>
      </c>
      <c r="E105" s="175" t="s">
        <v>5</v>
      </c>
      <c r="F105" s="176" t="s">
        <v>1829</v>
      </c>
      <c r="H105" s="175" t="s">
        <v>5</v>
      </c>
      <c r="L105" s="173"/>
      <c r="M105" s="177"/>
      <c r="N105" s="178"/>
      <c r="O105" s="178"/>
      <c r="P105" s="178"/>
      <c r="Q105" s="178"/>
      <c r="R105" s="178"/>
      <c r="S105" s="178"/>
      <c r="T105" s="179"/>
      <c r="AT105" s="175" t="s">
        <v>268</v>
      </c>
      <c r="AU105" s="175" t="s">
        <v>86</v>
      </c>
      <c r="AV105" s="12" t="s">
        <v>28</v>
      </c>
      <c r="AW105" s="12" t="s">
        <v>41</v>
      </c>
      <c r="AX105" s="12" t="s">
        <v>77</v>
      </c>
      <c r="AY105" s="175" t="s">
        <v>259</v>
      </c>
    </row>
    <row r="106" spans="2:65" s="14" customFormat="1">
      <c r="B106" s="187"/>
      <c r="D106" s="174" t="s">
        <v>268</v>
      </c>
      <c r="E106" s="188" t="s">
        <v>5</v>
      </c>
      <c r="F106" s="189" t="s">
        <v>2110</v>
      </c>
      <c r="H106" s="190">
        <v>0.84599999999999997</v>
      </c>
      <c r="L106" s="187"/>
      <c r="M106" s="210"/>
      <c r="N106" s="211"/>
      <c r="O106" s="211"/>
      <c r="P106" s="211"/>
      <c r="Q106" s="211"/>
      <c r="R106" s="211"/>
      <c r="S106" s="211"/>
      <c r="T106" s="212"/>
      <c r="AT106" s="188" t="s">
        <v>268</v>
      </c>
      <c r="AU106" s="188" t="s">
        <v>86</v>
      </c>
      <c r="AV106" s="14" t="s">
        <v>86</v>
      </c>
      <c r="AW106" s="14" t="s">
        <v>41</v>
      </c>
      <c r="AX106" s="14" t="s">
        <v>28</v>
      </c>
      <c r="AY106" s="188" t="s">
        <v>259</v>
      </c>
    </row>
    <row r="107" spans="2:65" s="1" customFormat="1" ht="6.95" customHeight="1">
      <c r="B107" s="54"/>
      <c r="C107" s="55"/>
      <c r="D107" s="55"/>
      <c r="E107" s="55"/>
      <c r="F107" s="55"/>
      <c r="G107" s="55"/>
      <c r="H107" s="55"/>
      <c r="I107" s="55"/>
      <c r="J107" s="55"/>
      <c r="K107" s="55"/>
      <c r="L107" s="39"/>
    </row>
  </sheetData>
  <autoFilter ref="C89:K106" xr:uid="{00000000-0009-0000-0000-000018000000}"/>
  <mergeCells count="16"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  <mergeCell ref="L2:V2"/>
    <mergeCell ref="E76:H76"/>
    <mergeCell ref="E80:H80"/>
    <mergeCell ref="E78:H78"/>
    <mergeCell ref="E82:H82"/>
    <mergeCell ref="J59:J60"/>
  </mergeCells>
  <hyperlinks>
    <hyperlink ref="F1:G1" location="C2" display="1) Krycí list soupisu" xr:uid="{00000000-0004-0000-1800-000000000000}"/>
    <hyperlink ref="G1:H1" location="C62" display="2) Rekapitulace" xr:uid="{00000000-0004-0000-1800-000001000000}"/>
    <hyperlink ref="J1" location="C89" display="3) Soupis prací" xr:uid="{00000000-0004-0000-1800-000002000000}"/>
    <hyperlink ref="L1:V1" location="'Rekapitulace stavby'!C2" display="Rekapitulace stavby" xr:uid="{00000000-0004-0000-1800-000003000000}"/>
  </hyperlinks>
  <pageMargins left="0.59055118110236227" right="0.59055118110236227" top="0.59055118110236227" bottom="0.59055118110236227" header="0" footer="0"/>
  <pageSetup paperSize="9" fitToHeight="100" orientation="landscape" r:id="rId1"/>
  <headerFooter>
    <oddFooter>&amp;CStrana &amp;P z &amp;N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BR106"/>
  <sheetViews>
    <sheetView showGridLines="0" workbookViewId="0">
      <pane ySplit="1" topLeftCell="A81" activePane="bottomLeft" state="frozen"/>
      <selection activeCell="A2" sqref="A2"/>
      <selection pane="bottomLeft" activeCell="I93" sqref="I93:I103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9" max="19" width="8.1640625" customWidth="1"/>
    <col min="20" max="20" width="29.6640625" customWidth="1"/>
    <col min="21" max="21" width="16.33203125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04"/>
      <c r="B1" s="17"/>
      <c r="C1" s="17"/>
      <c r="D1" s="18" t="s">
        <v>1</v>
      </c>
      <c r="E1" s="17"/>
      <c r="F1" s="105" t="s">
        <v>189</v>
      </c>
      <c r="G1" s="262" t="s">
        <v>190</v>
      </c>
      <c r="H1" s="262"/>
      <c r="I1" s="17"/>
      <c r="J1" s="105" t="s">
        <v>191</v>
      </c>
      <c r="K1" s="18" t="s">
        <v>192</v>
      </c>
      <c r="L1" s="105" t="s">
        <v>193</v>
      </c>
      <c r="M1" s="105"/>
      <c r="N1" s="105"/>
      <c r="O1" s="105"/>
      <c r="P1" s="105"/>
      <c r="Q1" s="105"/>
      <c r="R1" s="105"/>
      <c r="S1" s="105"/>
      <c r="T1" s="105"/>
      <c r="U1" s="106"/>
      <c r="V1" s="106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24" t="s">
        <v>180</v>
      </c>
      <c r="AZ2" s="107" t="s">
        <v>2111</v>
      </c>
      <c r="BA2" s="107" t="s">
        <v>5</v>
      </c>
      <c r="BB2" s="107" t="s">
        <v>5</v>
      </c>
      <c r="BC2" s="107" t="s">
        <v>2112</v>
      </c>
      <c r="BD2" s="107" t="s">
        <v>86</v>
      </c>
    </row>
    <row r="3" spans="1:70" ht="6.95" customHeight="1">
      <c r="B3" s="25"/>
      <c r="C3" s="26"/>
      <c r="D3" s="26"/>
      <c r="E3" s="26"/>
      <c r="F3" s="26"/>
      <c r="G3" s="26"/>
      <c r="H3" s="26"/>
      <c r="I3" s="26"/>
      <c r="J3" s="26"/>
      <c r="K3" s="27"/>
      <c r="AT3" s="24" t="s">
        <v>86</v>
      </c>
      <c r="AZ3" s="107" t="s">
        <v>2113</v>
      </c>
      <c r="BA3" s="107" t="s">
        <v>5</v>
      </c>
      <c r="BB3" s="107" t="s">
        <v>5</v>
      </c>
      <c r="BC3" s="107" t="s">
        <v>2114</v>
      </c>
      <c r="BD3" s="107" t="s">
        <v>86</v>
      </c>
    </row>
    <row r="4" spans="1:70" ht="36.950000000000003" customHeight="1">
      <c r="B4" s="28"/>
      <c r="C4" s="29"/>
      <c r="D4" s="30" t="s">
        <v>198</v>
      </c>
      <c r="E4" s="29"/>
      <c r="F4" s="29"/>
      <c r="G4" s="29"/>
      <c r="H4" s="29"/>
      <c r="I4" s="29"/>
      <c r="J4" s="29"/>
      <c r="K4" s="31"/>
      <c r="M4" s="32" t="s">
        <v>13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29"/>
      <c r="J5" s="29"/>
      <c r="K5" s="31"/>
    </row>
    <row r="6" spans="1:70" ht="15">
      <c r="B6" s="28"/>
      <c r="C6" s="29"/>
      <c r="D6" s="36" t="s">
        <v>17</v>
      </c>
      <c r="E6" s="29"/>
      <c r="F6" s="29"/>
      <c r="G6" s="29"/>
      <c r="H6" s="29"/>
      <c r="I6" s="29"/>
      <c r="J6" s="29"/>
      <c r="K6" s="31"/>
    </row>
    <row r="7" spans="1:70" ht="16.5" customHeight="1">
      <c r="B7" s="28"/>
      <c r="C7" s="29"/>
      <c r="D7" s="29"/>
      <c r="E7" s="263" t="str">
        <f>'Rekapitulace stavby'!K6</f>
        <v>ÚPRAVA VEŘEJNÉHO PROSTORU MEZI UL. VÝSTAVNÍ-VELETRŽNÍ PŘI MENDLOVĚ NÁM.ČÁST 2 - VNITROBLOK</v>
      </c>
      <c r="F7" s="269"/>
      <c r="G7" s="269"/>
      <c r="H7" s="269"/>
      <c r="I7" s="29"/>
      <c r="J7" s="29"/>
      <c r="K7" s="31"/>
    </row>
    <row r="8" spans="1:70" ht="15">
      <c r="B8" s="28"/>
      <c r="C8" s="29"/>
      <c r="D8" s="36" t="s">
        <v>206</v>
      </c>
      <c r="E8" s="29"/>
      <c r="F8" s="29"/>
      <c r="G8" s="29"/>
      <c r="H8" s="29"/>
      <c r="I8" s="29"/>
      <c r="J8" s="29"/>
      <c r="K8" s="31"/>
    </row>
    <row r="9" spans="1:70" ht="16.5" customHeight="1">
      <c r="B9" s="28"/>
      <c r="C9" s="29"/>
      <c r="D9" s="29"/>
      <c r="E9" s="263" t="s">
        <v>1641</v>
      </c>
      <c r="F9" s="254"/>
      <c r="G9" s="254"/>
      <c r="H9" s="254"/>
      <c r="I9" s="29"/>
      <c r="J9" s="29"/>
      <c r="K9" s="31"/>
    </row>
    <row r="10" spans="1:70" ht="15">
      <c r="B10" s="28"/>
      <c r="C10" s="29"/>
      <c r="D10" s="36" t="s">
        <v>212</v>
      </c>
      <c r="E10" s="29"/>
      <c r="F10" s="29"/>
      <c r="G10" s="29"/>
      <c r="H10" s="29"/>
      <c r="I10" s="29"/>
      <c r="J10" s="29"/>
      <c r="K10" s="31"/>
    </row>
    <row r="11" spans="1:70" s="1" customFormat="1" ht="16.5" customHeight="1">
      <c r="B11" s="39"/>
      <c r="C11" s="40"/>
      <c r="D11" s="40"/>
      <c r="E11" s="252" t="s">
        <v>2072</v>
      </c>
      <c r="F11" s="264"/>
      <c r="G11" s="264"/>
      <c r="H11" s="264"/>
      <c r="I11" s="40"/>
      <c r="J11" s="40"/>
      <c r="K11" s="43"/>
    </row>
    <row r="12" spans="1:70" s="1" customFormat="1" ht="15">
      <c r="B12" s="39"/>
      <c r="C12" s="40"/>
      <c r="D12" s="36" t="s">
        <v>1646</v>
      </c>
      <c r="E12" s="40"/>
      <c r="F12" s="40"/>
      <c r="G12" s="40"/>
      <c r="H12" s="40"/>
      <c r="I12" s="40"/>
      <c r="J12" s="40"/>
      <c r="K12" s="43"/>
    </row>
    <row r="13" spans="1:70" s="1" customFormat="1" ht="36.950000000000003" customHeight="1">
      <c r="B13" s="39"/>
      <c r="C13" s="40"/>
      <c r="D13" s="40"/>
      <c r="E13" s="265" t="s">
        <v>2115</v>
      </c>
      <c r="F13" s="264"/>
      <c r="G13" s="264"/>
      <c r="H13" s="264"/>
      <c r="I13" s="40"/>
      <c r="J13" s="40"/>
      <c r="K13" s="43"/>
    </row>
    <row r="14" spans="1:70" s="1" customFormat="1">
      <c r="B14" s="39"/>
      <c r="C14" s="40"/>
      <c r="D14" s="40"/>
      <c r="E14" s="40"/>
      <c r="F14" s="40"/>
      <c r="G14" s="40"/>
      <c r="H14" s="40"/>
      <c r="I14" s="40"/>
      <c r="J14" s="40"/>
      <c r="K14" s="43"/>
    </row>
    <row r="15" spans="1:70" s="1" customFormat="1" ht="14.45" customHeight="1">
      <c r="B15" s="39"/>
      <c r="C15" s="40"/>
      <c r="D15" s="36" t="s">
        <v>20</v>
      </c>
      <c r="E15" s="40"/>
      <c r="F15" s="34" t="s">
        <v>21</v>
      </c>
      <c r="G15" s="40"/>
      <c r="H15" s="40"/>
      <c r="I15" s="36" t="s">
        <v>22</v>
      </c>
      <c r="J15" s="34" t="s">
        <v>5</v>
      </c>
      <c r="K15" s="43"/>
    </row>
    <row r="16" spans="1:70" s="1" customFormat="1" ht="14.45" customHeight="1">
      <c r="B16" s="39"/>
      <c r="C16" s="40"/>
      <c r="D16" s="36" t="s">
        <v>24</v>
      </c>
      <c r="E16" s="40"/>
      <c r="F16" s="34" t="s">
        <v>25</v>
      </c>
      <c r="G16" s="40"/>
      <c r="H16" s="40"/>
      <c r="I16" s="36" t="s">
        <v>26</v>
      </c>
      <c r="J16" s="108" t="str">
        <f>'Rekapitulace stavby'!AN8</f>
        <v>18.09.2017</v>
      </c>
      <c r="K16" s="43"/>
    </row>
    <row r="17" spans="2:11" s="1" customFormat="1" ht="10.9" customHeight="1">
      <c r="B17" s="39"/>
      <c r="C17" s="40"/>
      <c r="D17" s="40"/>
      <c r="E17" s="40"/>
      <c r="F17" s="40"/>
      <c r="G17" s="40"/>
      <c r="H17" s="40"/>
      <c r="I17" s="40"/>
      <c r="J17" s="40"/>
      <c r="K17" s="43"/>
    </row>
    <row r="18" spans="2:11" s="1" customFormat="1" ht="14.45" customHeight="1">
      <c r="B18" s="39"/>
      <c r="C18" s="40"/>
      <c r="D18" s="36" t="s">
        <v>33</v>
      </c>
      <c r="E18" s="40"/>
      <c r="F18" s="40"/>
      <c r="G18" s="40"/>
      <c r="H18" s="40"/>
      <c r="I18" s="36" t="s">
        <v>34</v>
      </c>
      <c r="J18" s="34" t="s">
        <v>5</v>
      </c>
      <c r="K18" s="43"/>
    </row>
    <row r="19" spans="2:11" s="1" customFormat="1" ht="18" customHeight="1">
      <c r="B19" s="39"/>
      <c r="C19" s="40"/>
      <c r="D19" s="40"/>
      <c r="E19" s="34" t="s">
        <v>35</v>
      </c>
      <c r="F19" s="40"/>
      <c r="G19" s="40"/>
      <c r="H19" s="40"/>
      <c r="I19" s="36" t="s">
        <v>36</v>
      </c>
      <c r="J19" s="34" t="s">
        <v>5</v>
      </c>
      <c r="K19" s="43"/>
    </row>
    <row r="20" spans="2:11" s="1" customFormat="1" ht="6.95" customHeight="1">
      <c r="B20" s="39"/>
      <c r="C20" s="40"/>
      <c r="D20" s="40"/>
      <c r="E20" s="40"/>
      <c r="F20" s="40"/>
      <c r="G20" s="40"/>
      <c r="H20" s="40"/>
      <c r="I20" s="40"/>
      <c r="J20" s="40"/>
      <c r="K20" s="43"/>
    </row>
    <row r="21" spans="2:11" s="1" customFormat="1" ht="14.45" customHeight="1">
      <c r="B21" s="39"/>
      <c r="C21" s="40"/>
      <c r="D21" s="36" t="s">
        <v>37</v>
      </c>
      <c r="E21" s="40"/>
      <c r="F21" s="40"/>
      <c r="G21" s="40"/>
      <c r="H21" s="40"/>
      <c r="I21" s="36" t="s">
        <v>34</v>
      </c>
      <c r="J21" s="34" t="str">
        <f>IF('Rekapitulace stavby'!AN13="Vyplň údaj","",IF('Rekapitulace stavby'!AN13="","",'Rekapitulace stavby'!AN13))</f>
        <v/>
      </c>
      <c r="K21" s="43"/>
    </row>
    <row r="22" spans="2:11" s="1" customFormat="1" ht="18" customHeight="1">
      <c r="B22" s="39"/>
      <c r="C22" s="40"/>
      <c r="D22" s="40"/>
      <c r="E22" s="34" t="str">
        <f>IF('Rekapitulace stavby'!E14="Vyplň údaj","",IF('Rekapitulace stavby'!E14="","",'Rekapitulace stavby'!E14))</f>
        <v xml:space="preserve"> </v>
      </c>
      <c r="F22" s="40"/>
      <c r="G22" s="40"/>
      <c r="H22" s="40"/>
      <c r="I22" s="36" t="s">
        <v>36</v>
      </c>
      <c r="J22" s="34" t="str">
        <f>IF('Rekapitulace stavby'!AN14="Vyplň údaj","",IF('Rekapitulace stavby'!AN14="","",'Rekapitulace stavby'!AN14))</f>
        <v/>
      </c>
      <c r="K22" s="43"/>
    </row>
    <row r="23" spans="2:11" s="1" customFormat="1" ht="6.95" customHeight="1">
      <c r="B23" s="39"/>
      <c r="C23" s="40"/>
      <c r="D23" s="40"/>
      <c r="E23" s="40"/>
      <c r="F23" s="40"/>
      <c r="G23" s="40"/>
      <c r="H23" s="40"/>
      <c r="I23" s="40"/>
      <c r="J23" s="40"/>
      <c r="K23" s="43"/>
    </row>
    <row r="24" spans="2:11" s="1" customFormat="1" ht="14.45" customHeight="1">
      <c r="B24" s="39"/>
      <c r="C24" s="40"/>
      <c r="D24" s="36" t="s">
        <v>39</v>
      </c>
      <c r="E24" s="40"/>
      <c r="F24" s="40"/>
      <c r="G24" s="40"/>
      <c r="H24" s="40"/>
      <c r="I24" s="36" t="s">
        <v>34</v>
      </c>
      <c r="J24" s="34" t="s">
        <v>5</v>
      </c>
      <c r="K24" s="43"/>
    </row>
    <row r="25" spans="2:11" s="1" customFormat="1" ht="18" customHeight="1">
      <c r="B25" s="39"/>
      <c r="C25" s="40"/>
      <c r="D25" s="40"/>
      <c r="E25" s="34" t="s">
        <v>40</v>
      </c>
      <c r="F25" s="40"/>
      <c r="G25" s="40"/>
      <c r="H25" s="40"/>
      <c r="I25" s="36" t="s">
        <v>36</v>
      </c>
      <c r="J25" s="34" t="s">
        <v>5</v>
      </c>
      <c r="K25" s="43"/>
    </row>
    <row r="26" spans="2:11" s="1" customFormat="1" ht="6.95" customHeight="1">
      <c r="B26" s="39"/>
      <c r="C26" s="40"/>
      <c r="D26" s="40"/>
      <c r="E26" s="40"/>
      <c r="F26" s="40"/>
      <c r="G26" s="40"/>
      <c r="H26" s="40"/>
      <c r="I26" s="40"/>
      <c r="J26" s="40"/>
      <c r="K26" s="43"/>
    </row>
    <row r="27" spans="2:11" s="1" customFormat="1" ht="14.45" customHeight="1">
      <c r="B27" s="39"/>
      <c r="C27" s="40"/>
      <c r="D27" s="36" t="s">
        <v>42</v>
      </c>
      <c r="E27" s="40"/>
      <c r="F27" s="40"/>
      <c r="G27" s="40"/>
      <c r="H27" s="40"/>
      <c r="I27" s="40"/>
      <c r="J27" s="40"/>
      <c r="K27" s="43"/>
    </row>
    <row r="28" spans="2:11" s="7" customFormat="1" ht="16.5" customHeight="1">
      <c r="B28" s="109"/>
      <c r="C28" s="110"/>
      <c r="D28" s="110"/>
      <c r="E28" s="257" t="s">
        <v>5</v>
      </c>
      <c r="F28" s="257"/>
      <c r="G28" s="257"/>
      <c r="H28" s="257"/>
      <c r="I28" s="110"/>
      <c r="J28" s="110"/>
      <c r="K28" s="111"/>
    </row>
    <row r="29" spans="2:11" s="1" customFormat="1" ht="6.95" customHeight="1">
      <c r="B29" s="39"/>
      <c r="C29" s="40"/>
      <c r="D29" s="40"/>
      <c r="E29" s="40"/>
      <c r="F29" s="40"/>
      <c r="G29" s="40"/>
      <c r="H29" s="40"/>
      <c r="I29" s="40"/>
      <c r="J29" s="40"/>
      <c r="K29" s="43"/>
    </row>
    <row r="30" spans="2:11" s="1" customFormat="1" ht="6.95" customHeight="1">
      <c r="B30" s="39"/>
      <c r="C30" s="40"/>
      <c r="D30" s="66"/>
      <c r="E30" s="66"/>
      <c r="F30" s="66"/>
      <c r="G30" s="66"/>
      <c r="H30" s="66"/>
      <c r="I30" s="66"/>
      <c r="J30" s="66"/>
      <c r="K30" s="112"/>
    </row>
    <row r="31" spans="2:11" s="1" customFormat="1" ht="25.35" customHeight="1">
      <c r="B31" s="39"/>
      <c r="C31" s="40"/>
      <c r="D31" s="113" t="s">
        <v>43</v>
      </c>
      <c r="E31" s="40"/>
      <c r="F31" s="40"/>
      <c r="G31" s="40"/>
      <c r="H31" s="40"/>
      <c r="I31" s="40"/>
      <c r="J31" s="114">
        <f>ROUND(J90,0)</f>
        <v>0</v>
      </c>
      <c r="K31" s="43"/>
    </row>
    <row r="32" spans="2:11" s="1" customFormat="1" ht="6.95" customHeight="1">
      <c r="B32" s="39"/>
      <c r="C32" s="40"/>
      <c r="D32" s="66"/>
      <c r="E32" s="66"/>
      <c r="F32" s="66"/>
      <c r="G32" s="66"/>
      <c r="H32" s="66"/>
      <c r="I32" s="66"/>
      <c r="J32" s="66"/>
      <c r="K32" s="112"/>
    </row>
    <row r="33" spans="2:11" s="1" customFormat="1" ht="14.45" customHeight="1">
      <c r="B33" s="39"/>
      <c r="C33" s="40"/>
      <c r="D33" s="40"/>
      <c r="E33" s="40"/>
      <c r="F33" s="44" t="s">
        <v>45</v>
      </c>
      <c r="G33" s="40"/>
      <c r="H33" s="40"/>
      <c r="I33" s="44" t="s">
        <v>44</v>
      </c>
      <c r="J33" s="44" t="s">
        <v>46</v>
      </c>
      <c r="K33" s="43"/>
    </row>
    <row r="34" spans="2:11" s="1" customFormat="1" ht="14.45" customHeight="1">
      <c r="B34" s="39"/>
      <c r="C34" s="40"/>
      <c r="D34" s="47" t="s">
        <v>47</v>
      </c>
      <c r="E34" s="47" t="s">
        <v>48</v>
      </c>
      <c r="F34" s="115">
        <f>ROUND(SUM(BE90:BE105), 0)</f>
        <v>0</v>
      </c>
      <c r="G34" s="40"/>
      <c r="H34" s="40"/>
      <c r="I34" s="116">
        <v>0.21</v>
      </c>
      <c r="J34" s="115">
        <f>ROUND(ROUND((SUM(BE90:BE105)), 0)*I34, 0)</f>
        <v>0</v>
      </c>
      <c r="K34" s="43"/>
    </row>
    <row r="35" spans="2:11" s="1" customFormat="1" ht="14.45" customHeight="1">
      <c r="B35" s="39"/>
      <c r="C35" s="40"/>
      <c r="D35" s="40"/>
      <c r="E35" s="47" t="s">
        <v>49</v>
      </c>
      <c r="F35" s="115">
        <f>ROUND(SUM(BF90:BF105), 0)</f>
        <v>0</v>
      </c>
      <c r="G35" s="40"/>
      <c r="H35" s="40"/>
      <c r="I35" s="116">
        <v>0.15</v>
      </c>
      <c r="J35" s="115">
        <f>ROUND(ROUND((SUM(BF90:BF105)), 0)*I35, 0)</f>
        <v>0</v>
      </c>
      <c r="K35" s="43"/>
    </row>
    <row r="36" spans="2:11" s="1" customFormat="1" ht="14.45" hidden="1" customHeight="1">
      <c r="B36" s="39"/>
      <c r="C36" s="40"/>
      <c r="D36" s="40"/>
      <c r="E36" s="47" t="s">
        <v>50</v>
      </c>
      <c r="F36" s="115">
        <f>ROUND(SUM(BG90:BG105), 0)</f>
        <v>0</v>
      </c>
      <c r="G36" s="40"/>
      <c r="H36" s="40"/>
      <c r="I36" s="116">
        <v>0.21</v>
      </c>
      <c r="J36" s="115">
        <v>0</v>
      </c>
      <c r="K36" s="43"/>
    </row>
    <row r="37" spans="2:11" s="1" customFormat="1" ht="14.45" hidden="1" customHeight="1">
      <c r="B37" s="39"/>
      <c r="C37" s="40"/>
      <c r="D37" s="40"/>
      <c r="E37" s="47" t="s">
        <v>51</v>
      </c>
      <c r="F37" s="115">
        <f>ROUND(SUM(BH90:BH105), 0)</f>
        <v>0</v>
      </c>
      <c r="G37" s="40"/>
      <c r="H37" s="40"/>
      <c r="I37" s="116">
        <v>0.15</v>
      </c>
      <c r="J37" s="115">
        <v>0</v>
      </c>
      <c r="K37" s="43"/>
    </row>
    <row r="38" spans="2:11" s="1" customFormat="1" ht="14.45" hidden="1" customHeight="1">
      <c r="B38" s="39"/>
      <c r="C38" s="40"/>
      <c r="D38" s="40"/>
      <c r="E38" s="47" t="s">
        <v>52</v>
      </c>
      <c r="F38" s="115">
        <f>ROUND(SUM(BI90:BI105), 0)</f>
        <v>0</v>
      </c>
      <c r="G38" s="40"/>
      <c r="H38" s="40"/>
      <c r="I38" s="116">
        <v>0</v>
      </c>
      <c r="J38" s="115">
        <v>0</v>
      </c>
      <c r="K38" s="43"/>
    </row>
    <row r="39" spans="2:11" s="1" customFormat="1" ht="6.95" customHeight="1">
      <c r="B39" s="39"/>
      <c r="C39" s="40"/>
      <c r="D39" s="40"/>
      <c r="E39" s="40"/>
      <c r="F39" s="40"/>
      <c r="G39" s="40"/>
      <c r="H39" s="40"/>
      <c r="I39" s="40"/>
      <c r="J39" s="40"/>
      <c r="K39" s="43"/>
    </row>
    <row r="40" spans="2:11" s="1" customFormat="1" ht="25.35" customHeight="1">
      <c r="B40" s="39"/>
      <c r="C40" s="117"/>
      <c r="D40" s="118" t="s">
        <v>53</v>
      </c>
      <c r="E40" s="69"/>
      <c r="F40" s="69"/>
      <c r="G40" s="119" t="s">
        <v>54</v>
      </c>
      <c r="H40" s="120" t="s">
        <v>55</v>
      </c>
      <c r="I40" s="69"/>
      <c r="J40" s="121">
        <f>SUM(J31:J38)</f>
        <v>0</v>
      </c>
      <c r="K40" s="122"/>
    </row>
    <row r="41" spans="2:11" s="1" customFormat="1" ht="14.45" customHeight="1">
      <c r="B41" s="54"/>
      <c r="C41" s="55"/>
      <c r="D41" s="55"/>
      <c r="E41" s="55"/>
      <c r="F41" s="55"/>
      <c r="G41" s="55"/>
      <c r="H41" s="55"/>
      <c r="I41" s="55"/>
      <c r="J41" s="55"/>
      <c r="K41" s="56"/>
    </row>
    <row r="45" spans="2:11" s="1" customFormat="1" ht="6.95" customHeight="1">
      <c r="B45" s="57"/>
      <c r="C45" s="58"/>
      <c r="D45" s="58"/>
      <c r="E45" s="58"/>
      <c r="F45" s="58"/>
      <c r="G45" s="58"/>
      <c r="H45" s="58"/>
      <c r="I45" s="58"/>
      <c r="J45" s="58"/>
      <c r="K45" s="123"/>
    </row>
    <row r="46" spans="2:11" s="1" customFormat="1" ht="36.950000000000003" customHeight="1">
      <c r="B46" s="39"/>
      <c r="C46" s="30" t="s">
        <v>228</v>
      </c>
      <c r="D46" s="40"/>
      <c r="E46" s="40"/>
      <c r="F46" s="40"/>
      <c r="G46" s="40"/>
      <c r="H46" s="40"/>
      <c r="I46" s="40"/>
      <c r="J46" s="40"/>
      <c r="K46" s="43"/>
    </row>
    <row r="47" spans="2:11" s="1" customFormat="1" ht="6.95" customHeight="1">
      <c r="B47" s="39"/>
      <c r="C47" s="40"/>
      <c r="D47" s="40"/>
      <c r="E47" s="40"/>
      <c r="F47" s="40"/>
      <c r="G47" s="40"/>
      <c r="H47" s="40"/>
      <c r="I47" s="40"/>
      <c r="J47" s="40"/>
      <c r="K47" s="43"/>
    </row>
    <row r="48" spans="2:11" s="1" customFormat="1" ht="14.45" customHeight="1">
      <c r="B48" s="39"/>
      <c r="C48" s="36" t="s">
        <v>17</v>
      </c>
      <c r="D48" s="40"/>
      <c r="E48" s="40"/>
      <c r="F48" s="40"/>
      <c r="G48" s="40"/>
      <c r="H48" s="40"/>
      <c r="I48" s="40"/>
      <c r="J48" s="40"/>
      <c r="K48" s="43"/>
    </row>
    <row r="49" spans="2:47" s="1" customFormat="1" ht="16.5" customHeight="1">
      <c r="B49" s="39"/>
      <c r="C49" s="40"/>
      <c r="D49" s="40"/>
      <c r="E49" s="263" t="str">
        <f>E7</f>
        <v>ÚPRAVA VEŘEJNÉHO PROSTORU MEZI UL. VÝSTAVNÍ-VELETRŽNÍ PŘI MENDLOVĚ NÁM.ČÁST 2 - VNITROBLOK</v>
      </c>
      <c r="F49" s="269"/>
      <c r="G49" s="269"/>
      <c r="H49" s="269"/>
      <c r="I49" s="40"/>
      <c r="J49" s="40"/>
      <c r="K49" s="43"/>
    </row>
    <row r="50" spans="2:47" ht="15">
      <c r="B50" s="28"/>
      <c r="C50" s="36" t="s">
        <v>206</v>
      </c>
      <c r="D50" s="29"/>
      <c r="E50" s="29"/>
      <c r="F50" s="29"/>
      <c r="G50" s="29"/>
      <c r="H50" s="29"/>
      <c r="I50" s="29"/>
      <c r="J50" s="29"/>
      <c r="K50" s="31"/>
    </row>
    <row r="51" spans="2:47" ht="16.5" customHeight="1">
      <c r="B51" s="28"/>
      <c r="C51" s="29"/>
      <c r="D51" s="29"/>
      <c r="E51" s="263" t="s">
        <v>1641</v>
      </c>
      <c r="F51" s="254"/>
      <c r="G51" s="254"/>
      <c r="H51" s="254"/>
      <c r="I51" s="29"/>
      <c r="J51" s="29"/>
      <c r="K51" s="31"/>
    </row>
    <row r="52" spans="2:47" ht="15">
      <c r="B52" s="28"/>
      <c r="C52" s="36" t="s">
        <v>212</v>
      </c>
      <c r="D52" s="29"/>
      <c r="E52" s="29"/>
      <c r="F52" s="29"/>
      <c r="G52" s="29"/>
      <c r="H52" s="29"/>
      <c r="I52" s="29"/>
      <c r="J52" s="29"/>
      <c r="K52" s="31"/>
    </row>
    <row r="53" spans="2:47" s="1" customFormat="1" ht="16.5" customHeight="1">
      <c r="B53" s="39"/>
      <c r="C53" s="40"/>
      <c r="D53" s="40"/>
      <c r="E53" s="252" t="s">
        <v>2072</v>
      </c>
      <c r="F53" s="264"/>
      <c r="G53" s="264"/>
      <c r="H53" s="264"/>
      <c r="I53" s="40"/>
      <c r="J53" s="40"/>
      <c r="K53" s="43"/>
    </row>
    <row r="54" spans="2:47" s="1" customFormat="1" ht="14.45" customHeight="1">
      <c r="B54" s="39"/>
      <c r="C54" s="36" t="s">
        <v>1646</v>
      </c>
      <c r="D54" s="40"/>
      <c r="E54" s="40"/>
      <c r="F54" s="40"/>
      <c r="G54" s="40"/>
      <c r="H54" s="40"/>
      <c r="I54" s="40"/>
      <c r="J54" s="40"/>
      <c r="K54" s="43"/>
    </row>
    <row r="55" spans="2:47" s="1" customFormat="1" ht="17.25" customHeight="1">
      <c r="B55" s="39"/>
      <c r="C55" s="40"/>
      <c r="D55" s="40"/>
      <c r="E55" s="265" t="str">
        <f>E13</f>
        <v>SO 19.4a - TRÁVNÍK - rozvojová péče</v>
      </c>
      <c r="F55" s="264"/>
      <c r="G55" s="264"/>
      <c r="H55" s="264"/>
      <c r="I55" s="40"/>
      <c r="J55" s="40"/>
      <c r="K55" s="43"/>
    </row>
    <row r="56" spans="2:47" s="1" customFormat="1" ht="6.95" customHeight="1">
      <c r="B56" s="39"/>
      <c r="C56" s="40"/>
      <c r="D56" s="40"/>
      <c r="E56" s="40"/>
      <c r="F56" s="40"/>
      <c r="G56" s="40"/>
      <c r="H56" s="40"/>
      <c r="I56" s="40"/>
      <c r="J56" s="40"/>
      <c r="K56" s="43"/>
    </row>
    <row r="57" spans="2:47" s="1" customFormat="1" ht="18" customHeight="1">
      <c r="B57" s="39"/>
      <c r="C57" s="36" t="s">
        <v>24</v>
      </c>
      <c r="D57" s="40"/>
      <c r="E57" s="40"/>
      <c r="F57" s="34" t="str">
        <f>F16</f>
        <v>BRNO</v>
      </c>
      <c r="G57" s="40"/>
      <c r="H57" s="40"/>
      <c r="I57" s="36" t="s">
        <v>26</v>
      </c>
      <c r="J57" s="108" t="str">
        <f>IF(J16="","",J16)</f>
        <v>18.09.2017</v>
      </c>
      <c r="K57" s="43"/>
    </row>
    <row r="58" spans="2:47" s="1" customFormat="1" ht="6.95" customHeight="1">
      <c r="B58" s="39"/>
      <c r="C58" s="40"/>
      <c r="D58" s="40"/>
      <c r="E58" s="40"/>
      <c r="F58" s="40"/>
      <c r="G58" s="40"/>
      <c r="H58" s="40"/>
      <c r="I58" s="40"/>
      <c r="J58" s="40"/>
      <c r="K58" s="43"/>
    </row>
    <row r="59" spans="2:47" s="1" customFormat="1" ht="15">
      <c r="B59" s="39"/>
      <c r="C59" s="36" t="s">
        <v>33</v>
      </c>
      <c r="D59" s="40"/>
      <c r="E59" s="40"/>
      <c r="F59" s="34" t="str">
        <f>E19</f>
        <v>Statutární město Brno</v>
      </c>
      <c r="G59" s="40"/>
      <c r="H59" s="40"/>
      <c r="I59" s="36" t="s">
        <v>39</v>
      </c>
      <c r="J59" s="257" t="str">
        <f>E25</f>
        <v>ATELIÉR ZAHRADNÍ A KRAJIN. ARCHITEKTURY  Z.SENDLER</v>
      </c>
      <c r="K59" s="43"/>
    </row>
    <row r="60" spans="2:47" s="1" customFormat="1" ht="14.45" customHeight="1">
      <c r="B60" s="39"/>
      <c r="C60" s="36" t="s">
        <v>37</v>
      </c>
      <c r="D60" s="40"/>
      <c r="E60" s="40"/>
      <c r="F60" s="34" t="str">
        <f>IF(E22="","",E22)</f>
        <v xml:space="preserve"> </v>
      </c>
      <c r="G60" s="40"/>
      <c r="H60" s="40"/>
      <c r="I60" s="40"/>
      <c r="J60" s="266"/>
      <c r="K60" s="43"/>
    </row>
    <row r="61" spans="2:47" s="1" customFormat="1" ht="10.35" customHeight="1">
      <c r="B61" s="39"/>
      <c r="C61" s="40"/>
      <c r="D61" s="40"/>
      <c r="E61" s="40"/>
      <c r="F61" s="40"/>
      <c r="G61" s="40"/>
      <c r="H61" s="40"/>
      <c r="I61" s="40"/>
      <c r="J61" s="40"/>
      <c r="K61" s="43"/>
    </row>
    <row r="62" spans="2:47" s="1" customFormat="1" ht="29.25" customHeight="1">
      <c r="B62" s="39"/>
      <c r="C62" s="124" t="s">
        <v>229</v>
      </c>
      <c r="D62" s="117"/>
      <c r="E62" s="117"/>
      <c r="F62" s="117"/>
      <c r="G62" s="117"/>
      <c r="H62" s="117"/>
      <c r="I62" s="117"/>
      <c r="J62" s="125" t="s">
        <v>230</v>
      </c>
      <c r="K62" s="126"/>
    </row>
    <row r="63" spans="2:47" s="1" customFormat="1" ht="10.35" customHeight="1">
      <c r="B63" s="39"/>
      <c r="C63" s="40"/>
      <c r="D63" s="40"/>
      <c r="E63" s="40"/>
      <c r="F63" s="40"/>
      <c r="G63" s="40"/>
      <c r="H63" s="40"/>
      <c r="I63" s="40"/>
      <c r="J63" s="40"/>
      <c r="K63" s="43"/>
    </row>
    <row r="64" spans="2:47" s="1" customFormat="1" ht="29.25" customHeight="1">
      <c r="B64" s="39"/>
      <c r="C64" s="127" t="s">
        <v>231</v>
      </c>
      <c r="D64" s="40"/>
      <c r="E64" s="40"/>
      <c r="F64" s="40"/>
      <c r="G64" s="40"/>
      <c r="H64" s="40"/>
      <c r="I64" s="40"/>
      <c r="J64" s="114">
        <f>J90</f>
        <v>0</v>
      </c>
      <c r="K64" s="43"/>
      <c r="AU64" s="24" t="s">
        <v>232</v>
      </c>
    </row>
    <row r="65" spans="2:12" s="8" customFormat="1" ht="24.95" customHeight="1">
      <c r="B65" s="128"/>
      <c r="C65" s="129"/>
      <c r="D65" s="130" t="s">
        <v>233</v>
      </c>
      <c r="E65" s="131"/>
      <c r="F65" s="131"/>
      <c r="G65" s="131"/>
      <c r="H65" s="131"/>
      <c r="I65" s="131"/>
      <c r="J65" s="132">
        <f>J91</f>
        <v>0</v>
      </c>
      <c r="K65" s="133"/>
    </row>
    <row r="66" spans="2:12" s="9" customFormat="1" ht="19.899999999999999" customHeight="1">
      <c r="B66" s="134"/>
      <c r="C66" s="135"/>
      <c r="D66" s="136" t="s">
        <v>234</v>
      </c>
      <c r="E66" s="137"/>
      <c r="F66" s="137"/>
      <c r="G66" s="137"/>
      <c r="H66" s="137"/>
      <c r="I66" s="137"/>
      <c r="J66" s="138">
        <f>J92</f>
        <v>0</v>
      </c>
      <c r="K66" s="139"/>
    </row>
    <row r="67" spans="2:12" s="1" customFormat="1" ht="21.75" customHeight="1">
      <c r="B67" s="39"/>
      <c r="C67" s="40"/>
      <c r="D67" s="40"/>
      <c r="E67" s="40"/>
      <c r="F67" s="40"/>
      <c r="G67" s="40"/>
      <c r="H67" s="40"/>
      <c r="I67" s="40"/>
      <c r="J67" s="40"/>
      <c r="K67" s="43"/>
    </row>
    <row r="68" spans="2:12" s="1" customFormat="1" ht="6.95" customHeight="1">
      <c r="B68" s="54"/>
      <c r="C68" s="55"/>
      <c r="D68" s="55"/>
      <c r="E68" s="55"/>
      <c r="F68" s="55"/>
      <c r="G68" s="55"/>
      <c r="H68" s="55"/>
      <c r="I68" s="55"/>
      <c r="J68" s="55"/>
      <c r="K68" s="56"/>
    </row>
    <row r="72" spans="2:12" s="1" customFormat="1" ht="6.95" customHeight="1">
      <c r="B72" s="57"/>
      <c r="C72" s="58"/>
      <c r="D72" s="58"/>
      <c r="E72" s="58"/>
      <c r="F72" s="58"/>
      <c r="G72" s="58"/>
      <c r="H72" s="58"/>
      <c r="I72" s="58"/>
      <c r="J72" s="58"/>
      <c r="K72" s="58"/>
      <c r="L72" s="39"/>
    </row>
    <row r="73" spans="2:12" s="1" customFormat="1" ht="36.950000000000003" customHeight="1">
      <c r="B73" s="39"/>
      <c r="C73" s="59" t="s">
        <v>243</v>
      </c>
      <c r="L73" s="39"/>
    </row>
    <row r="74" spans="2:12" s="1" customFormat="1" ht="6.95" customHeight="1">
      <c r="B74" s="39"/>
      <c r="L74" s="39"/>
    </row>
    <row r="75" spans="2:12" s="1" customFormat="1" ht="14.45" customHeight="1">
      <c r="B75" s="39"/>
      <c r="C75" s="61" t="s">
        <v>17</v>
      </c>
      <c r="L75" s="39"/>
    </row>
    <row r="76" spans="2:12" s="1" customFormat="1" ht="16.5" customHeight="1">
      <c r="B76" s="39"/>
      <c r="E76" s="267" t="str">
        <f>E7</f>
        <v>ÚPRAVA VEŘEJNÉHO PROSTORU MEZI UL. VÝSTAVNÍ-VELETRŽNÍ PŘI MENDLOVĚ NÁM.ČÁST 2 - VNITROBLOK</v>
      </c>
      <c r="F76" s="268"/>
      <c r="G76" s="268"/>
      <c r="H76" s="268"/>
      <c r="L76" s="39"/>
    </row>
    <row r="77" spans="2:12" ht="15">
      <c r="B77" s="28"/>
      <c r="C77" s="61" t="s">
        <v>206</v>
      </c>
      <c r="L77" s="28"/>
    </row>
    <row r="78" spans="2:12" ht="16.5" customHeight="1">
      <c r="B78" s="28"/>
      <c r="E78" s="267" t="s">
        <v>1641</v>
      </c>
      <c r="F78" s="219"/>
      <c r="G78" s="219"/>
      <c r="H78" s="219"/>
      <c r="L78" s="28"/>
    </row>
    <row r="79" spans="2:12" ht="15">
      <c r="B79" s="28"/>
      <c r="C79" s="61" t="s">
        <v>212</v>
      </c>
      <c r="L79" s="28"/>
    </row>
    <row r="80" spans="2:12" s="1" customFormat="1" ht="16.5" customHeight="1">
      <c r="B80" s="39"/>
      <c r="E80" s="270" t="s">
        <v>2072</v>
      </c>
      <c r="F80" s="261"/>
      <c r="G80" s="261"/>
      <c r="H80" s="261"/>
      <c r="L80" s="39"/>
    </row>
    <row r="81" spans="2:65" s="1" customFormat="1" ht="14.45" customHeight="1">
      <c r="B81" s="39"/>
      <c r="C81" s="61" t="s">
        <v>1646</v>
      </c>
      <c r="L81" s="39"/>
    </row>
    <row r="82" spans="2:65" s="1" customFormat="1" ht="17.25" customHeight="1">
      <c r="B82" s="39"/>
      <c r="E82" s="245" t="str">
        <f>E13</f>
        <v>SO 19.4a - TRÁVNÍK - rozvojová péče</v>
      </c>
      <c r="F82" s="261"/>
      <c r="G82" s="261"/>
      <c r="H82" s="261"/>
      <c r="L82" s="39"/>
    </row>
    <row r="83" spans="2:65" s="1" customFormat="1" ht="6.95" customHeight="1">
      <c r="B83" s="39"/>
      <c r="L83" s="39"/>
    </row>
    <row r="84" spans="2:65" s="1" customFormat="1" ht="18" customHeight="1">
      <c r="B84" s="39"/>
      <c r="C84" s="61" t="s">
        <v>24</v>
      </c>
      <c r="F84" s="140" t="str">
        <f>F16</f>
        <v>BRNO</v>
      </c>
      <c r="I84" s="61" t="s">
        <v>26</v>
      </c>
      <c r="J84" s="65" t="str">
        <f>IF(J16="","",J16)</f>
        <v>18.09.2017</v>
      </c>
      <c r="L84" s="39"/>
    </row>
    <row r="85" spans="2:65" s="1" customFormat="1" ht="6.95" customHeight="1">
      <c r="B85" s="39"/>
      <c r="L85" s="39"/>
    </row>
    <row r="86" spans="2:65" s="1" customFormat="1" ht="15">
      <c r="B86" s="39"/>
      <c r="C86" s="61" t="s">
        <v>33</v>
      </c>
      <c r="F86" s="140" t="str">
        <f>E19</f>
        <v>Statutární město Brno</v>
      </c>
      <c r="I86" s="61" t="s">
        <v>39</v>
      </c>
      <c r="J86" s="140" t="str">
        <f>E25</f>
        <v>ATELIÉR ZAHRADNÍ A KRAJIN. ARCHITEKTURY  Z.SENDLER</v>
      </c>
      <c r="L86" s="39"/>
    </row>
    <row r="87" spans="2:65" s="1" customFormat="1" ht="14.45" customHeight="1">
      <c r="B87" s="39"/>
      <c r="C87" s="61" t="s">
        <v>37</v>
      </c>
      <c r="F87" s="140" t="str">
        <f>IF(E22="","",E22)</f>
        <v xml:space="preserve"> </v>
      </c>
      <c r="L87" s="39"/>
    </row>
    <row r="88" spans="2:65" s="1" customFormat="1" ht="10.35" customHeight="1">
      <c r="B88" s="39"/>
      <c r="L88" s="39"/>
    </row>
    <row r="89" spans="2:65" s="10" customFormat="1" ht="29.25" customHeight="1">
      <c r="B89" s="141"/>
      <c r="C89" s="142" t="s">
        <v>244</v>
      </c>
      <c r="D89" s="143" t="s">
        <v>62</v>
      </c>
      <c r="E89" s="143" t="s">
        <v>58</v>
      </c>
      <c r="F89" s="143" t="s">
        <v>245</v>
      </c>
      <c r="G89" s="143" t="s">
        <v>246</v>
      </c>
      <c r="H89" s="143" t="s">
        <v>247</v>
      </c>
      <c r="I89" s="143" t="s">
        <v>248</v>
      </c>
      <c r="J89" s="143" t="s">
        <v>230</v>
      </c>
      <c r="K89" s="144" t="s">
        <v>249</v>
      </c>
      <c r="L89" s="141"/>
      <c r="M89" s="71" t="s">
        <v>250</v>
      </c>
      <c r="N89" s="72" t="s">
        <v>47</v>
      </c>
      <c r="O89" s="72" t="s">
        <v>251</v>
      </c>
      <c r="P89" s="72" t="s">
        <v>252</v>
      </c>
      <c r="Q89" s="72" t="s">
        <v>253</v>
      </c>
      <c r="R89" s="72" t="s">
        <v>254</v>
      </c>
      <c r="S89" s="72" t="s">
        <v>255</v>
      </c>
      <c r="T89" s="73" t="s">
        <v>256</v>
      </c>
    </row>
    <row r="90" spans="2:65" s="1" customFormat="1" ht="29.25" customHeight="1">
      <c r="B90" s="39"/>
      <c r="C90" s="75" t="s">
        <v>231</v>
      </c>
      <c r="J90" s="145">
        <f>BK90</f>
        <v>0</v>
      </c>
      <c r="L90" s="39"/>
      <c r="M90" s="74"/>
      <c r="N90" s="66"/>
      <c r="O90" s="66"/>
      <c r="P90" s="146">
        <f>P91</f>
        <v>7.8555300000000008</v>
      </c>
      <c r="Q90" s="66"/>
      <c r="R90" s="146">
        <f>R91</f>
        <v>0</v>
      </c>
      <c r="S90" s="66"/>
      <c r="T90" s="147">
        <f>T91</f>
        <v>0</v>
      </c>
      <c r="AT90" s="24" t="s">
        <v>76</v>
      </c>
      <c r="AU90" s="24" t="s">
        <v>232</v>
      </c>
      <c r="BK90" s="148">
        <f>BK91</f>
        <v>0</v>
      </c>
    </row>
    <row r="91" spans="2:65" s="11" customFormat="1" ht="37.35" customHeight="1">
      <c r="B91" s="149"/>
      <c r="D91" s="150" t="s">
        <v>76</v>
      </c>
      <c r="E91" s="151" t="s">
        <v>257</v>
      </c>
      <c r="F91" s="151" t="s">
        <v>258</v>
      </c>
      <c r="J91" s="152">
        <f>BK91</f>
        <v>0</v>
      </c>
      <c r="L91" s="149"/>
      <c r="M91" s="153"/>
      <c r="N91" s="154"/>
      <c r="O91" s="154"/>
      <c r="P91" s="155">
        <f>P92</f>
        <v>7.8555300000000008</v>
      </c>
      <c r="Q91" s="154"/>
      <c r="R91" s="155">
        <f>R92</f>
        <v>0</v>
      </c>
      <c r="S91" s="154"/>
      <c r="T91" s="156">
        <f>T92</f>
        <v>0</v>
      </c>
      <c r="AR91" s="150" t="s">
        <v>28</v>
      </c>
      <c r="AT91" s="157" t="s">
        <v>76</v>
      </c>
      <c r="AU91" s="157" t="s">
        <v>77</v>
      </c>
      <c r="AY91" s="150" t="s">
        <v>259</v>
      </c>
      <c r="BK91" s="158">
        <f>BK92</f>
        <v>0</v>
      </c>
    </row>
    <row r="92" spans="2:65" s="11" customFormat="1" ht="19.899999999999999" customHeight="1">
      <c r="B92" s="149"/>
      <c r="D92" s="150" t="s">
        <v>76</v>
      </c>
      <c r="E92" s="159" t="s">
        <v>28</v>
      </c>
      <c r="F92" s="159" t="s">
        <v>260</v>
      </c>
      <c r="J92" s="160">
        <f>BK92</f>
        <v>0</v>
      </c>
      <c r="L92" s="149"/>
      <c r="M92" s="153"/>
      <c r="N92" s="154"/>
      <c r="O92" s="154"/>
      <c r="P92" s="155">
        <f>SUM(P93:P105)</f>
        <v>7.8555300000000008</v>
      </c>
      <c r="Q92" s="154"/>
      <c r="R92" s="155">
        <f>SUM(R93:R105)</f>
        <v>0</v>
      </c>
      <c r="S92" s="154"/>
      <c r="T92" s="156">
        <f>SUM(T93:T105)</f>
        <v>0</v>
      </c>
      <c r="AR92" s="150" t="s">
        <v>28</v>
      </c>
      <c r="AT92" s="157" t="s">
        <v>76</v>
      </c>
      <c r="AU92" s="157" t="s">
        <v>28</v>
      </c>
      <c r="AY92" s="150" t="s">
        <v>259</v>
      </c>
      <c r="BK92" s="158">
        <f>SUM(BK93:BK105)</f>
        <v>0</v>
      </c>
    </row>
    <row r="93" spans="2:65" s="1" customFormat="1" ht="25.5" customHeight="1">
      <c r="B93" s="161"/>
      <c r="C93" s="162" t="s">
        <v>28</v>
      </c>
      <c r="D93" s="162" t="s">
        <v>261</v>
      </c>
      <c r="E93" s="163" t="s">
        <v>2116</v>
      </c>
      <c r="F93" s="164" t="s">
        <v>2117</v>
      </c>
      <c r="G93" s="165" t="s">
        <v>264</v>
      </c>
      <c r="H93" s="166">
        <f>211*5</f>
        <v>1055</v>
      </c>
      <c r="I93" s="167"/>
      <c r="J93" s="167">
        <f>ROUND(I93*H93,2)</f>
        <v>0</v>
      </c>
      <c r="K93" s="164" t="s">
        <v>265</v>
      </c>
      <c r="L93" s="39"/>
      <c r="M93" s="168" t="s">
        <v>5</v>
      </c>
      <c r="N93" s="169" t="s">
        <v>48</v>
      </c>
      <c r="O93" s="170">
        <v>3.0000000000000001E-3</v>
      </c>
      <c r="P93" s="170">
        <f>O93*H93</f>
        <v>3.165</v>
      </c>
      <c r="Q93" s="170">
        <v>0</v>
      </c>
      <c r="R93" s="170">
        <f>Q93*H93</f>
        <v>0</v>
      </c>
      <c r="S93" s="170">
        <v>0</v>
      </c>
      <c r="T93" s="171">
        <f>S93*H93</f>
        <v>0</v>
      </c>
      <c r="AR93" s="24" t="s">
        <v>266</v>
      </c>
      <c r="AT93" s="24" t="s">
        <v>261</v>
      </c>
      <c r="AU93" s="24" t="s">
        <v>86</v>
      </c>
      <c r="AY93" s="24" t="s">
        <v>259</v>
      </c>
      <c r="BE93" s="172">
        <f>IF(N93="základní",J93,0)</f>
        <v>0</v>
      </c>
      <c r="BF93" s="172">
        <f>IF(N93="snížená",J93,0)</f>
        <v>0</v>
      </c>
      <c r="BG93" s="172">
        <f>IF(N93="zákl. přenesená",J93,0)</f>
        <v>0</v>
      </c>
      <c r="BH93" s="172">
        <f>IF(N93="sníž. přenesená",J93,0)</f>
        <v>0</v>
      </c>
      <c r="BI93" s="172">
        <f>IF(N93="nulová",J93,0)</f>
        <v>0</v>
      </c>
      <c r="BJ93" s="24" t="s">
        <v>28</v>
      </c>
      <c r="BK93" s="172">
        <f>ROUND(I93*H93,2)</f>
        <v>0</v>
      </c>
      <c r="BL93" s="24" t="s">
        <v>266</v>
      </c>
      <c r="BM93" s="24" t="s">
        <v>2118</v>
      </c>
    </row>
    <row r="94" spans="2:65" s="12" customFormat="1">
      <c r="B94" s="173"/>
      <c r="D94" s="174" t="s">
        <v>268</v>
      </c>
      <c r="E94" s="175" t="s">
        <v>5</v>
      </c>
      <c r="F94" s="176" t="s">
        <v>2119</v>
      </c>
      <c r="H94" s="175" t="s">
        <v>5</v>
      </c>
      <c r="L94" s="173"/>
      <c r="M94" s="177"/>
      <c r="N94" s="178"/>
      <c r="O94" s="178"/>
      <c r="P94" s="178"/>
      <c r="Q94" s="178"/>
      <c r="R94" s="178"/>
      <c r="S94" s="178"/>
      <c r="T94" s="179"/>
      <c r="AT94" s="175" t="s">
        <v>268</v>
      </c>
      <c r="AU94" s="175" t="s">
        <v>86</v>
      </c>
      <c r="AV94" s="12" t="s">
        <v>28</v>
      </c>
      <c r="AW94" s="12" t="s">
        <v>41</v>
      </c>
      <c r="AX94" s="12" t="s">
        <v>77</v>
      </c>
      <c r="AY94" s="175" t="s">
        <v>259</v>
      </c>
    </row>
    <row r="95" spans="2:65" s="14" customFormat="1">
      <c r="B95" s="187"/>
      <c r="D95" s="174" t="s">
        <v>268</v>
      </c>
      <c r="E95" s="188" t="s">
        <v>5</v>
      </c>
      <c r="F95" s="189" t="s">
        <v>2120</v>
      </c>
      <c r="H95" s="190">
        <v>8671.5</v>
      </c>
      <c r="L95" s="187"/>
      <c r="M95" s="191"/>
      <c r="N95" s="192"/>
      <c r="O95" s="192"/>
      <c r="P95" s="192"/>
      <c r="Q95" s="192"/>
      <c r="R95" s="192"/>
      <c r="S95" s="192"/>
      <c r="T95" s="193"/>
      <c r="AT95" s="188" t="s">
        <v>268</v>
      </c>
      <c r="AU95" s="188" t="s">
        <v>86</v>
      </c>
      <c r="AV95" s="14" t="s">
        <v>86</v>
      </c>
      <c r="AW95" s="14" t="s">
        <v>41</v>
      </c>
      <c r="AX95" s="14" t="s">
        <v>28</v>
      </c>
      <c r="AY95" s="188" t="s">
        <v>259</v>
      </c>
    </row>
    <row r="96" spans="2:65" s="1" customFormat="1" ht="16.5" customHeight="1">
      <c r="B96" s="161"/>
      <c r="C96" s="162" t="s">
        <v>86</v>
      </c>
      <c r="D96" s="162" t="s">
        <v>261</v>
      </c>
      <c r="E96" s="163" t="s">
        <v>1918</v>
      </c>
      <c r="F96" s="164" t="s">
        <v>1919</v>
      </c>
      <c r="G96" s="165" t="s">
        <v>297</v>
      </c>
      <c r="H96" s="166">
        <f>211*0.01*3</f>
        <v>6.33</v>
      </c>
      <c r="I96" s="167"/>
      <c r="J96" s="167">
        <f>ROUND(I96*H96,2)</f>
        <v>0</v>
      </c>
      <c r="K96" s="164" t="s">
        <v>265</v>
      </c>
      <c r="L96" s="39"/>
      <c r="M96" s="168" t="s">
        <v>5</v>
      </c>
      <c r="N96" s="169" t="s">
        <v>48</v>
      </c>
      <c r="O96" s="170">
        <v>0.26100000000000001</v>
      </c>
      <c r="P96" s="170">
        <f>O96*H96</f>
        <v>1.6521300000000001</v>
      </c>
      <c r="Q96" s="170">
        <v>0</v>
      </c>
      <c r="R96" s="170">
        <f>Q96*H96</f>
        <v>0</v>
      </c>
      <c r="S96" s="170">
        <v>0</v>
      </c>
      <c r="T96" s="171">
        <f>S96*H96</f>
        <v>0</v>
      </c>
      <c r="AR96" s="24" t="s">
        <v>266</v>
      </c>
      <c r="AT96" s="24" t="s">
        <v>261</v>
      </c>
      <c r="AU96" s="24" t="s">
        <v>86</v>
      </c>
      <c r="AY96" s="24" t="s">
        <v>259</v>
      </c>
      <c r="BE96" s="172">
        <f>IF(N96="základní",J96,0)</f>
        <v>0</v>
      </c>
      <c r="BF96" s="172">
        <f>IF(N96="snížená",J96,0)</f>
        <v>0</v>
      </c>
      <c r="BG96" s="172">
        <f>IF(N96="zákl. přenesená",J96,0)</f>
        <v>0</v>
      </c>
      <c r="BH96" s="172">
        <f>IF(N96="sníž. přenesená",J96,0)</f>
        <v>0</v>
      </c>
      <c r="BI96" s="172">
        <f>IF(N96="nulová",J96,0)</f>
        <v>0</v>
      </c>
      <c r="BJ96" s="24" t="s">
        <v>28</v>
      </c>
      <c r="BK96" s="172">
        <f>ROUND(I96*H96,2)</f>
        <v>0</v>
      </c>
      <c r="BL96" s="24" t="s">
        <v>266</v>
      </c>
      <c r="BM96" s="24" t="s">
        <v>1818</v>
      </c>
    </row>
    <row r="97" spans="2:65" s="12" customFormat="1">
      <c r="B97" s="173"/>
      <c r="D97" s="174" t="s">
        <v>268</v>
      </c>
      <c r="E97" s="175" t="s">
        <v>5</v>
      </c>
      <c r="F97" s="176" t="s">
        <v>2119</v>
      </c>
      <c r="H97" s="175" t="s">
        <v>5</v>
      </c>
      <c r="L97" s="173"/>
      <c r="M97" s="177"/>
      <c r="N97" s="178"/>
      <c r="O97" s="178"/>
      <c r="P97" s="178"/>
      <c r="Q97" s="178"/>
      <c r="R97" s="178"/>
      <c r="S97" s="178"/>
      <c r="T97" s="179"/>
      <c r="AT97" s="175" t="s">
        <v>268</v>
      </c>
      <c r="AU97" s="175" t="s">
        <v>86</v>
      </c>
      <c r="AV97" s="12" t="s">
        <v>28</v>
      </c>
      <c r="AW97" s="12" t="s">
        <v>41</v>
      </c>
      <c r="AX97" s="12" t="s">
        <v>77</v>
      </c>
      <c r="AY97" s="175" t="s">
        <v>259</v>
      </c>
    </row>
    <row r="98" spans="2:65" s="14" customFormat="1">
      <c r="B98" s="187"/>
      <c r="D98" s="174" t="s">
        <v>268</v>
      </c>
      <c r="E98" s="188" t="s">
        <v>5</v>
      </c>
      <c r="F98" s="189" t="s">
        <v>2121</v>
      </c>
      <c r="H98" s="190">
        <v>211</v>
      </c>
      <c r="L98" s="187"/>
      <c r="M98" s="191"/>
      <c r="N98" s="192"/>
      <c r="O98" s="192"/>
      <c r="P98" s="192"/>
      <c r="Q98" s="192"/>
      <c r="R98" s="192"/>
      <c r="S98" s="192"/>
      <c r="T98" s="193"/>
      <c r="AT98" s="188" t="s">
        <v>268</v>
      </c>
      <c r="AU98" s="188" t="s">
        <v>86</v>
      </c>
      <c r="AV98" s="14" t="s">
        <v>86</v>
      </c>
      <c r="AW98" s="14" t="s">
        <v>41</v>
      </c>
      <c r="AX98" s="14" t="s">
        <v>77</v>
      </c>
      <c r="AY98" s="188" t="s">
        <v>259</v>
      </c>
    </row>
    <row r="99" spans="2:65" s="15" customFormat="1">
      <c r="B99" s="194"/>
      <c r="D99" s="174" t="s">
        <v>268</v>
      </c>
      <c r="E99" s="195" t="s">
        <v>2111</v>
      </c>
      <c r="F99" s="196" t="s">
        <v>282</v>
      </c>
      <c r="H99" s="197">
        <v>211</v>
      </c>
      <c r="L99" s="194"/>
      <c r="M99" s="198"/>
      <c r="N99" s="199"/>
      <c r="O99" s="199"/>
      <c r="P99" s="199"/>
      <c r="Q99" s="199"/>
      <c r="R99" s="199"/>
      <c r="S99" s="199"/>
      <c r="T99" s="200"/>
      <c r="AT99" s="195" t="s">
        <v>268</v>
      </c>
      <c r="AU99" s="195" t="s">
        <v>86</v>
      </c>
      <c r="AV99" s="15" t="s">
        <v>266</v>
      </c>
      <c r="AW99" s="15" t="s">
        <v>41</v>
      </c>
      <c r="AX99" s="15" t="s">
        <v>77</v>
      </c>
      <c r="AY99" s="195" t="s">
        <v>259</v>
      </c>
    </row>
    <row r="100" spans="2:65" s="12" customFormat="1">
      <c r="B100" s="173"/>
      <c r="D100" s="174" t="s">
        <v>268</v>
      </c>
      <c r="E100" s="175" t="s">
        <v>5</v>
      </c>
      <c r="F100" s="176" t="s">
        <v>2122</v>
      </c>
      <c r="H100" s="175" t="s">
        <v>5</v>
      </c>
      <c r="L100" s="173"/>
      <c r="M100" s="177"/>
      <c r="N100" s="178"/>
      <c r="O100" s="178"/>
      <c r="P100" s="178"/>
      <c r="Q100" s="178"/>
      <c r="R100" s="178"/>
      <c r="S100" s="178"/>
      <c r="T100" s="179"/>
      <c r="AT100" s="175" t="s">
        <v>268</v>
      </c>
      <c r="AU100" s="175" t="s">
        <v>86</v>
      </c>
      <c r="AV100" s="12" t="s">
        <v>28</v>
      </c>
      <c r="AW100" s="12" t="s">
        <v>41</v>
      </c>
      <c r="AX100" s="12" t="s">
        <v>77</v>
      </c>
      <c r="AY100" s="175" t="s">
        <v>259</v>
      </c>
    </row>
    <row r="101" spans="2:65" s="1" customFormat="1" ht="16.5" customHeight="1">
      <c r="B101" s="161"/>
      <c r="C101" s="162" t="s">
        <v>152</v>
      </c>
      <c r="D101" s="162" t="s">
        <v>261</v>
      </c>
      <c r="E101" s="163" t="s">
        <v>1823</v>
      </c>
      <c r="F101" s="164" t="s">
        <v>1824</v>
      </c>
      <c r="G101" s="165" t="s">
        <v>297</v>
      </c>
      <c r="H101" s="166">
        <v>6.33</v>
      </c>
      <c r="I101" s="167"/>
      <c r="J101" s="167">
        <f>ROUND(I101*H101,2)</f>
        <v>0</v>
      </c>
      <c r="K101" s="164" t="s">
        <v>265</v>
      </c>
      <c r="L101" s="39"/>
      <c r="M101" s="168" t="s">
        <v>5</v>
      </c>
      <c r="N101" s="169" t="s">
        <v>48</v>
      </c>
      <c r="O101" s="170">
        <v>0.45200000000000001</v>
      </c>
      <c r="P101" s="170">
        <f>O101*H101</f>
        <v>2.8611599999999999</v>
      </c>
      <c r="Q101" s="170">
        <v>0</v>
      </c>
      <c r="R101" s="170">
        <f>Q101*H101</f>
        <v>0</v>
      </c>
      <c r="S101" s="170">
        <v>0</v>
      </c>
      <c r="T101" s="171">
        <f>S101*H101</f>
        <v>0</v>
      </c>
      <c r="AR101" s="24" t="s">
        <v>266</v>
      </c>
      <c r="AT101" s="24" t="s">
        <v>261</v>
      </c>
      <c r="AU101" s="24" t="s">
        <v>86</v>
      </c>
      <c r="AY101" s="24" t="s">
        <v>259</v>
      </c>
      <c r="BE101" s="172">
        <f>IF(N101="základní",J101,0)</f>
        <v>0</v>
      </c>
      <c r="BF101" s="172">
        <f>IF(N101="snížená",J101,0)</f>
        <v>0</v>
      </c>
      <c r="BG101" s="172">
        <f>IF(N101="zákl. přenesená",J101,0)</f>
        <v>0</v>
      </c>
      <c r="BH101" s="172">
        <f>IF(N101="sníž. přenesená",J101,0)</f>
        <v>0</v>
      </c>
      <c r="BI101" s="172">
        <f>IF(N101="nulová",J101,0)</f>
        <v>0</v>
      </c>
      <c r="BJ101" s="24" t="s">
        <v>28</v>
      </c>
      <c r="BK101" s="172">
        <f>ROUND(I101*H101,2)</f>
        <v>0</v>
      </c>
      <c r="BL101" s="24" t="s">
        <v>266</v>
      </c>
      <c r="BM101" s="24" t="s">
        <v>1825</v>
      </c>
    </row>
    <row r="102" spans="2:65" s="14" customFormat="1">
      <c r="B102" s="187"/>
      <c r="D102" s="174" t="s">
        <v>268</v>
      </c>
      <c r="E102" s="188" t="s">
        <v>5</v>
      </c>
      <c r="F102" s="189" t="s">
        <v>2113</v>
      </c>
      <c r="H102" s="190">
        <v>6.33</v>
      </c>
      <c r="L102" s="187"/>
      <c r="M102" s="191"/>
      <c r="N102" s="192"/>
      <c r="O102" s="192"/>
      <c r="P102" s="192"/>
      <c r="Q102" s="192"/>
      <c r="R102" s="192"/>
      <c r="S102" s="192"/>
      <c r="T102" s="193"/>
      <c r="AT102" s="188" t="s">
        <v>268</v>
      </c>
      <c r="AU102" s="188" t="s">
        <v>86</v>
      </c>
      <c r="AV102" s="14" t="s">
        <v>86</v>
      </c>
      <c r="AW102" s="14" t="s">
        <v>41</v>
      </c>
      <c r="AX102" s="14" t="s">
        <v>28</v>
      </c>
      <c r="AY102" s="188" t="s">
        <v>259</v>
      </c>
    </row>
    <row r="103" spans="2:65" s="1" customFormat="1" ht="16.5" customHeight="1">
      <c r="B103" s="161"/>
      <c r="C103" s="162" t="s">
        <v>266</v>
      </c>
      <c r="D103" s="162" t="s">
        <v>261</v>
      </c>
      <c r="E103" s="163" t="s">
        <v>1826</v>
      </c>
      <c r="F103" s="164" t="s">
        <v>1827</v>
      </c>
      <c r="G103" s="165" t="s">
        <v>297</v>
      </c>
      <c r="H103" s="166">
        <v>6.33</v>
      </c>
      <c r="I103" s="167"/>
      <c r="J103" s="167">
        <f>ROUND(I103*H103,2)</f>
        <v>0</v>
      </c>
      <c r="K103" s="164" t="s">
        <v>265</v>
      </c>
      <c r="L103" s="39"/>
      <c r="M103" s="168" t="s">
        <v>5</v>
      </c>
      <c r="N103" s="169" t="s">
        <v>48</v>
      </c>
      <c r="O103" s="170">
        <v>2.8000000000000001E-2</v>
      </c>
      <c r="P103" s="170">
        <f>O103*H103</f>
        <v>0.17724000000000001</v>
      </c>
      <c r="Q103" s="170">
        <v>0</v>
      </c>
      <c r="R103" s="170">
        <f>Q103*H103</f>
        <v>0</v>
      </c>
      <c r="S103" s="170">
        <v>0</v>
      </c>
      <c r="T103" s="171">
        <f>S103*H103</f>
        <v>0</v>
      </c>
      <c r="AR103" s="24" t="s">
        <v>266</v>
      </c>
      <c r="AT103" s="24" t="s">
        <v>261</v>
      </c>
      <c r="AU103" s="24" t="s">
        <v>86</v>
      </c>
      <c r="AY103" s="24" t="s">
        <v>259</v>
      </c>
      <c r="BE103" s="172">
        <f>IF(N103="základní",J103,0)</f>
        <v>0</v>
      </c>
      <c r="BF103" s="172">
        <f>IF(N103="snížená",J103,0)</f>
        <v>0</v>
      </c>
      <c r="BG103" s="172">
        <f>IF(N103="zákl. přenesená",J103,0)</f>
        <v>0</v>
      </c>
      <c r="BH103" s="172">
        <f>IF(N103="sníž. přenesená",J103,0)</f>
        <v>0</v>
      </c>
      <c r="BI103" s="172">
        <f>IF(N103="nulová",J103,0)</f>
        <v>0</v>
      </c>
      <c r="BJ103" s="24" t="s">
        <v>28</v>
      </c>
      <c r="BK103" s="172">
        <f>ROUND(I103*H103,2)</f>
        <v>0</v>
      </c>
      <c r="BL103" s="24" t="s">
        <v>266</v>
      </c>
      <c r="BM103" s="24" t="s">
        <v>1828</v>
      </c>
    </row>
    <row r="104" spans="2:65" s="12" customFormat="1" ht="27">
      <c r="B104" s="173"/>
      <c r="D104" s="174" t="s">
        <v>268</v>
      </c>
      <c r="E104" s="175" t="s">
        <v>5</v>
      </c>
      <c r="F104" s="176" t="s">
        <v>1829</v>
      </c>
      <c r="H104" s="175" t="s">
        <v>5</v>
      </c>
      <c r="L104" s="173"/>
      <c r="M104" s="177"/>
      <c r="N104" s="178"/>
      <c r="O104" s="178"/>
      <c r="P104" s="178"/>
      <c r="Q104" s="178"/>
      <c r="R104" s="178"/>
      <c r="S104" s="178"/>
      <c r="T104" s="179"/>
      <c r="AT104" s="175" t="s">
        <v>268</v>
      </c>
      <c r="AU104" s="175" t="s">
        <v>86</v>
      </c>
      <c r="AV104" s="12" t="s">
        <v>28</v>
      </c>
      <c r="AW104" s="12" t="s">
        <v>41</v>
      </c>
      <c r="AX104" s="12" t="s">
        <v>77</v>
      </c>
      <c r="AY104" s="175" t="s">
        <v>259</v>
      </c>
    </row>
    <row r="105" spans="2:65" s="14" customFormat="1">
      <c r="B105" s="187"/>
      <c r="D105" s="174" t="s">
        <v>268</v>
      </c>
      <c r="E105" s="188" t="s">
        <v>5</v>
      </c>
      <c r="F105" s="189" t="s">
        <v>2123</v>
      </c>
      <c r="H105" s="190">
        <v>6.33</v>
      </c>
      <c r="L105" s="187"/>
      <c r="M105" s="210"/>
      <c r="N105" s="211"/>
      <c r="O105" s="211"/>
      <c r="P105" s="211"/>
      <c r="Q105" s="211"/>
      <c r="R105" s="211"/>
      <c r="S105" s="211"/>
      <c r="T105" s="212"/>
      <c r="AT105" s="188" t="s">
        <v>268</v>
      </c>
      <c r="AU105" s="188" t="s">
        <v>86</v>
      </c>
      <c r="AV105" s="14" t="s">
        <v>86</v>
      </c>
      <c r="AW105" s="14" t="s">
        <v>41</v>
      </c>
      <c r="AX105" s="14" t="s">
        <v>28</v>
      </c>
      <c r="AY105" s="188" t="s">
        <v>259</v>
      </c>
    </row>
    <row r="106" spans="2:65" s="1" customFormat="1" ht="6.95" customHeight="1">
      <c r="B106" s="54"/>
      <c r="C106" s="55"/>
      <c r="D106" s="55"/>
      <c r="E106" s="55"/>
      <c r="F106" s="55"/>
      <c r="G106" s="55"/>
      <c r="H106" s="55"/>
      <c r="I106" s="55"/>
      <c r="J106" s="55"/>
      <c r="K106" s="55"/>
      <c r="L106" s="39"/>
    </row>
  </sheetData>
  <autoFilter ref="C89:K105" xr:uid="{00000000-0009-0000-0000-000019000000}"/>
  <mergeCells count="16"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  <mergeCell ref="L2:V2"/>
    <mergeCell ref="E76:H76"/>
    <mergeCell ref="E80:H80"/>
    <mergeCell ref="E78:H78"/>
    <mergeCell ref="E82:H82"/>
    <mergeCell ref="J59:J60"/>
  </mergeCells>
  <hyperlinks>
    <hyperlink ref="F1:G1" location="C2" display="1) Krycí list soupisu" xr:uid="{00000000-0004-0000-1900-000000000000}"/>
    <hyperlink ref="G1:H1" location="C62" display="2) Rekapitulace" xr:uid="{00000000-0004-0000-1900-000001000000}"/>
    <hyperlink ref="J1" location="C89" display="3) Soupis prací" xr:uid="{00000000-0004-0000-1900-000002000000}"/>
    <hyperlink ref="L1:V1" location="'Rekapitulace stavby'!C2" display="Rekapitulace stavby" xr:uid="{00000000-0004-0000-1900-000003000000}"/>
  </hyperlinks>
  <pageMargins left="0.59055118110236227" right="0.59055118110236227" top="0.59055118110236227" bottom="0.59055118110236227" header="0" footer="0"/>
  <pageSetup paperSize="9" fitToHeight="100" orientation="landscape" r:id="rId1"/>
  <headerFooter>
    <oddFooter>&amp;CStrana &amp;P z &amp;N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BR109"/>
  <sheetViews>
    <sheetView showGridLines="0" workbookViewId="0">
      <pane ySplit="1" topLeftCell="A90" activePane="bottomLeft" state="frozen"/>
      <selection activeCell="A2" sqref="A2"/>
      <selection pane="bottomLeft" activeCell="I93" sqref="I93:I107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9" max="19" width="8.1640625" customWidth="1"/>
    <col min="20" max="20" width="29.6640625" customWidth="1"/>
    <col min="21" max="21" width="16.33203125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04"/>
      <c r="B1" s="17"/>
      <c r="C1" s="17"/>
      <c r="D1" s="18" t="s">
        <v>1</v>
      </c>
      <c r="E1" s="17"/>
      <c r="F1" s="105" t="s">
        <v>189</v>
      </c>
      <c r="G1" s="262" t="s">
        <v>190</v>
      </c>
      <c r="H1" s="262"/>
      <c r="I1" s="17"/>
      <c r="J1" s="105" t="s">
        <v>191</v>
      </c>
      <c r="K1" s="18" t="s">
        <v>192</v>
      </c>
      <c r="L1" s="105" t="s">
        <v>193</v>
      </c>
      <c r="M1" s="105"/>
      <c r="N1" s="105"/>
      <c r="O1" s="105"/>
      <c r="P1" s="105"/>
      <c r="Q1" s="105"/>
      <c r="R1" s="105"/>
      <c r="S1" s="105"/>
      <c r="T1" s="105"/>
      <c r="U1" s="106"/>
      <c r="V1" s="106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24" t="s">
        <v>183</v>
      </c>
      <c r="AZ2" s="107" t="s">
        <v>2124</v>
      </c>
      <c r="BA2" s="107" t="s">
        <v>5</v>
      </c>
      <c r="BB2" s="107" t="s">
        <v>5</v>
      </c>
      <c r="BC2" s="107" t="s">
        <v>929</v>
      </c>
      <c r="BD2" s="107" t="s">
        <v>86</v>
      </c>
    </row>
    <row r="3" spans="1:70" ht="6.95" customHeight="1">
      <c r="B3" s="25"/>
      <c r="C3" s="26"/>
      <c r="D3" s="26"/>
      <c r="E3" s="26"/>
      <c r="F3" s="26"/>
      <c r="G3" s="26"/>
      <c r="H3" s="26"/>
      <c r="I3" s="26"/>
      <c r="J3" s="26"/>
      <c r="K3" s="27"/>
      <c r="AT3" s="24" t="s">
        <v>86</v>
      </c>
      <c r="AZ3" s="107" t="s">
        <v>2125</v>
      </c>
      <c r="BA3" s="107" t="s">
        <v>5</v>
      </c>
      <c r="BB3" s="107" t="s">
        <v>5</v>
      </c>
      <c r="BC3" s="107" t="s">
        <v>2126</v>
      </c>
      <c r="BD3" s="107" t="s">
        <v>86</v>
      </c>
    </row>
    <row r="4" spans="1:70" ht="36.950000000000003" customHeight="1">
      <c r="B4" s="28"/>
      <c r="C4" s="29"/>
      <c r="D4" s="30" t="s">
        <v>198</v>
      </c>
      <c r="E4" s="29"/>
      <c r="F4" s="29"/>
      <c r="G4" s="29"/>
      <c r="H4" s="29"/>
      <c r="I4" s="29"/>
      <c r="J4" s="29"/>
      <c r="K4" s="31"/>
      <c r="M4" s="32" t="s">
        <v>13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29"/>
      <c r="J5" s="29"/>
      <c r="K5" s="31"/>
    </row>
    <row r="6" spans="1:70" ht="15">
      <c r="B6" s="28"/>
      <c r="C6" s="29"/>
      <c r="D6" s="36" t="s">
        <v>17</v>
      </c>
      <c r="E6" s="29"/>
      <c r="F6" s="29"/>
      <c r="G6" s="29"/>
      <c r="H6" s="29"/>
      <c r="I6" s="29"/>
      <c r="J6" s="29"/>
      <c r="K6" s="31"/>
    </row>
    <row r="7" spans="1:70" ht="16.5" customHeight="1">
      <c r="B7" s="28"/>
      <c r="C7" s="29"/>
      <c r="D7" s="29"/>
      <c r="E7" s="263" t="str">
        <f>'Rekapitulace stavby'!K6</f>
        <v>ÚPRAVA VEŘEJNÉHO PROSTORU MEZI UL. VÝSTAVNÍ-VELETRŽNÍ PŘI MENDLOVĚ NÁM.ČÁST 2 - VNITROBLOK</v>
      </c>
      <c r="F7" s="269"/>
      <c r="G7" s="269"/>
      <c r="H7" s="269"/>
      <c r="I7" s="29"/>
      <c r="J7" s="29"/>
      <c r="K7" s="31"/>
    </row>
    <row r="8" spans="1:70" ht="15">
      <c r="B8" s="28"/>
      <c r="C8" s="29"/>
      <c r="D8" s="36" t="s">
        <v>206</v>
      </c>
      <c r="E8" s="29"/>
      <c r="F8" s="29"/>
      <c r="G8" s="29"/>
      <c r="H8" s="29"/>
      <c r="I8" s="29"/>
      <c r="J8" s="29"/>
      <c r="K8" s="31"/>
    </row>
    <row r="9" spans="1:70" ht="16.5" customHeight="1">
      <c r="B9" s="28"/>
      <c r="C9" s="29"/>
      <c r="D9" s="29"/>
      <c r="E9" s="263" t="s">
        <v>1641</v>
      </c>
      <c r="F9" s="254"/>
      <c r="G9" s="254"/>
      <c r="H9" s="254"/>
      <c r="I9" s="29"/>
      <c r="J9" s="29"/>
      <c r="K9" s="31"/>
    </row>
    <row r="10" spans="1:70" ht="15">
      <c r="B10" s="28"/>
      <c r="C10" s="29"/>
      <c r="D10" s="36" t="s">
        <v>212</v>
      </c>
      <c r="E10" s="29"/>
      <c r="F10" s="29"/>
      <c r="G10" s="29"/>
      <c r="H10" s="29"/>
      <c r="I10" s="29"/>
      <c r="J10" s="29"/>
      <c r="K10" s="31"/>
    </row>
    <row r="11" spans="1:70" s="1" customFormat="1" ht="16.5" customHeight="1">
      <c r="B11" s="39"/>
      <c r="C11" s="40"/>
      <c r="D11" s="40"/>
      <c r="E11" s="252" t="s">
        <v>2072</v>
      </c>
      <c r="F11" s="264"/>
      <c r="G11" s="264"/>
      <c r="H11" s="264"/>
      <c r="I11" s="40"/>
      <c r="J11" s="40"/>
      <c r="K11" s="43"/>
    </row>
    <row r="12" spans="1:70" s="1" customFormat="1" ht="15">
      <c r="B12" s="39"/>
      <c r="C12" s="40"/>
      <c r="D12" s="36" t="s">
        <v>1646</v>
      </c>
      <c r="E12" s="40"/>
      <c r="F12" s="40"/>
      <c r="G12" s="40"/>
      <c r="H12" s="40"/>
      <c r="I12" s="40"/>
      <c r="J12" s="40"/>
      <c r="K12" s="43"/>
    </row>
    <row r="13" spans="1:70" s="1" customFormat="1" ht="36.950000000000003" customHeight="1">
      <c r="B13" s="39"/>
      <c r="C13" s="40"/>
      <c r="D13" s="40"/>
      <c r="E13" s="265" t="s">
        <v>2127</v>
      </c>
      <c r="F13" s="264"/>
      <c r="G13" s="264"/>
      <c r="H13" s="264"/>
      <c r="I13" s="40"/>
      <c r="J13" s="40"/>
      <c r="K13" s="43"/>
    </row>
    <row r="14" spans="1:70" s="1" customFormat="1">
      <c r="B14" s="39"/>
      <c r="C14" s="40"/>
      <c r="D14" s="40"/>
      <c r="E14" s="40"/>
      <c r="F14" s="40"/>
      <c r="G14" s="40"/>
      <c r="H14" s="40"/>
      <c r="I14" s="40"/>
      <c r="J14" s="40"/>
      <c r="K14" s="43"/>
    </row>
    <row r="15" spans="1:70" s="1" customFormat="1" ht="14.45" customHeight="1">
      <c r="B15" s="39"/>
      <c r="C15" s="40"/>
      <c r="D15" s="36" t="s">
        <v>20</v>
      </c>
      <c r="E15" s="40"/>
      <c r="F15" s="34" t="s">
        <v>21</v>
      </c>
      <c r="G15" s="40"/>
      <c r="H15" s="40"/>
      <c r="I15" s="36" t="s">
        <v>22</v>
      </c>
      <c r="J15" s="34" t="s">
        <v>5</v>
      </c>
      <c r="K15" s="43"/>
    </row>
    <row r="16" spans="1:70" s="1" customFormat="1" ht="14.45" customHeight="1">
      <c r="B16" s="39"/>
      <c r="C16" s="40"/>
      <c r="D16" s="36" t="s">
        <v>24</v>
      </c>
      <c r="E16" s="40"/>
      <c r="F16" s="34" t="s">
        <v>25</v>
      </c>
      <c r="G16" s="40"/>
      <c r="H16" s="40"/>
      <c r="I16" s="36" t="s">
        <v>26</v>
      </c>
      <c r="J16" s="108" t="str">
        <f>'Rekapitulace stavby'!AN8</f>
        <v>18.09.2017</v>
      </c>
      <c r="K16" s="43"/>
    </row>
    <row r="17" spans="2:11" s="1" customFormat="1" ht="10.9" customHeight="1">
      <c r="B17" s="39"/>
      <c r="C17" s="40"/>
      <c r="D17" s="40"/>
      <c r="E17" s="40"/>
      <c r="F17" s="40"/>
      <c r="G17" s="40"/>
      <c r="H17" s="40"/>
      <c r="I17" s="40"/>
      <c r="J17" s="40"/>
      <c r="K17" s="43"/>
    </row>
    <row r="18" spans="2:11" s="1" customFormat="1" ht="14.45" customHeight="1">
      <c r="B18" s="39"/>
      <c r="C18" s="40"/>
      <c r="D18" s="36" t="s">
        <v>33</v>
      </c>
      <c r="E18" s="40"/>
      <c r="F18" s="40"/>
      <c r="G18" s="40"/>
      <c r="H18" s="40"/>
      <c r="I18" s="36" t="s">
        <v>34</v>
      </c>
      <c r="J18" s="34" t="s">
        <v>5</v>
      </c>
      <c r="K18" s="43"/>
    </row>
    <row r="19" spans="2:11" s="1" customFormat="1" ht="18" customHeight="1">
      <c r="B19" s="39"/>
      <c r="C19" s="40"/>
      <c r="D19" s="40"/>
      <c r="E19" s="34" t="s">
        <v>35</v>
      </c>
      <c r="F19" s="40"/>
      <c r="G19" s="40"/>
      <c r="H19" s="40"/>
      <c r="I19" s="36" t="s">
        <v>36</v>
      </c>
      <c r="J19" s="34" t="s">
        <v>5</v>
      </c>
      <c r="K19" s="43"/>
    </row>
    <row r="20" spans="2:11" s="1" customFormat="1" ht="6.95" customHeight="1">
      <c r="B20" s="39"/>
      <c r="C20" s="40"/>
      <c r="D20" s="40"/>
      <c r="E20" s="40"/>
      <c r="F20" s="40"/>
      <c r="G20" s="40"/>
      <c r="H20" s="40"/>
      <c r="I20" s="40"/>
      <c r="J20" s="40"/>
      <c r="K20" s="43"/>
    </row>
    <row r="21" spans="2:11" s="1" customFormat="1" ht="14.45" customHeight="1">
      <c r="B21" s="39"/>
      <c r="C21" s="40"/>
      <c r="D21" s="36" t="s">
        <v>37</v>
      </c>
      <c r="E21" s="40"/>
      <c r="F21" s="40"/>
      <c r="G21" s="40"/>
      <c r="H21" s="40"/>
      <c r="I21" s="36" t="s">
        <v>34</v>
      </c>
      <c r="J21" s="34" t="str">
        <f>IF('Rekapitulace stavby'!AN13="Vyplň údaj","",IF('Rekapitulace stavby'!AN13="","",'Rekapitulace stavby'!AN13))</f>
        <v/>
      </c>
      <c r="K21" s="43"/>
    </row>
    <row r="22" spans="2:11" s="1" customFormat="1" ht="18" customHeight="1">
      <c r="B22" s="39"/>
      <c r="C22" s="40"/>
      <c r="D22" s="40"/>
      <c r="E22" s="34" t="str">
        <f>IF('Rekapitulace stavby'!E14="Vyplň údaj","",IF('Rekapitulace stavby'!E14="","",'Rekapitulace stavby'!E14))</f>
        <v xml:space="preserve"> </v>
      </c>
      <c r="F22" s="40"/>
      <c r="G22" s="40"/>
      <c r="H22" s="40"/>
      <c r="I22" s="36" t="s">
        <v>36</v>
      </c>
      <c r="J22" s="34" t="str">
        <f>IF('Rekapitulace stavby'!AN14="Vyplň údaj","",IF('Rekapitulace stavby'!AN14="","",'Rekapitulace stavby'!AN14))</f>
        <v/>
      </c>
      <c r="K22" s="43"/>
    </row>
    <row r="23" spans="2:11" s="1" customFormat="1" ht="6.95" customHeight="1">
      <c r="B23" s="39"/>
      <c r="C23" s="40"/>
      <c r="D23" s="40"/>
      <c r="E23" s="40"/>
      <c r="F23" s="40"/>
      <c r="G23" s="40"/>
      <c r="H23" s="40"/>
      <c r="I23" s="40"/>
      <c r="J23" s="40"/>
      <c r="K23" s="43"/>
    </row>
    <row r="24" spans="2:11" s="1" customFormat="1" ht="14.45" customHeight="1">
      <c r="B24" s="39"/>
      <c r="C24" s="40"/>
      <c r="D24" s="36" t="s">
        <v>39</v>
      </c>
      <c r="E24" s="40"/>
      <c r="F24" s="40"/>
      <c r="G24" s="40"/>
      <c r="H24" s="40"/>
      <c r="I24" s="36" t="s">
        <v>34</v>
      </c>
      <c r="J24" s="34" t="s">
        <v>5</v>
      </c>
      <c r="K24" s="43"/>
    </row>
    <row r="25" spans="2:11" s="1" customFormat="1" ht="18" customHeight="1">
      <c r="B25" s="39"/>
      <c r="C25" s="40"/>
      <c r="D25" s="40"/>
      <c r="E25" s="34" t="s">
        <v>40</v>
      </c>
      <c r="F25" s="40"/>
      <c r="G25" s="40"/>
      <c r="H25" s="40"/>
      <c r="I25" s="36" t="s">
        <v>36</v>
      </c>
      <c r="J25" s="34" t="s">
        <v>5</v>
      </c>
      <c r="K25" s="43"/>
    </row>
    <row r="26" spans="2:11" s="1" customFormat="1" ht="6.95" customHeight="1">
      <c r="B26" s="39"/>
      <c r="C26" s="40"/>
      <c r="D26" s="40"/>
      <c r="E26" s="40"/>
      <c r="F26" s="40"/>
      <c r="G26" s="40"/>
      <c r="H26" s="40"/>
      <c r="I26" s="40"/>
      <c r="J26" s="40"/>
      <c r="K26" s="43"/>
    </row>
    <row r="27" spans="2:11" s="1" customFormat="1" ht="14.45" customHeight="1">
      <c r="B27" s="39"/>
      <c r="C27" s="40"/>
      <c r="D27" s="36" t="s">
        <v>42</v>
      </c>
      <c r="E27" s="40"/>
      <c r="F27" s="40"/>
      <c r="G27" s="40"/>
      <c r="H27" s="40"/>
      <c r="I27" s="40"/>
      <c r="J27" s="40"/>
      <c r="K27" s="43"/>
    </row>
    <row r="28" spans="2:11" s="7" customFormat="1" ht="16.5" customHeight="1">
      <c r="B28" s="109"/>
      <c r="C28" s="110"/>
      <c r="D28" s="110"/>
      <c r="E28" s="257" t="s">
        <v>5</v>
      </c>
      <c r="F28" s="257"/>
      <c r="G28" s="257"/>
      <c r="H28" s="257"/>
      <c r="I28" s="110"/>
      <c r="J28" s="110"/>
      <c r="K28" s="111"/>
    </row>
    <row r="29" spans="2:11" s="1" customFormat="1" ht="6.95" customHeight="1">
      <c r="B29" s="39"/>
      <c r="C29" s="40"/>
      <c r="D29" s="40"/>
      <c r="E29" s="40"/>
      <c r="F29" s="40"/>
      <c r="G29" s="40"/>
      <c r="H29" s="40"/>
      <c r="I29" s="40"/>
      <c r="J29" s="40"/>
      <c r="K29" s="43"/>
    </row>
    <row r="30" spans="2:11" s="1" customFormat="1" ht="6.95" customHeight="1">
      <c r="B30" s="39"/>
      <c r="C30" s="40"/>
      <c r="D30" s="66"/>
      <c r="E30" s="66"/>
      <c r="F30" s="66"/>
      <c r="G30" s="66"/>
      <c r="H30" s="66"/>
      <c r="I30" s="66"/>
      <c r="J30" s="66"/>
      <c r="K30" s="112"/>
    </row>
    <row r="31" spans="2:11" s="1" customFormat="1" ht="25.35" customHeight="1">
      <c r="B31" s="39"/>
      <c r="C31" s="40"/>
      <c r="D31" s="113" t="s">
        <v>43</v>
      </c>
      <c r="E31" s="40"/>
      <c r="F31" s="40"/>
      <c r="G31" s="40"/>
      <c r="H31" s="40"/>
      <c r="I31" s="40"/>
      <c r="J31" s="114">
        <f>ROUND(J90,0)</f>
        <v>0</v>
      </c>
      <c r="K31" s="43"/>
    </row>
    <row r="32" spans="2:11" s="1" customFormat="1" ht="6.95" customHeight="1">
      <c r="B32" s="39"/>
      <c r="C32" s="40"/>
      <c r="D32" s="66"/>
      <c r="E32" s="66"/>
      <c r="F32" s="66"/>
      <c r="G32" s="66"/>
      <c r="H32" s="66"/>
      <c r="I32" s="66"/>
      <c r="J32" s="66"/>
      <c r="K32" s="112"/>
    </row>
    <row r="33" spans="2:11" s="1" customFormat="1" ht="14.45" customHeight="1">
      <c r="B33" s="39"/>
      <c r="C33" s="40"/>
      <c r="D33" s="40"/>
      <c r="E33" s="40"/>
      <c r="F33" s="44" t="s">
        <v>45</v>
      </c>
      <c r="G33" s="40"/>
      <c r="H33" s="40"/>
      <c r="I33" s="44" t="s">
        <v>44</v>
      </c>
      <c r="J33" s="44" t="s">
        <v>46</v>
      </c>
      <c r="K33" s="43"/>
    </row>
    <row r="34" spans="2:11" s="1" customFormat="1" ht="14.45" customHeight="1">
      <c r="B34" s="39"/>
      <c r="C34" s="40"/>
      <c r="D34" s="47" t="s">
        <v>47</v>
      </c>
      <c r="E34" s="47" t="s">
        <v>48</v>
      </c>
      <c r="F34" s="115">
        <f>ROUND(SUM(BE90:BE108), 0)</f>
        <v>0</v>
      </c>
      <c r="G34" s="40"/>
      <c r="H34" s="40"/>
      <c r="I34" s="116">
        <v>0.21</v>
      </c>
      <c r="J34" s="115">
        <f>ROUND(ROUND((SUM(BE90:BE108)), 0)*I34, 0)</f>
        <v>0</v>
      </c>
      <c r="K34" s="43"/>
    </row>
    <row r="35" spans="2:11" s="1" customFormat="1" ht="14.45" customHeight="1">
      <c r="B35" s="39"/>
      <c r="C35" s="40"/>
      <c r="D35" s="40"/>
      <c r="E35" s="47" t="s">
        <v>49</v>
      </c>
      <c r="F35" s="115">
        <f>ROUND(SUM(BF90:BF108), 0)</f>
        <v>0</v>
      </c>
      <c r="G35" s="40"/>
      <c r="H35" s="40"/>
      <c r="I35" s="116">
        <v>0.15</v>
      </c>
      <c r="J35" s="115">
        <f>ROUND(ROUND((SUM(BF90:BF108)), 0)*I35, 0)</f>
        <v>0</v>
      </c>
      <c r="K35" s="43"/>
    </row>
    <row r="36" spans="2:11" s="1" customFormat="1" ht="14.45" hidden="1" customHeight="1">
      <c r="B36" s="39"/>
      <c r="C36" s="40"/>
      <c r="D36" s="40"/>
      <c r="E36" s="47" t="s">
        <v>50</v>
      </c>
      <c r="F36" s="115">
        <f>ROUND(SUM(BG90:BG108), 0)</f>
        <v>0</v>
      </c>
      <c r="G36" s="40"/>
      <c r="H36" s="40"/>
      <c r="I36" s="116">
        <v>0.21</v>
      </c>
      <c r="J36" s="115">
        <v>0</v>
      </c>
      <c r="K36" s="43"/>
    </row>
    <row r="37" spans="2:11" s="1" customFormat="1" ht="14.45" hidden="1" customHeight="1">
      <c r="B37" s="39"/>
      <c r="C37" s="40"/>
      <c r="D37" s="40"/>
      <c r="E37" s="47" t="s">
        <v>51</v>
      </c>
      <c r="F37" s="115">
        <f>ROUND(SUM(BH90:BH108), 0)</f>
        <v>0</v>
      </c>
      <c r="G37" s="40"/>
      <c r="H37" s="40"/>
      <c r="I37" s="116">
        <v>0.15</v>
      </c>
      <c r="J37" s="115">
        <v>0</v>
      </c>
      <c r="K37" s="43"/>
    </row>
    <row r="38" spans="2:11" s="1" customFormat="1" ht="14.45" hidden="1" customHeight="1">
      <c r="B38" s="39"/>
      <c r="C38" s="40"/>
      <c r="D38" s="40"/>
      <c r="E38" s="47" t="s">
        <v>52</v>
      </c>
      <c r="F38" s="115">
        <f>ROUND(SUM(BI90:BI108), 0)</f>
        <v>0</v>
      </c>
      <c r="G38" s="40"/>
      <c r="H38" s="40"/>
      <c r="I38" s="116">
        <v>0</v>
      </c>
      <c r="J38" s="115">
        <v>0</v>
      </c>
      <c r="K38" s="43"/>
    </row>
    <row r="39" spans="2:11" s="1" customFormat="1" ht="6.95" customHeight="1">
      <c r="B39" s="39"/>
      <c r="C39" s="40"/>
      <c r="D39" s="40"/>
      <c r="E39" s="40"/>
      <c r="F39" s="40"/>
      <c r="G39" s="40"/>
      <c r="H39" s="40"/>
      <c r="I39" s="40"/>
      <c r="J39" s="40"/>
      <c r="K39" s="43"/>
    </row>
    <row r="40" spans="2:11" s="1" customFormat="1" ht="25.35" customHeight="1">
      <c r="B40" s="39"/>
      <c r="C40" s="117"/>
      <c r="D40" s="118" t="s">
        <v>53</v>
      </c>
      <c r="E40" s="69"/>
      <c r="F40" s="69"/>
      <c r="G40" s="119" t="s">
        <v>54</v>
      </c>
      <c r="H40" s="120" t="s">
        <v>55</v>
      </c>
      <c r="I40" s="69"/>
      <c r="J40" s="121">
        <f>SUM(J31:J38)</f>
        <v>0</v>
      </c>
      <c r="K40" s="122"/>
    </row>
    <row r="41" spans="2:11" s="1" customFormat="1" ht="14.45" customHeight="1">
      <c r="B41" s="54"/>
      <c r="C41" s="55"/>
      <c r="D41" s="55"/>
      <c r="E41" s="55"/>
      <c r="F41" s="55"/>
      <c r="G41" s="55"/>
      <c r="H41" s="55"/>
      <c r="I41" s="55"/>
      <c r="J41" s="55"/>
      <c r="K41" s="56"/>
    </row>
    <row r="45" spans="2:11" s="1" customFormat="1" ht="6.95" customHeight="1">
      <c r="B45" s="57"/>
      <c r="C45" s="58"/>
      <c r="D45" s="58"/>
      <c r="E45" s="58"/>
      <c r="F45" s="58"/>
      <c r="G45" s="58"/>
      <c r="H45" s="58"/>
      <c r="I45" s="58"/>
      <c r="J45" s="58"/>
      <c r="K45" s="123"/>
    </row>
    <row r="46" spans="2:11" s="1" customFormat="1" ht="36.950000000000003" customHeight="1">
      <c r="B46" s="39"/>
      <c r="C46" s="30" t="s">
        <v>228</v>
      </c>
      <c r="D46" s="40"/>
      <c r="E46" s="40"/>
      <c r="F46" s="40"/>
      <c r="G46" s="40"/>
      <c r="H46" s="40"/>
      <c r="I46" s="40"/>
      <c r="J46" s="40"/>
      <c r="K46" s="43"/>
    </row>
    <row r="47" spans="2:11" s="1" customFormat="1" ht="6.95" customHeight="1">
      <c r="B47" s="39"/>
      <c r="C47" s="40"/>
      <c r="D47" s="40"/>
      <c r="E47" s="40"/>
      <c r="F47" s="40"/>
      <c r="G47" s="40"/>
      <c r="H47" s="40"/>
      <c r="I47" s="40"/>
      <c r="J47" s="40"/>
      <c r="K47" s="43"/>
    </row>
    <row r="48" spans="2:11" s="1" customFormat="1" ht="14.45" customHeight="1">
      <c r="B48" s="39"/>
      <c r="C48" s="36" t="s">
        <v>17</v>
      </c>
      <c r="D48" s="40"/>
      <c r="E48" s="40"/>
      <c r="F48" s="40"/>
      <c r="G48" s="40"/>
      <c r="H48" s="40"/>
      <c r="I48" s="40"/>
      <c r="J48" s="40"/>
      <c r="K48" s="43"/>
    </row>
    <row r="49" spans="2:47" s="1" customFormat="1" ht="16.5" customHeight="1">
      <c r="B49" s="39"/>
      <c r="C49" s="40"/>
      <c r="D49" s="40"/>
      <c r="E49" s="263" t="str">
        <f>E7</f>
        <v>ÚPRAVA VEŘEJNÉHO PROSTORU MEZI UL. VÝSTAVNÍ-VELETRŽNÍ PŘI MENDLOVĚ NÁM.ČÁST 2 - VNITROBLOK</v>
      </c>
      <c r="F49" s="269"/>
      <c r="G49" s="269"/>
      <c r="H49" s="269"/>
      <c r="I49" s="40"/>
      <c r="J49" s="40"/>
      <c r="K49" s="43"/>
    </row>
    <row r="50" spans="2:47" ht="15">
      <c r="B50" s="28"/>
      <c r="C50" s="36" t="s">
        <v>206</v>
      </c>
      <c r="D50" s="29"/>
      <c r="E50" s="29"/>
      <c r="F50" s="29"/>
      <c r="G50" s="29"/>
      <c r="H50" s="29"/>
      <c r="I50" s="29"/>
      <c r="J50" s="29"/>
      <c r="K50" s="31"/>
    </row>
    <row r="51" spans="2:47" ht="16.5" customHeight="1">
      <c r="B51" s="28"/>
      <c r="C51" s="29"/>
      <c r="D51" s="29"/>
      <c r="E51" s="263" t="s">
        <v>1641</v>
      </c>
      <c r="F51" s="254"/>
      <c r="G51" s="254"/>
      <c r="H51" s="254"/>
      <c r="I51" s="29"/>
      <c r="J51" s="29"/>
      <c r="K51" s="31"/>
    </row>
    <row r="52" spans="2:47" ht="15">
      <c r="B52" s="28"/>
      <c r="C52" s="36" t="s">
        <v>212</v>
      </c>
      <c r="D52" s="29"/>
      <c r="E52" s="29"/>
      <c r="F52" s="29"/>
      <c r="G52" s="29"/>
      <c r="H52" s="29"/>
      <c r="I52" s="29"/>
      <c r="J52" s="29"/>
      <c r="K52" s="31"/>
    </row>
    <row r="53" spans="2:47" s="1" customFormat="1" ht="16.5" customHeight="1">
      <c r="B53" s="39"/>
      <c r="C53" s="40"/>
      <c r="D53" s="40"/>
      <c r="E53" s="252" t="s">
        <v>2072</v>
      </c>
      <c r="F53" s="264"/>
      <c r="G53" s="264"/>
      <c r="H53" s="264"/>
      <c r="I53" s="40"/>
      <c r="J53" s="40"/>
      <c r="K53" s="43"/>
    </row>
    <row r="54" spans="2:47" s="1" customFormat="1" ht="14.45" customHeight="1">
      <c r="B54" s="39"/>
      <c r="C54" s="36" t="s">
        <v>1646</v>
      </c>
      <c r="D54" s="40"/>
      <c r="E54" s="40"/>
      <c r="F54" s="40"/>
      <c r="G54" s="40"/>
      <c r="H54" s="40"/>
      <c r="I54" s="40"/>
      <c r="J54" s="40"/>
      <c r="K54" s="43"/>
    </row>
    <row r="55" spans="2:47" s="1" customFormat="1" ht="17.25" customHeight="1">
      <c r="B55" s="39"/>
      <c r="C55" s="40"/>
      <c r="D55" s="40"/>
      <c r="E55" s="265" t="str">
        <f>E13</f>
        <v>SO 19.5a - TRÁVNÍKU  TECHNICKÝ - rozvojová péče</v>
      </c>
      <c r="F55" s="264"/>
      <c r="G55" s="264"/>
      <c r="H55" s="264"/>
      <c r="I55" s="40"/>
      <c r="J55" s="40"/>
      <c r="K55" s="43"/>
    </row>
    <row r="56" spans="2:47" s="1" customFormat="1" ht="6.95" customHeight="1">
      <c r="B56" s="39"/>
      <c r="C56" s="40"/>
      <c r="D56" s="40"/>
      <c r="E56" s="40"/>
      <c r="F56" s="40"/>
      <c r="G56" s="40"/>
      <c r="H56" s="40"/>
      <c r="I56" s="40"/>
      <c r="J56" s="40"/>
      <c r="K56" s="43"/>
    </row>
    <row r="57" spans="2:47" s="1" customFormat="1" ht="18" customHeight="1">
      <c r="B57" s="39"/>
      <c r="C57" s="36" t="s">
        <v>24</v>
      </c>
      <c r="D57" s="40"/>
      <c r="E57" s="40"/>
      <c r="F57" s="34" t="str">
        <f>F16</f>
        <v>BRNO</v>
      </c>
      <c r="G57" s="40"/>
      <c r="H57" s="40"/>
      <c r="I57" s="36" t="s">
        <v>26</v>
      </c>
      <c r="J57" s="108" t="str">
        <f>IF(J16="","",J16)</f>
        <v>18.09.2017</v>
      </c>
      <c r="K57" s="43"/>
    </row>
    <row r="58" spans="2:47" s="1" customFormat="1" ht="6.95" customHeight="1">
      <c r="B58" s="39"/>
      <c r="C58" s="40"/>
      <c r="D58" s="40"/>
      <c r="E58" s="40"/>
      <c r="F58" s="40"/>
      <c r="G58" s="40"/>
      <c r="H58" s="40"/>
      <c r="I58" s="40"/>
      <c r="J58" s="40"/>
      <c r="K58" s="43"/>
    </row>
    <row r="59" spans="2:47" s="1" customFormat="1" ht="15">
      <c r="B59" s="39"/>
      <c r="C59" s="36" t="s">
        <v>33</v>
      </c>
      <c r="D59" s="40"/>
      <c r="E59" s="40"/>
      <c r="F59" s="34" t="str">
        <f>E19</f>
        <v>Statutární město Brno</v>
      </c>
      <c r="G59" s="40"/>
      <c r="H59" s="40"/>
      <c r="I59" s="36" t="s">
        <v>39</v>
      </c>
      <c r="J59" s="257" t="str">
        <f>E25</f>
        <v>ATELIÉR ZAHRADNÍ A KRAJIN. ARCHITEKTURY  Z.SENDLER</v>
      </c>
      <c r="K59" s="43"/>
    </row>
    <row r="60" spans="2:47" s="1" customFormat="1" ht="14.45" customHeight="1">
      <c r="B60" s="39"/>
      <c r="C60" s="36" t="s">
        <v>37</v>
      </c>
      <c r="D60" s="40"/>
      <c r="E60" s="40"/>
      <c r="F60" s="34" t="str">
        <f>IF(E22="","",E22)</f>
        <v xml:space="preserve"> </v>
      </c>
      <c r="G60" s="40"/>
      <c r="H60" s="40"/>
      <c r="I60" s="40"/>
      <c r="J60" s="266"/>
      <c r="K60" s="43"/>
    </row>
    <row r="61" spans="2:47" s="1" customFormat="1" ht="10.35" customHeight="1">
      <c r="B61" s="39"/>
      <c r="C61" s="40"/>
      <c r="D61" s="40"/>
      <c r="E61" s="40"/>
      <c r="F61" s="40"/>
      <c r="G61" s="40"/>
      <c r="H61" s="40"/>
      <c r="I61" s="40"/>
      <c r="J61" s="40"/>
      <c r="K61" s="43"/>
    </row>
    <row r="62" spans="2:47" s="1" customFormat="1" ht="29.25" customHeight="1">
      <c r="B62" s="39"/>
      <c r="C62" s="124" t="s">
        <v>229</v>
      </c>
      <c r="D62" s="117"/>
      <c r="E62" s="117"/>
      <c r="F62" s="117"/>
      <c r="G62" s="117"/>
      <c r="H62" s="117"/>
      <c r="I62" s="117"/>
      <c r="J62" s="125" t="s">
        <v>230</v>
      </c>
      <c r="K62" s="126"/>
    </row>
    <row r="63" spans="2:47" s="1" customFormat="1" ht="10.35" customHeight="1">
      <c r="B63" s="39"/>
      <c r="C63" s="40"/>
      <c r="D63" s="40"/>
      <c r="E63" s="40"/>
      <c r="F63" s="40"/>
      <c r="G63" s="40"/>
      <c r="H63" s="40"/>
      <c r="I63" s="40"/>
      <c r="J63" s="40"/>
      <c r="K63" s="43"/>
    </row>
    <row r="64" spans="2:47" s="1" customFormat="1" ht="29.25" customHeight="1">
      <c r="B64" s="39"/>
      <c r="C64" s="127" t="s">
        <v>231</v>
      </c>
      <c r="D64" s="40"/>
      <c r="E64" s="40"/>
      <c r="F64" s="40"/>
      <c r="G64" s="40"/>
      <c r="H64" s="40"/>
      <c r="I64" s="40"/>
      <c r="J64" s="114">
        <f>J90</f>
        <v>0</v>
      </c>
      <c r="K64" s="43"/>
      <c r="AU64" s="24" t="s">
        <v>232</v>
      </c>
    </row>
    <row r="65" spans="2:12" s="8" customFormat="1" ht="24.95" customHeight="1">
      <c r="B65" s="128"/>
      <c r="C65" s="129"/>
      <c r="D65" s="130" t="s">
        <v>233</v>
      </c>
      <c r="E65" s="131"/>
      <c r="F65" s="131"/>
      <c r="G65" s="131"/>
      <c r="H65" s="131"/>
      <c r="I65" s="131"/>
      <c r="J65" s="132">
        <f>J91</f>
        <v>0</v>
      </c>
      <c r="K65" s="133"/>
    </row>
    <row r="66" spans="2:12" s="9" customFormat="1" ht="19.899999999999999" customHeight="1">
      <c r="B66" s="134"/>
      <c r="C66" s="135"/>
      <c r="D66" s="136" t="s">
        <v>234</v>
      </c>
      <c r="E66" s="137"/>
      <c r="F66" s="137"/>
      <c r="G66" s="137"/>
      <c r="H66" s="137"/>
      <c r="I66" s="137"/>
      <c r="J66" s="138">
        <f>J92</f>
        <v>0</v>
      </c>
      <c r="K66" s="139"/>
    </row>
    <row r="67" spans="2:12" s="1" customFormat="1" ht="21.75" customHeight="1">
      <c r="B67" s="39"/>
      <c r="C67" s="40"/>
      <c r="D67" s="40"/>
      <c r="E67" s="40"/>
      <c r="F67" s="40"/>
      <c r="G67" s="40"/>
      <c r="H67" s="40"/>
      <c r="I67" s="40"/>
      <c r="J67" s="40"/>
      <c r="K67" s="43"/>
    </row>
    <row r="68" spans="2:12" s="1" customFormat="1" ht="6.95" customHeight="1">
      <c r="B68" s="54"/>
      <c r="C68" s="55"/>
      <c r="D68" s="55"/>
      <c r="E68" s="55"/>
      <c r="F68" s="55"/>
      <c r="G68" s="55"/>
      <c r="H68" s="55"/>
      <c r="I68" s="55"/>
      <c r="J68" s="55"/>
      <c r="K68" s="56"/>
    </row>
    <row r="72" spans="2:12" s="1" customFormat="1" ht="6.95" customHeight="1">
      <c r="B72" s="57"/>
      <c r="C72" s="58"/>
      <c r="D72" s="58"/>
      <c r="E72" s="58"/>
      <c r="F72" s="58"/>
      <c r="G72" s="58"/>
      <c r="H72" s="58"/>
      <c r="I72" s="58"/>
      <c r="J72" s="58"/>
      <c r="K72" s="58"/>
      <c r="L72" s="39"/>
    </row>
    <row r="73" spans="2:12" s="1" customFormat="1" ht="36.950000000000003" customHeight="1">
      <c r="B73" s="39"/>
      <c r="C73" s="59" t="s">
        <v>243</v>
      </c>
      <c r="L73" s="39"/>
    </row>
    <row r="74" spans="2:12" s="1" customFormat="1" ht="6.95" customHeight="1">
      <c r="B74" s="39"/>
      <c r="L74" s="39"/>
    </row>
    <row r="75" spans="2:12" s="1" customFormat="1" ht="14.45" customHeight="1">
      <c r="B75" s="39"/>
      <c r="C75" s="61" t="s">
        <v>17</v>
      </c>
      <c r="L75" s="39"/>
    </row>
    <row r="76" spans="2:12" s="1" customFormat="1" ht="16.5" customHeight="1">
      <c r="B76" s="39"/>
      <c r="E76" s="267" t="str">
        <f>E7</f>
        <v>ÚPRAVA VEŘEJNÉHO PROSTORU MEZI UL. VÝSTAVNÍ-VELETRŽNÍ PŘI MENDLOVĚ NÁM.ČÁST 2 - VNITROBLOK</v>
      </c>
      <c r="F76" s="268"/>
      <c r="G76" s="268"/>
      <c r="H76" s="268"/>
      <c r="L76" s="39"/>
    </row>
    <row r="77" spans="2:12" ht="15">
      <c r="B77" s="28"/>
      <c r="C77" s="61" t="s">
        <v>206</v>
      </c>
      <c r="L77" s="28"/>
    </row>
    <row r="78" spans="2:12" ht="16.5" customHeight="1">
      <c r="B78" s="28"/>
      <c r="E78" s="267" t="s">
        <v>1641</v>
      </c>
      <c r="F78" s="219"/>
      <c r="G78" s="219"/>
      <c r="H78" s="219"/>
      <c r="L78" s="28"/>
    </row>
    <row r="79" spans="2:12" ht="15">
      <c r="B79" s="28"/>
      <c r="C79" s="61" t="s">
        <v>212</v>
      </c>
      <c r="L79" s="28"/>
    </row>
    <row r="80" spans="2:12" s="1" customFormat="1" ht="16.5" customHeight="1">
      <c r="B80" s="39"/>
      <c r="E80" s="270" t="s">
        <v>2072</v>
      </c>
      <c r="F80" s="261"/>
      <c r="G80" s="261"/>
      <c r="H80" s="261"/>
      <c r="L80" s="39"/>
    </row>
    <row r="81" spans="2:65" s="1" customFormat="1" ht="14.45" customHeight="1">
      <c r="B81" s="39"/>
      <c r="C81" s="61" t="s">
        <v>1646</v>
      </c>
      <c r="L81" s="39"/>
    </row>
    <row r="82" spans="2:65" s="1" customFormat="1" ht="17.25" customHeight="1">
      <c r="B82" s="39"/>
      <c r="E82" s="245" t="str">
        <f>E13</f>
        <v>SO 19.5a - TRÁVNÍKU  TECHNICKÝ - rozvojová péče</v>
      </c>
      <c r="F82" s="261"/>
      <c r="G82" s="261"/>
      <c r="H82" s="261"/>
      <c r="L82" s="39"/>
    </row>
    <row r="83" spans="2:65" s="1" customFormat="1" ht="6.95" customHeight="1">
      <c r="B83" s="39"/>
      <c r="L83" s="39"/>
    </row>
    <row r="84" spans="2:65" s="1" customFormat="1" ht="18" customHeight="1">
      <c r="B84" s="39"/>
      <c r="C84" s="61" t="s">
        <v>24</v>
      </c>
      <c r="F84" s="140" t="str">
        <f>F16</f>
        <v>BRNO</v>
      </c>
      <c r="I84" s="61" t="s">
        <v>26</v>
      </c>
      <c r="J84" s="65" t="str">
        <f>IF(J16="","",J16)</f>
        <v>18.09.2017</v>
      </c>
      <c r="L84" s="39"/>
    </row>
    <row r="85" spans="2:65" s="1" customFormat="1" ht="6.95" customHeight="1">
      <c r="B85" s="39"/>
      <c r="L85" s="39"/>
    </row>
    <row r="86" spans="2:65" s="1" customFormat="1" ht="15">
      <c r="B86" s="39"/>
      <c r="C86" s="61" t="s">
        <v>33</v>
      </c>
      <c r="F86" s="140" t="str">
        <f>E19</f>
        <v>Statutární město Brno</v>
      </c>
      <c r="I86" s="61" t="s">
        <v>39</v>
      </c>
      <c r="J86" s="140" t="str">
        <f>E25</f>
        <v>ATELIÉR ZAHRADNÍ A KRAJIN. ARCHITEKTURY  Z.SENDLER</v>
      </c>
      <c r="L86" s="39"/>
    </row>
    <row r="87" spans="2:65" s="1" customFormat="1" ht="14.45" customHeight="1">
      <c r="B87" s="39"/>
      <c r="C87" s="61" t="s">
        <v>37</v>
      </c>
      <c r="F87" s="140" t="str">
        <f>IF(E22="","",E22)</f>
        <v xml:space="preserve"> </v>
      </c>
      <c r="L87" s="39"/>
    </row>
    <row r="88" spans="2:65" s="1" customFormat="1" ht="10.35" customHeight="1">
      <c r="B88" s="39"/>
      <c r="L88" s="39"/>
    </row>
    <row r="89" spans="2:65" s="10" customFormat="1" ht="29.25" customHeight="1">
      <c r="B89" s="141"/>
      <c r="C89" s="142" t="s">
        <v>244</v>
      </c>
      <c r="D89" s="143" t="s">
        <v>62</v>
      </c>
      <c r="E89" s="143" t="s">
        <v>58</v>
      </c>
      <c r="F89" s="143" t="s">
        <v>245</v>
      </c>
      <c r="G89" s="143" t="s">
        <v>246</v>
      </c>
      <c r="H89" s="143" t="s">
        <v>247</v>
      </c>
      <c r="I89" s="143" t="s">
        <v>248</v>
      </c>
      <c r="J89" s="143" t="s">
        <v>230</v>
      </c>
      <c r="K89" s="144" t="s">
        <v>249</v>
      </c>
      <c r="L89" s="141"/>
      <c r="M89" s="71" t="s">
        <v>250</v>
      </c>
      <c r="N89" s="72" t="s">
        <v>47</v>
      </c>
      <c r="O89" s="72" t="s">
        <v>251</v>
      </c>
      <c r="P89" s="72" t="s">
        <v>252</v>
      </c>
      <c r="Q89" s="72" t="s">
        <v>253</v>
      </c>
      <c r="R89" s="72" t="s">
        <v>254</v>
      </c>
      <c r="S89" s="72" t="s">
        <v>255</v>
      </c>
      <c r="T89" s="73" t="s">
        <v>256</v>
      </c>
    </row>
    <row r="90" spans="2:65" s="1" customFormat="1" ht="29.25" customHeight="1">
      <c r="B90" s="39"/>
      <c r="C90" s="75" t="s">
        <v>231</v>
      </c>
      <c r="J90" s="145">
        <f>BK90</f>
        <v>0</v>
      </c>
      <c r="L90" s="39"/>
      <c r="M90" s="74"/>
      <c r="N90" s="66"/>
      <c r="O90" s="66"/>
      <c r="P90" s="146">
        <f>P91</f>
        <v>28.183308</v>
      </c>
      <c r="Q90" s="66"/>
      <c r="R90" s="146">
        <f>R91</f>
        <v>0</v>
      </c>
      <c r="S90" s="66"/>
      <c r="T90" s="147">
        <f>T91</f>
        <v>0</v>
      </c>
      <c r="AT90" s="24" t="s">
        <v>76</v>
      </c>
      <c r="AU90" s="24" t="s">
        <v>232</v>
      </c>
      <c r="BK90" s="148">
        <f>BK91</f>
        <v>0</v>
      </c>
    </row>
    <row r="91" spans="2:65" s="11" customFormat="1" ht="37.35" customHeight="1">
      <c r="B91" s="149"/>
      <c r="D91" s="150" t="s">
        <v>76</v>
      </c>
      <c r="E91" s="151" t="s">
        <v>257</v>
      </c>
      <c r="F91" s="151" t="s">
        <v>258</v>
      </c>
      <c r="J91" s="152">
        <f>BK91</f>
        <v>0</v>
      </c>
      <c r="L91" s="149"/>
      <c r="M91" s="153"/>
      <c r="N91" s="154"/>
      <c r="O91" s="154"/>
      <c r="P91" s="155">
        <f>P92</f>
        <v>28.183308</v>
      </c>
      <c r="Q91" s="154"/>
      <c r="R91" s="155">
        <f>R92</f>
        <v>0</v>
      </c>
      <c r="S91" s="154"/>
      <c r="T91" s="156">
        <f>T92</f>
        <v>0</v>
      </c>
      <c r="AR91" s="150" t="s">
        <v>28</v>
      </c>
      <c r="AT91" s="157" t="s">
        <v>76</v>
      </c>
      <c r="AU91" s="157" t="s">
        <v>77</v>
      </c>
      <c r="AY91" s="150" t="s">
        <v>259</v>
      </c>
      <c r="BK91" s="158">
        <f>BK92</f>
        <v>0</v>
      </c>
    </row>
    <row r="92" spans="2:65" s="11" customFormat="1" ht="19.899999999999999" customHeight="1">
      <c r="B92" s="149"/>
      <c r="D92" s="150" t="s">
        <v>76</v>
      </c>
      <c r="E92" s="159" t="s">
        <v>28</v>
      </c>
      <c r="F92" s="159" t="s">
        <v>260</v>
      </c>
      <c r="J92" s="160">
        <f>BK92</f>
        <v>0</v>
      </c>
      <c r="L92" s="149"/>
      <c r="M92" s="153"/>
      <c r="N92" s="154"/>
      <c r="O92" s="154"/>
      <c r="P92" s="155">
        <f>SUM(P93:P108)</f>
        <v>28.183308</v>
      </c>
      <c r="Q92" s="154"/>
      <c r="R92" s="155">
        <f>SUM(R93:R108)</f>
        <v>0</v>
      </c>
      <c r="S92" s="154"/>
      <c r="T92" s="156">
        <f>SUM(T93:T108)</f>
        <v>0</v>
      </c>
      <c r="AR92" s="150" t="s">
        <v>28</v>
      </c>
      <c r="AT92" s="157" t="s">
        <v>76</v>
      </c>
      <c r="AU92" s="157" t="s">
        <v>28</v>
      </c>
      <c r="AY92" s="150" t="s">
        <v>259</v>
      </c>
      <c r="BK92" s="158">
        <f>SUM(BK93:BK108)</f>
        <v>0</v>
      </c>
    </row>
    <row r="93" spans="2:65" s="1" customFormat="1" ht="25.5" customHeight="1">
      <c r="B93" s="161"/>
      <c r="C93" s="162" t="s">
        <v>28</v>
      </c>
      <c r="D93" s="162" t="s">
        <v>261</v>
      </c>
      <c r="E93" s="163" t="s">
        <v>2128</v>
      </c>
      <c r="F93" s="164" t="s">
        <v>2129</v>
      </c>
      <c r="G93" s="165" t="s">
        <v>264</v>
      </c>
      <c r="H93" s="166">
        <v>2698</v>
      </c>
      <c r="I93" s="167"/>
      <c r="J93" s="167">
        <f>ROUND(I93*H93,2)</f>
        <v>0</v>
      </c>
      <c r="K93" s="164" t="s">
        <v>265</v>
      </c>
      <c r="L93" s="39"/>
      <c r="M93" s="168" t="s">
        <v>5</v>
      </c>
      <c r="N93" s="169" t="s">
        <v>48</v>
      </c>
      <c r="O93" s="170">
        <v>6.0000000000000001E-3</v>
      </c>
      <c r="P93" s="170">
        <f>O93*H93</f>
        <v>16.187999999999999</v>
      </c>
      <c r="Q93" s="170">
        <v>0</v>
      </c>
      <c r="R93" s="170">
        <f>Q93*H93</f>
        <v>0</v>
      </c>
      <c r="S93" s="170">
        <v>0</v>
      </c>
      <c r="T93" s="171">
        <f>S93*H93</f>
        <v>0</v>
      </c>
      <c r="AR93" s="24" t="s">
        <v>266</v>
      </c>
      <c r="AT93" s="24" t="s">
        <v>261</v>
      </c>
      <c r="AU93" s="24" t="s">
        <v>86</v>
      </c>
      <c r="AY93" s="24" t="s">
        <v>259</v>
      </c>
      <c r="BE93" s="172">
        <f>IF(N93="základní",J93,0)</f>
        <v>0</v>
      </c>
      <c r="BF93" s="172">
        <f>IF(N93="snížená",J93,0)</f>
        <v>0</v>
      </c>
      <c r="BG93" s="172">
        <f>IF(N93="zákl. přenesená",J93,0)</f>
        <v>0</v>
      </c>
      <c r="BH93" s="172">
        <f>IF(N93="sníž. přenesená",J93,0)</f>
        <v>0</v>
      </c>
      <c r="BI93" s="172">
        <f>IF(N93="nulová",J93,0)</f>
        <v>0</v>
      </c>
      <c r="BJ93" s="24" t="s">
        <v>28</v>
      </c>
      <c r="BK93" s="172">
        <f>ROUND(I93*H93,2)</f>
        <v>0</v>
      </c>
      <c r="BL93" s="24" t="s">
        <v>266</v>
      </c>
      <c r="BM93" s="24" t="s">
        <v>2130</v>
      </c>
    </row>
    <row r="94" spans="2:65" s="12" customFormat="1">
      <c r="B94" s="173"/>
      <c r="D94" s="174" t="s">
        <v>268</v>
      </c>
      <c r="E94" s="175" t="s">
        <v>5</v>
      </c>
      <c r="F94" s="176" t="s">
        <v>2131</v>
      </c>
      <c r="H94" s="175" t="s">
        <v>5</v>
      </c>
      <c r="L94" s="173"/>
      <c r="M94" s="177"/>
      <c r="N94" s="178"/>
      <c r="O94" s="178"/>
      <c r="P94" s="178"/>
      <c r="Q94" s="178"/>
      <c r="R94" s="178"/>
      <c r="S94" s="178"/>
      <c r="T94" s="179"/>
      <c r="AT94" s="175" t="s">
        <v>268</v>
      </c>
      <c r="AU94" s="175" t="s">
        <v>86</v>
      </c>
      <c r="AV94" s="12" t="s">
        <v>28</v>
      </c>
      <c r="AW94" s="12" t="s">
        <v>41</v>
      </c>
      <c r="AX94" s="12" t="s">
        <v>77</v>
      </c>
      <c r="AY94" s="175" t="s">
        <v>259</v>
      </c>
    </row>
    <row r="95" spans="2:65" s="14" customFormat="1">
      <c r="B95" s="187"/>
      <c r="D95" s="174" t="s">
        <v>268</v>
      </c>
      <c r="E95" s="188" t="s">
        <v>5</v>
      </c>
      <c r="F95" s="189" t="s">
        <v>2132</v>
      </c>
      <c r="H95" s="190">
        <v>2698</v>
      </c>
      <c r="L95" s="187"/>
      <c r="M95" s="191"/>
      <c r="N95" s="192"/>
      <c r="O95" s="192"/>
      <c r="P95" s="192"/>
      <c r="Q95" s="192"/>
      <c r="R95" s="192"/>
      <c r="S95" s="192"/>
      <c r="T95" s="193"/>
      <c r="AT95" s="188" t="s">
        <v>268</v>
      </c>
      <c r="AU95" s="188" t="s">
        <v>86</v>
      </c>
      <c r="AV95" s="14" t="s">
        <v>86</v>
      </c>
      <c r="AW95" s="14" t="s">
        <v>41</v>
      </c>
      <c r="AX95" s="14" t="s">
        <v>77</v>
      </c>
      <c r="AY95" s="188" t="s">
        <v>259</v>
      </c>
    </row>
    <row r="96" spans="2:65" s="15" customFormat="1">
      <c r="B96" s="194"/>
      <c r="D96" s="174" t="s">
        <v>268</v>
      </c>
      <c r="E96" s="195" t="s">
        <v>5</v>
      </c>
      <c r="F96" s="196" t="s">
        <v>282</v>
      </c>
      <c r="H96" s="197">
        <v>2698</v>
      </c>
      <c r="L96" s="194"/>
      <c r="M96" s="198"/>
      <c r="N96" s="199"/>
      <c r="O96" s="199"/>
      <c r="P96" s="199"/>
      <c r="Q96" s="199"/>
      <c r="R96" s="199"/>
      <c r="S96" s="199"/>
      <c r="T96" s="200"/>
      <c r="AT96" s="195" t="s">
        <v>268</v>
      </c>
      <c r="AU96" s="195" t="s">
        <v>86</v>
      </c>
      <c r="AV96" s="15" t="s">
        <v>266</v>
      </c>
      <c r="AW96" s="15" t="s">
        <v>41</v>
      </c>
      <c r="AX96" s="15" t="s">
        <v>28</v>
      </c>
      <c r="AY96" s="195" t="s">
        <v>259</v>
      </c>
    </row>
    <row r="97" spans="2:65" s="1" customFormat="1" ht="16.5" customHeight="1">
      <c r="B97" s="161"/>
      <c r="C97" s="162" t="s">
        <v>86</v>
      </c>
      <c r="D97" s="162" t="s">
        <v>261</v>
      </c>
      <c r="E97" s="163" t="s">
        <v>1918</v>
      </c>
      <c r="F97" s="164" t="s">
        <v>1919</v>
      </c>
      <c r="G97" s="165" t="s">
        <v>297</v>
      </c>
      <c r="H97" s="166">
        <v>16.187999999999999</v>
      </c>
      <c r="I97" s="167"/>
      <c r="J97" s="167">
        <f>ROUND(I97*H97,2)</f>
        <v>0</v>
      </c>
      <c r="K97" s="164" t="s">
        <v>265</v>
      </c>
      <c r="L97" s="39"/>
      <c r="M97" s="168" t="s">
        <v>5</v>
      </c>
      <c r="N97" s="169" t="s">
        <v>48</v>
      </c>
      <c r="O97" s="170">
        <v>0.26100000000000001</v>
      </c>
      <c r="P97" s="170">
        <f>O97*H97</f>
        <v>4.2250680000000003</v>
      </c>
      <c r="Q97" s="170">
        <v>0</v>
      </c>
      <c r="R97" s="170">
        <f>Q97*H97</f>
        <v>0</v>
      </c>
      <c r="S97" s="170">
        <v>0</v>
      </c>
      <c r="T97" s="171">
        <f>S97*H97</f>
        <v>0</v>
      </c>
      <c r="AR97" s="24" t="s">
        <v>266</v>
      </c>
      <c r="AT97" s="24" t="s">
        <v>261</v>
      </c>
      <c r="AU97" s="24" t="s">
        <v>86</v>
      </c>
      <c r="AY97" s="24" t="s">
        <v>259</v>
      </c>
      <c r="BE97" s="172">
        <f>IF(N97="základní",J97,0)</f>
        <v>0</v>
      </c>
      <c r="BF97" s="172">
        <f>IF(N97="snížená",J97,0)</f>
        <v>0</v>
      </c>
      <c r="BG97" s="172">
        <f>IF(N97="zákl. přenesená",J97,0)</f>
        <v>0</v>
      </c>
      <c r="BH97" s="172">
        <f>IF(N97="sníž. přenesená",J97,0)</f>
        <v>0</v>
      </c>
      <c r="BI97" s="172">
        <f>IF(N97="nulová",J97,0)</f>
        <v>0</v>
      </c>
      <c r="BJ97" s="24" t="s">
        <v>28</v>
      </c>
      <c r="BK97" s="172">
        <f>ROUND(I97*H97,2)</f>
        <v>0</v>
      </c>
      <c r="BL97" s="24" t="s">
        <v>266</v>
      </c>
      <c r="BM97" s="24" t="s">
        <v>1818</v>
      </c>
    </row>
    <row r="98" spans="2:65" s="12" customFormat="1">
      <c r="B98" s="173"/>
      <c r="D98" s="174" t="s">
        <v>268</v>
      </c>
      <c r="E98" s="175" t="s">
        <v>5</v>
      </c>
      <c r="F98" s="176" t="s">
        <v>2131</v>
      </c>
      <c r="H98" s="175" t="s">
        <v>5</v>
      </c>
      <c r="L98" s="173"/>
      <c r="M98" s="177"/>
      <c r="N98" s="178"/>
      <c r="O98" s="178"/>
      <c r="P98" s="178"/>
      <c r="Q98" s="178"/>
      <c r="R98" s="178"/>
      <c r="S98" s="178"/>
      <c r="T98" s="179"/>
      <c r="AT98" s="175" t="s">
        <v>268</v>
      </c>
      <c r="AU98" s="175" t="s">
        <v>86</v>
      </c>
      <c r="AV98" s="12" t="s">
        <v>28</v>
      </c>
      <c r="AW98" s="12" t="s">
        <v>41</v>
      </c>
      <c r="AX98" s="12" t="s">
        <v>77</v>
      </c>
      <c r="AY98" s="175" t="s">
        <v>259</v>
      </c>
    </row>
    <row r="99" spans="2:65" s="14" customFormat="1">
      <c r="B99" s="187"/>
      <c r="D99" s="174" t="s">
        <v>268</v>
      </c>
      <c r="E99" s="188" t="s">
        <v>5</v>
      </c>
      <c r="F99" s="189" t="s">
        <v>2133</v>
      </c>
      <c r="H99" s="190">
        <v>539.6</v>
      </c>
      <c r="L99" s="187"/>
      <c r="M99" s="191"/>
      <c r="N99" s="192"/>
      <c r="O99" s="192"/>
      <c r="P99" s="192"/>
      <c r="Q99" s="192"/>
      <c r="R99" s="192"/>
      <c r="S99" s="192"/>
      <c r="T99" s="193"/>
      <c r="AT99" s="188" t="s">
        <v>268</v>
      </c>
      <c r="AU99" s="188" t="s">
        <v>86</v>
      </c>
      <c r="AV99" s="14" t="s">
        <v>86</v>
      </c>
      <c r="AW99" s="14" t="s">
        <v>41</v>
      </c>
      <c r="AX99" s="14" t="s">
        <v>77</v>
      </c>
      <c r="AY99" s="188" t="s">
        <v>259</v>
      </c>
    </row>
    <row r="100" spans="2:65" s="15" customFormat="1">
      <c r="B100" s="194"/>
      <c r="D100" s="174" t="s">
        <v>268</v>
      </c>
      <c r="E100" s="195" t="s">
        <v>2124</v>
      </c>
      <c r="F100" s="196" t="s">
        <v>282</v>
      </c>
      <c r="H100" s="197">
        <v>539.6</v>
      </c>
      <c r="L100" s="194"/>
      <c r="M100" s="198"/>
      <c r="N100" s="199"/>
      <c r="O100" s="199"/>
      <c r="P100" s="199"/>
      <c r="Q100" s="199"/>
      <c r="R100" s="199"/>
      <c r="S100" s="199"/>
      <c r="T100" s="200"/>
      <c r="AT100" s="195" t="s">
        <v>268</v>
      </c>
      <c r="AU100" s="195" t="s">
        <v>86</v>
      </c>
      <c r="AV100" s="15" t="s">
        <v>266</v>
      </c>
      <c r="AW100" s="15" t="s">
        <v>41</v>
      </c>
      <c r="AX100" s="15" t="s">
        <v>77</v>
      </c>
      <c r="AY100" s="195" t="s">
        <v>259</v>
      </c>
    </row>
    <row r="101" spans="2:65" s="12" customFormat="1">
      <c r="B101" s="173"/>
      <c r="D101" s="174" t="s">
        <v>268</v>
      </c>
      <c r="E101" s="175" t="s">
        <v>5</v>
      </c>
      <c r="F101" s="176" t="s">
        <v>2122</v>
      </c>
      <c r="H101" s="175" t="s">
        <v>5</v>
      </c>
      <c r="L101" s="173"/>
      <c r="M101" s="177"/>
      <c r="N101" s="178"/>
      <c r="O101" s="178"/>
      <c r="P101" s="178"/>
      <c r="Q101" s="178"/>
      <c r="R101" s="178"/>
      <c r="S101" s="178"/>
      <c r="T101" s="179"/>
      <c r="AT101" s="175" t="s">
        <v>268</v>
      </c>
      <c r="AU101" s="175" t="s">
        <v>86</v>
      </c>
      <c r="AV101" s="12" t="s">
        <v>28</v>
      </c>
      <c r="AW101" s="12" t="s">
        <v>41</v>
      </c>
      <c r="AX101" s="12" t="s">
        <v>77</v>
      </c>
      <c r="AY101" s="175" t="s">
        <v>259</v>
      </c>
    </row>
    <row r="102" spans="2:65" s="14" customFormat="1">
      <c r="B102" s="187"/>
      <c r="D102" s="174" t="s">
        <v>268</v>
      </c>
      <c r="E102" s="188" t="s">
        <v>5</v>
      </c>
      <c r="F102" s="189" t="s">
        <v>2134</v>
      </c>
      <c r="H102" s="190">
        <v>16.187999999999999</v>
      </c>
      <c r="L102" s="187"/>
      <c r="M102" s="191"/>
      <c r="N102" s="192"/>
      <c r="O102" s="192"/>
      <c r="P102" s="192"/>
      <c r="Q102" s="192"/>
      <c r="R102" s="192"/>
      <c r="S102" s="192"/>
      <c r="T102" s="193"/>
      <c r="AT102" s="188" t="s">
        <v>268</v>
      </c>
      <c r="AU102" s="188" t="s">
        <v>86</v>
      </c>
      <c r="AV102" s="14" t="s">
        <v>86</v>
      </c>
      <c r="AW102" s="14" t="s">
        <v>41</v>
      </c>
      <c r="AX102" s="14" t="s">
        <v>77</v>
      </c>
      <c r="AY102" s="188" t="s">
        <v>259</v>
      </c>
    </row>
    <row r="103" spans="2:65" s="15" customFormat="1">
      <c r="B103" s="194"/>
      <c r="D103" s="174" t="s">
        <v>268</v>
      </c>
      <c r="E103" s="195" t="s">
        <v>2125</v>
      </c>
      <c r="F103" s="196" t="s">
        <v>282</v>
      </c>
      <c r="H103" s="197">
        <v>16.187999999999999</v>
      </c>
      <c r="L103" s="194"/>
      <c r="M103" s="198"/>
      <c r="N103" s="199"/>
      <c r="O103" s="199"/>
      <c r="P103" s="199"/>
      <c r="Q103" s="199"/>
      <c r="R103" s="199"/>
      <c r="S103" s="199"/>
      <c r="T103" s="200"/>
      <c r="AT103" s="195" t="s">
        <v>268</v>
      </c>
      <c r="AU103" s="195" t="s">
        <v>86</v>
      </c>
      <c r="AV103" s="15" t="s">
        <v>266</v>
      </c>
      <c r="AW103" s="15" t="s">
        <v>41</v>
      </c>
      <c r="AX103" s="15" t="s">
        <v>28</v>
      </c>
      <c r="AY103" s="195" t="s">
        <v>259</v>
      </c>
    </row>
    <row r="104" spans="2:65" s="1" customFormat="1" ht="16.5" customHeight="1">
      <c r="B104" s="161"/>
      <c r="C104" s="162" t="s">
        <v>152</v>
      </c>
      <c r="D104" s="162" t="s">
        <v>261</v>
      </c>
      <c r="E104" s="163" t="s">
        <v>1823</v>
      </c>
      <c r="F104" s="164" t="s">
        <v>1824</v>
      </c>
      <c r="G104" s="165" t="s">
        <v>297</v>
      </c>
      <c r="H104" s="166">
        <v>16.187999999999999</v>
      </c>
      <c r="I104" s="167"/>
      <c r="J104" s="167">
        <f>ROUND(I104*H104,2)</f>
        <v>0</v>
      </c>
      <c r="K104" s="164" t="s">
        <v>265</v>
      </c>
      <c r="L104" s="39"/>
      <c r="M104" s="168" t="s">
        <v>5</v>
      </c>
      <c r="N104" s="169" t="s">
        <v>48</v>
      </c>
      <c r="O104" s="170">
        <v>0.45200000000000001</v>
      </c>
      <c r="P104" s="170">
        <f>O104*H104</f>
        <v>7.3169759999999995</v>
      </c>
      <c r="Q104" s="170">
        <v>0</v>
      </c>
      <c r="R104" s="170">
        <f>Q104*H104</f>
        <v>0</v>
      </c>
      <c r="S104" s="170">
        <v>0</v>
      </c>
      <c r="T104" s="171">
        <f>S104*H104</f>
        <v>0</v>
      </c>
      <c r="AR104" s="24" t="s">
        <v>266</v>
      </c>
      <c r="AT104" s="24" t="s">
        <v>261</v>
      </c>
      <c r="AU104" s="24" t="s">
        <v>86</v>
      </c>
      <c r="AY104" s="24" t="s">
        <v>259</v>
      </c>
      <c r="BE104" s="172">
        <f>IF(N104="základní",J104,0)</f>
        <v>0</v>
      </c>
      <c r="BF104" s="172">
        <f>IF(N104="snížená",J104,0)</f>
        <v>0</v>
      </c>
      <c r="BG104" s="172">
        <f>IF(N104="zákl. přenesená",J104,0)</f>
        <v>0</v>
      </c>
      <c r="BH104" s="172">
        <f>IF(N104="sníž. přenesená",J104,0)</f>
        <v>0</v>
      </c>
      <c r="BI104" s="172">
        <f>IF(N104="nulová",J104,0)</f>
        <v>0</v>
      </c>
      <c r="BJ104" s="24" t="s">
        <v>28</v>
      </c>
      <c r="BK104" s="172">
        <f>ROUND(I104*H104,2)</f>
        <v>0</v>
      </c>
      <c r="BL104" s="24" t="s">
        <v>266</v>
      </c>
      <c r="BM104" s="24" t="s">
        <v>1825</v>
      </c>
    </row>
    <row r="105" spans="2:65" s="14" customFormat="1">
      <c r="B105" s="187"/>
      <c r="D105" s="174" t="s">
        <v>268</v>
      </c>
      <c r="E105" s="188" t="s">
        <v>5</v>
      </c>
      <c r="F105" s="189" t="s">
        <v>2125</v>
      </c>
      <c r="H105" s="190">
        <v>16.187999999999999</v>
      </c>
      <c r="L105" s="187"/>
      <c r="M105" s="191"/>
      <c r="N105" s="192"/>
      <c r="O105" s="192"/>
      <c r="P105" s="192"/>
      <c r="Q105" s="192"/>
      <c r="R105" s="192"/>
      <c r="S105" s="192"/>
      <c r="T105" s="193"/>
      <c r="AT105" s="188" t="s">
        <v>268</v>
      </c>
      <c r="AU105" s="188" t="s">
        <v>86</v>
      </c>
      <c r="AV105" s="14" t="s">
        <v>86</v>
      </c>
      <c r="AW105" s="14" t="s">
        <v>41</v>
      </c>
      <c r="AX105" s="14" t="s">
        <v>28</v>
      </c>
      <c r="AY105" s="188" t="s">
        <v>259</v>
      </c>
    </row>
    <row r="106" spans="2:65" s="1" customFormat="1" ht="16.5" customHeight="1">
      <c r="B106" s="161"/>
      <c r="C106" s="162" t="s">
        <v>266</v>
      </c>
      <c r="D106" s="162" t="s">
        <v>261</v>
      </c>
      <c r="E106" s="163" t="s">
        <v>1826</v>
      </c>
      <c r="F106" s="164" t="s">
        <v>1827</v>
      </c>
      <c r="G106" s="165" t="s">
        <v>297</v>
      </c>
      <c r="H106" s="166">
        <v>16.187999999999999</v>
      </c>
      <c r="I106" s="167"/>
      <c r="J106" s="167">
        <f>ROUND(I106*H106,2)</f>
        <v>0</v>
      </c>
      <c r="K106" s="164" t="s">
        <v>265</v>
      </c>
      <c r="L106" s="39"/>
      <c r="M106" s="168" t="s">
        <v>5</v>
      </c>
      <c r="N106" s="169" t="s">
        <v>48</v>
      </c>
      <c r="O106" s="170">
        <v>2.8000000000000001E-2</v>
      </c>
      <c r="P106" s="170">
        <f>O106*H106</f>
        <v>0.453264</v>
      </c>
      <c r="Q106" s="170">
        <v>0</v>
      </c>
      <c r="R106" s="170">
        <f>Q106*H106</f>
        <v>0</v>
      </c>
      <c r="S106" s="170">
        <v>0</v>
      </c>
      <c r="T106" s="171">
        <f>S106*H106</f>
        <v>0</v>
      </c>
      <c r="AR106" s="24" t="s">
        <v>266</v>
      </c>
      <c r="AT106" s="24" t="s">
        <v>261</v>
      </c>
      <c r="AU106" s="24" t="s">
        <v>86</v>
      </c>
      <c r="AY106" s="24" t="s">
        <v>259</v>
      </c>
      <c r="BE106" s="172">
        <f>IF(N106="základní",J106,0)</f>
        <v>0</v>
      </c>
      <c r="BF106" s="172">
        <f>IF(N106="snížená",J106,0)</f>
        <v>0</v>
      </c>
      <c r="BG106" s="172">
        <f>IF(N106="zákl. přenesená",J106,0)</f>
        <v>0</v>
      </c>
      <c r="BH106" s="172">
        <f>IF(N106="sníž. přenesená",J106,0)</f>
        <v>0</v>
      </c>
      <c r="BI106" s="172">
        <f>IF(N106="nulová",J106,0)</f>
        <v>0</v>
      </c>
      <c r="BJ106" s="24" t="s">
        <v>28</v>
      </c>
      <c r="BK106" s="172">
        <f>ROUND(I106*H106,2)</f>
        <v>0</v>
      </c>
      <c r="BL106" s="24" t="s">
        <v>266</v>
      </c>
      <c r="BM106" s="24" t="s">
        <v>1828</v>
      </c>
    </row>
    <row r="107" spans="2:65" s="12" customFormat="1" ht="27">
      <c r="B107" s="173"/>
      <c r="D107" s="174" t="s">
        <v>268</v>
      </c>
      <c r="E107" s="175" t="s">
        <v>5</v>
      </c>
      <c r="F107" s="176" t="s">
        <v>1829</v>
      </c>
      <c r="H107" s="175" t="s">
        <v>5</v>
      </c>
      <c r="L107" s="173"/>
      <c r="M107" s="177"/>
      <c r="N107" s="178"/>
      <c r="O107" s="178"/>
      <c r="P107" s="178"/>
      <c r="Q107" s="178"/>
      <c r="R107" s="178"/>
      <c r="S107" s="178"/>
      <c r="T107" s="179"/>
      <c r="AT107" s="175" t="s">
        <v>268</v>
      </c>
      <c r="AU107" s="175" t="s">
        <v>86</v>
      </c>
      <c r="AV107" s="12" t="s">
        <v>28</v>
      </c>
      <c r="AW107" s="12" t="s">
        <v>41</v>
      </c>
      <c r="AX107" s="12" t="s">
        <v>77</v>
      </c>
      <c r="AY107" s="175" t="s">
        <v>259</v>
      </c>
    </row>
    <row r="108" spans="2:65" s="14" customFormat="1">
      <c r="B108" s="187"/>
      <c r="D108" s="174" t="s">
        <v>268</v>
      </c>
      <c r="E108" s="188" t="s">
        <v>5</v>
      </c>
      <c r="F108" s="189" t="s">
        <v>2135</v>
      </c>
      <c r="H108" s="190">
        <v>16.187999999999999</v>
      </c>
      <c r="L108" s="187"/>
      <c r="M108" s="210"/>
      <c r="N108" s="211"/>
      <c r="O108" s="211"/>
      <c r="P108" s="211"/>
      <c r="Q108" s="211"/>
      <c r="R108" s="211"/>
      <c r="S108" s="211"/>
      <c r="T108" s="212"/>
      <c r="AT108" s="188" t="s">
        <v>268</v>
      </c>
      <c r="AU108" s="188" t="s">
        <v>86</v>
      </c>
      <c r="AV108" s="14" t="s">
        <v>86</v>
      </c>
      <c r="AW108" s="14" t="s">
        <v>41</v>
      </c>
      <c r="AX108" s="14" t="s">
        <v>28</v>
      </c>
      <c r="AY108" s="188" t="s">
        <v>259</v>
      </c>
    </row>
    <row r="109" spans="2:65" s="1" customFormat="1" ht="6.95" customHeight="1">
      <c r="B109" s="54"/>
      <c r="C109" s="55"/>
      <c r="D109" s="55"/>
      <c r="E109" s="55"/>
      <c r="F109" s="55"/>
      <c r="G109" s="55"/>
      <c r="H109" s="55"/>
      <c r="I109" s="55"/>
      <c r="J109" s="55"/>
      <c r="K109" s="55"/>
      <c r="L109" s="39"/>
    </row>
  </sheetData>
  <autoFilter ref="C89:K108" xr:uid="{00000000-0009-0000-0000-00001A000000}"/>
  <mergeCells count="16"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  <mergeCell ref="L2:V2"/>
    <mergeCell ref="E76:H76"/>
    <mergeCell ref="E80:H80"/>
    <mergeCell ref="E78:H78"/>
    <mergeCell ref="E82:H82"/>
    <mergeCell ref="J59:J60"/>
  </mergeCells>
  <hyperlinks>
    <hyperlink ref="F1:G1" location="C2" display="1) Krycí list soupisu" xr:uid="{00000000-0004-0000-1A00-000000000000}"/>
    <hyperlink ref="G1:H1" location="C62" display="2) Rekapitulace" xr:uid="{00000000-0004-0000-1A00-000001000000}"/>
    <hyperlink ref="J1" location="C89" display="3) Soupis prací" xr:uid="{00000000-0004-0000-1A00-000002000000}"/>
    <hyperlink ref="L1:V1" location="'Rekapitulace stavby'!C2" display="Rekapitulace stavby" xr:uid="{00000000-0004-0000-1A00-000003000000}"/>
  </hyperlinks>
  <pageMargins left="0.59055118110236227" right="0.59055118110236227" top="0.59055118110236227" bottom="0.59055118110236227" header="0" footer="0"/>
  <pageSetup paperSize="9" fitToHeight="100" orientation="landscape" r:id="rId1"/>
  <headerFooter>
    <oddFooter>&amp;CStrana &amp;P z &amp;N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BR85"/>
  <sheetViews>
    <sheetView showGridLines="0" workbookViewId="0">
      <pane ySplit="1" topLeftCell="A59" activePane="bottomLeft" state="frozen"/>
      <selection activeCell="A2" sqref="A2"/>
      <selection pane="bottomLeft" activeCell="I79" sqref="I79:I8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9" max="19" width="8.1640625" customWidth="1"/>
    <col min="20" max="20" width="29.6640625" customWidth="1"/>
    <col min="21" max="21" width="16.33203125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04"/>
      <c r="B1" s="17"/>
      <c r="C1" s="17"/>
      <c r="D1" s="18" t="s">
        <v>1</v>
      </c>
      <c r="E1" s="17"/>
      <c r="F1" s="105" t="s">
        <v>189</v>
      </c>
      <c r="G1" s="262" t="s">
        <v>190</v>
      </c>
      <c r="H1" s="262"/>
      <c r="I1" s="17"/>
      <c r="J1" s="105" t="s">
        <v>191</v>
      </c>
      <c r="K1" s="18" t="s">
        <v>192</v>
      </c>
      <c r="L1" s="105" t="s">
        <v>193</v>
      </c>
      <c r="M1" s="105"/>
      <c r="N1" s="105"/>
      <c r="O1" s="105"/>
      <c r="P1" s="105"/>
      <c r="Q1" s="105"/>
      <c r="R1" s="105"/>
      <c r="S1" s="105"/>
      <c r="T1" s="105"/>
      <c r="U1" s="106"/>
      <c r="V1" s="106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24" t="s">
        <v>187</v>
      </c>
    </row>
    <row r="3" spans="1:70" ht="6.95" customHeight="1">
      <c r="B3" s="25"/>
      <c r="C3" s="26"/>
      <c r="D3" s="26"/>
      <c r="E3" s="26"/>
      <c r="F3" s="26"/>
      <c r="G3" s="26"/>
      <c r="H3" s="26"/>
      <c r="I3" s="26"/>
      <c r="J3" s="26"/>
      <c r="K3" s="27"/>
      <c r="AT3" s="24" t="s">
        <v>86</v>
      </c>
    </row>
    <row r="4" spans="1:70" ht="36.950000000000003" customHeight="1">
      <c r="B4" s="28"/>
      <c r="C4" s="29"/>
      <c r="D4" s="30" t="s">
        <v>198</v>
      </c>
      <c r="E4" s="29"/>
      <c r="F4" s="29"/>
      <c r="G4" s="29"/>
      <c r="H4" s="29"/>
      <c r="I4" s="29"/>
      <c r="J4" s="29"/>
      <c r="K4" s="31"/>
      <c r="M4" s="32" t="s">
        <v>13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29"/>
      <c r="J5" s="29"/>
      <c r="K5" s="31"/>
    </row>
    <row r="6" spans="1:70" ht="15">
      <c r="B6" s="28"/>
      <c r="C6" s="29"/>
      <c r="D6" s="36" t="s">
        <v>17</v>
      </c>
      <c r="E6" s="29"/>
      <c r="F6" s="29"/>
      <c r="G6" s="29"/>
      <c r="H6" s="29"/>
      <c r="I6" s="29"/>
      <c r="J6" s="29"/>
      <c r="K6" s="31"/>
    </row>
    <row r="7" spans="1:70" ht="16.5" customHeight="1">
      <c r="B7" s="28"/>
      <c r="C7" s="29"/>
      <c r="D7" s="29"/>
      <c r="E7" s="263" t="str">
        <f>'Rekapitulace stavby'!K6</f>
        <v>ÚPRAVA VEŘEJNÉHO PROSTORU MEZI UL. VÝSTAVNÍ-VELETRŽNÍ PŘI MENDLOVĚ NÁM.ČÁST 2 - VNITROBLOK</v>
      </c>
      <c r="F7" s="269"/>
      <c r="G7" s="269"/>
      <c r="H7" s="269"/>
      <c r="I7" s="29"/>
      <c r="J7" s="29"/>
      <c r="K7" s="31"/>
    </row>
    <row r="8" spans="1:70" s="1" customFormat="1" ht="15">
      <c r="B8" s="39"/>
      <c r="C8" s="40"/>
      <c r="D8" s="36" t="s">
        <v>206</v>
      </c>
      <c r="E8" s="40"/>
      <c r="F8" s="40"/>
      <c r="G8" s="40"/>
      <c r="H8" s="40"/>
      <c r="I8" s="40"/>
      <c r="J8" s="40"/>
      <c r="K8" s="43"/>
    </row>
    <row r="9" spans="1:70" s="1" customFormat="1" ht="36.950000000000003" customHeight="1">
      <c r="B9" s="39"/>
      <c r="C9" s="40"/>
      <c r="D9" s="40"/>
      <c r="E9" s="265" t="s">
        <v>2136</v>
      </c>
      <c r="F9" s="264"/>
      <c r="G9" s="264"/>
      <c r="H9" s="264"/>
      <c r="I9" s="40"/>
      <c r="J9" s="40"/>
      <c r="K9" s="43"/>
    </row>
    <row r="10" spans="1:70" s="1" customFormat="1">
      <c r="B10" s="39"/>
      <c r="C10" s="40"/>
      <c r="D10" s="40"/>
      <c r="E10" s="40"/>
      <c r="F10" s="40"/>
      <c r="G10" s="40"/>
      <c r="H10" s="40"/>
      <c r="I10" s="40"/>
      <c r="J10" s="40"/>
      <c r="K10" s="43"/>
    </row>
    <row r="11" spans="1:70" s="1" customFormat="1" ht="14.45" customHeight="1">
      <c r="B11" s="39"/>
      <c r="C11" s="40"/>
      <c r="D11" s="36" t="s">
        <v>20</v>
      </c>
      <c r="E11" s="40"/>
      <c r="F11" s="34" t="s">
        <v>188</v>
      </c>
      <c r="G11" s="40"/>
      <c r="H11" s="40"/>
      <c r="I11" s="36" t="s">
        <v>22</v>
      </c>
      <c r="J11" s="34" t="s">
        <v>5</v>
      </c>
      <c r="K11" s="43"/>
    </row>
    <row r="12" spans="1:70" s="1" customFormat="1" ht="14.45" customHeight="1">
      <c r="B12" s="39"/>
      <c r="C12" s="40"/>
      <c r="D12" s="36" t="s">
        <v>24</v>
      </c>
      <c r="E12" s="40"/>
      <c r="F12" s="34" t="s">
        <v>25</v>
      </c>
      <c r="G12" s="40"/>
      <c r="H12" s="40"/>
      <c r="I12" s="36" t="s">
        <v>26</v>
      </c>
      <c r="J12" s="108" t="str">
        <f>'Rekapitulace stavby'!AN8</f>
        <v>18.09.2017</v>
      </c>
      <c r="K12" s="43"/>
    </row>
    <row r="13" spans="1:70" s="1" customFormat="1" ht="10.9" customHeight="1">
      <c r="B13" s="39"/>
      <c r="C13" s="40"/>
      <c r="D13" s="40"/>
      <c r="E13" s="40"/>
      <c r="F13" s="40"/>
      <c r="G13" s="40"/>
      <c r="H13" s="40"/>
      <c r="I13" s="40"/>
      <c r="J13" s="40"/>
      <c r="K13" s="43"/>
    </row>
    <row r="14" spans="1:70" s="1" customFormat="1" ht="14.45" customHeight="1">
      <c r="B14" s="39"/>
      <c r="C14" s="40"/>
      <c r="D14" s="36" t="s">
        <v>33</v>
      </c>
      <c r="E14" s="40"/>
      <c r="F14" s="40"/>
      <c r="G14" s="40"/>
      <c r="H14" s="40"/>
      <c r="I14" s="36" t="s">
        <v>34</v>
      </c>
      <c r="J14" s="34" t="s">
        <v>5</v>
      </c>
      <c r="K14" s="43"/>
    </row>
    <row r="15" spans="1:70" s="1" customFormat="1" ht="18" customHeight="1">
      <c r="B15" s="39"/>
      <c r="C15" s="40"/>
      <c r="D15" s="40"/>
      <c r="E15" s="34" t="s">
        <v>35</v>
      </c>
      <c r="F15" s="40"/>
      <c r="G15" s="40"/>
      <c r="H15" s="40"/>
      <c r="I15" s="36" t="s">
        <v>36</v>
      </c>
      <c r="J15" s="34" t="s">
        <v>5</v>
      </c>
      <c r="K15" s="43"/>
    </row>
    <row r="16" spans="1:70" s="1" customFormat="1" ht="6.95" customHeight="1">
      <c r="B16" s="39"/>
      <c r="C16" s="40"/>
      <c r="D16" s="40"/>
      <c r="E16" s="40"/>
      <c r="F16" s="40"/>
      <c r="G16" s="40"/>
      <c r="H16" s="40"/>
      <c r="I16" s="40"/>
      <c r="J16" s="40"/>
      <c r="K16" s="43"/>
    </row>
    <row r="17" spans="2:11" s="1" customFormat="1" ht="14.45" customHeight="1">
      <c r="B17" s="39"/>
      <c r="C17" s="40"/>
      <c r="D17" s="36" t="s">
        <v>37</v>
      </c>
      <c r="E17" s="40"/>
      <c r="F17" s="40"/>
      <c r="G17" s="40"/>
      <c r="H17" s="40"/>
      <c r="I17" s="36" t="s">
        <v>34</v>
      </c>
      <c r="J17" s="34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4" t="str">
        <f>IF('Rekapitulace stavby'!E14="Vyplň údaj","",IF('Rekapitulace stavby'!E14="","",'Rekapitulace stavby'!E14))</f>
        <v xml:space="preserve"> </v>
      </c>
      <c r="F18" s="40"/>
      <c r="G18" s="40"/>
      <c r="H18" s="40"/>
      <c r="I18" s="36" t="s">
        <v>36</v>
      </c>
      <c r="J18" s="34" t="str">
        <f>IF('Rekapitulace stavby'!AN14="Vyplň údaj","",IF('Rekapitulace stavby'!AN14="","",'Rekapitulace stavby'!AN14))</f>
        <v/>
      </c>
      <c r="K18" s="43"/>
    </row>
    <row r="19" spans="2:11" s="1" customFormat="1" ht="6.95" customHeight="1">
      <c r="B19" s="39"/>
      <c r="C19" s="40"/>
      <c r="D19" s="40"/>
      <c r="E19" s="40"/>
      <c r="F19" s="40"/>
      <c r="G19" s="40"/>
      <c r="H19" s="40"/>
      <c r="I19" s="40"/>
      <c r="J19" s="40"/>
      <c r="K19" s="43"/>
    </row>
    <row r="20" spans="2:11" s="1" customFormat="1" ht="14.45" customHeight="1">
      <c r="B20" s="39"/>
      <c r="C20" s="40"/>
      <c r="D20" s="36" t="s">
        <v>39</v>
      </c>
      <c r="E20" s="40"/>
      <c r="F20" s="40"/>
      <c r="G20" s="40"/>
      <c r="H20" s="40"/>
      <c r="I20" s="36" t="s">
        <v>34</v>
      </c>
      <c r="J20" s="34" t="s">
        <v>5</v>
      </c>
      <c r="K20" s="43"/>
    </row>
    <row r="21" spans="2:11" s="1" customFormat="1" ht="18" customHeight="1">
      <c r="B21" s="39"/>
      <c r="C21" s="40"/>
      <c r="D21" s="40"/>
      <c r="E21" s="34" t="s">
        <v>40</v>
      </c>
      <c r="F21" s="40"/>
      <c r="G21" s="40"/>
      <c r="H21" s="40"/>
      <c r="I21" s="36" t="s">
        <v>36</v>
      </c>
      <c r="J21" s="34" t="s">
        <v>5</v>
      </c>
      <c r="K21" s="43"/>
    </row>
    <row r="22" spans="2:11" s="1" customFormat="1" ht="6.95" customHeight="1">
      <c r="B22" s="39"/>
      <c r="C22" s="40"/>
      <c r="D22" s="40"/>
      <c r="E22" s="40"/>
      <c r="F22" s="40"/>
      <c r="G22" s="40"/>
      <c r="H22" s="40"/>
      <c r="I22" s="40"/>
      <c r="J22" s="40"/>
      <c r="K22" s="43"/>
    </row>
    <row r="23" spans="2:11" s="1" customFormat="1" ht="14.45" customHeight="1">
      <c r="B23" s="39"/>
      <c r="C23" s="40"/>
      <c r="D23" s="36" t="s">
        <v>42</v>
      </c>
      <c r="E23" s="40"/>
      <c r="F23" s="40"/>
      <c r="G23" s="40"/>
      <c r="H23" s="40"/>
      <c r="I23" s="40"/>
      <c r="J23" s="40"/>
      <c r="K23" s="43"/>
    </row>
    <row r="24" spans="2:11" s="7" customFormat="1" ht="16.5" customHeight="1">
      <c r="B24" s="109"/>
      <c r="C24" s="110"/>
      <c r="D24" s="110"/>
      <c r="E24" s="257" t="s">
        <v>5</v>
      </c>
      <c r="F24" s="257"/>
      <c r="G24" s="257"/>
      <c r="H24" s="257"/>
      <c r="I24" s="110"/>
      <c r="J24" s="110"/>
      <c r="K24" s="111"/>
    </row>
    <row r="25" spans="2:11" s="1" customFormat="1" ht="6.95" customHeight="1">
      <c r="B25" s="39"/>
      <c r="C25" s="40"/>
      <c r="D25" s="40"/>
      <c r="E25" s="40"/>
      <c r="F25" s="40"/>
      <c r="G25" s="40"/>
      <c r="H25" s="40"/>
      <c r="I25" s="40"/>
      <c r="J25" s="40"/>
      <c r="K25" s="43"/>
    </row>
    <row r="26" spans="2:11" s="1" customFormat="1" ht="6.95" customHeight="1">
      <c r="B26" s="39"/>
      <c r="C26" s="40"/>
      <c r="D26" s="66"/>
      <c r="E26" s="66"/>
      <c r="F26" s="66"/>
      <c r="G26" s="66"/>
      <c r="H26" s="66"/>
      <c r="I26" s="66"/>
      <c r="J26" s="66"/>
      <c r="K26" s="112"/>
    </row>
    <row r="27" spans="2:11" s="1" customFormat="1" ht="25.35" customHeight="1">
      <c r="B27" s="39"/>
      <c r="C27" s="40"/>
      <c r="D27" s="113" t="s">
        <v>43</v>
      </c>
      <c r="E27" s="40"/>
      <c r="F27" s="40"/>
      <c r="G27" s="40"/>
      <c r="H27" s="40"/>
      <c r="I27" s="40"/>
      <c r="J27" s="114">
        <f>ROUND(J77,0)</f>
        <v>0</v>
      </c>
      <c r="K27" s="43"/>
    </row>
    <row r="28" spans="2:11" s="1" customFormat="1" ht="6.95" customHeight="1">
      <c r="B28" s="39"/>
      <c r="C28" s="40"/>
      <c r="D28" s="66"/>
      <c r="E28" s="66"/>
      <c r="F28" s="66"/>
      <c r="G28" s="66"/>
      <c r="H28" s="66"/>
      <c r="I28" s="66"/>
      <c r="J28" s="66"/>
      <c r="K28" s="112"/>
    </row>
    <row r="29" spans="2:11" s="1" customFormat="1" ht="14.45" customHeight="1">
      <c r="B29" s="39"/>
      <c r="C29" s="40"/>
      <c r="D29" s="40"/>
      <c r="E29" s="40"/>
      <c r="F29" s="44" t="s">
        <v>45</v>
      </c>
      <c r="G29" s="40"/>
      <c r="H29" s="40"/>
      <c r="I29" s="44" t="s">
        <v>44</v>
      </c>
      <c r="J29" s="44" t="s">
        <v>46</v>
      </c>
      <c r="K29" s="43"/>
    </row>
    <row r="30" spans="2:11" s="1" customFormat="1" ht="14.45" customHeight="1">
      <c r="B30" s="39"/>
      <c r="C30" s="40"/>
      <c r="D30" s="47" t="s">
        <v>47</v>
      </c>
      <c r="E30" s="47" t="s">
        <v>48</v>
      </c>
      <c r="F30" s="115">
        <f>ROUND(SUM(BE77:BE84), 0)</f>
        <v>0</v>
      </c>
      <c r="G30" s="40"/>
      <c r="H30" s="40"/>
      <c r="I30" s="116">
        <v>0.21</v>
      </c>
      <c r="J30" s="115">
        <f>ROUND(ROUND((SUM(BE77:BE84)), 0)*I30, 0)</f>
        <v>0</v>
      </c>
      <c r="K30" s="43"/>
    </row>
    <row r="31" spans="2:11" s="1" customFormat="1" ht="14.45" customHeight="1">
      <c r="B31" s="39"/>
      <c r="C31" s="40"/>
      <c r="D31" s="40"/>
      <c r="E31" s="47" t="s">
        <v>49</v>
      </c>
      <c r="F31" s="115">
        <f>ROUND(SUM(BF77:BF84), 0)</f>
        <v>0</v>
      </c>
      <c r="G31" s="40"/>
      <c r="H31" s="40"/>
      <c r="I31" s="116">
        <v>0.15</v>
      </c>
      <c r="J31" s="115">
        <f>ROUND(ROUND((SUM(BF77:BF84)), 0)*I31, 0)</f>
        <v>0</v>
      </c>
      <c r="K31" s="43"/>
    </row>
    <row r="32" spans="2:11" s="1" customFormat="1" ht="14.45" hidden="1" customHeight="1">
      <c r="B32" s="39"/>
      <c r="C32" s="40"/>
      <c r="D32" s="40"/>
      <c r="E32" s="47" t="s">
        <v>50</v>
      </c>
      <c r="F32" s="115">
        <f>ROUND(SUM(BG77:BG84), 0)</f>
        <v>0</v>
      </c>
      <c r="G32" s="40"/>
      <c r="H32" s="40"/>
      <c r="I32" s="116">
        <v>0.21</v>
      </c>
      <c r="J32" s="115">
        <v>0</v>
      </c>
      <c r="K32" s="43"/>
    </row>
    <row r="33" spans="2:11" s="1" customFormat="1" ht="14.45" hidden="1" customHeight="1">
      <c r="B33" s="39"/>
      <c r="C33" s="40"/>
      <c r="D33" s="40"/>
      <c r="E33" s="47" t="s">
        <v>51</v>
      </c>
      <c r="F33" s="115">
        <f>ROUND(SUM(BH77:BH84), 0)</f>
        <v>0</v>
      </c>
      <c r="G33" s="40"/>
      <c r="H33" s="40"/>
      <c r="I33" s="116">
        <v>0.15</v>
      </c>
      <c r="J33" s="115">
        <v>0</v>
      </c>
      <c r="K33" s="43"/>
    </row>
    <row r="34" spans="2:11" s="1" customFormat="1" ht="14.45" hidden="1" customHeight="1">
      <c r="B34" s="39"/>
      <c r="C34" s="40"/>
      <c r="D34" s="40"/>
      <c r="E34" s="47" t="s">
        <v>52</v>
      </c>
      <c r="F34" s="115">
        <f>ROUND(SUM(BI77:BI84), 0)</f>
        <v>0</v>
      </c>
      <c r="G34" s="40"/>
      <c r="H34" s="40"/>
      <c r="I34" s="116">
        <v>0</v>
      </c>
      <c r="J34" s="115">
        <v>0</v>
      </c>
      <c r="K34" s="43"/>
    </row>
    <row r="35" spans="2:11" s="1" customFormat="1" ht="6.95" customHeight="1">
      <c r="B35" s="39"/>
      <c r="C35" s="40"/>
      <c r="D35" s="40"/>
      <c r="E35" s="40"/>
      <c r="F35" s="40"/>
      <c r="G35" s="40"/>
      <c r="H35" s="40"/>
      <c r="I35" s="40"/>
      <c r="J35" s="40"/>
      <c r="K35" s="43"/>
    </row>
    <row r="36" spans="2:11" s="1" customFormat="1" ht="25.35" customHeight="1">
      <c r="B36" s="39"/>
      <c r="C36" s="117"/>
      <c r="D36" s="118" t="s">
        <v>53</v>
      </c>
      <c r="E36" s="69"/>
      <c r="F36" s="69"/>
      <c r="G36" s="119" t="s">
        <v>54</v>
      </c>
      <c r="H36" s="120" t="s">
        <v>55</v>
      </c>
      <c r="I36" s="69"/>
      <c r="J36" s="121">
        <f>SUM(J27:J34)</f>
        <v>0</v>
      </c>
      <c r="K36" s="122"/>
    </row>
    <row r="37" spans="2:11" s="1" customFormat="1" ht="14.45" customHeight="1">
      <c r="B37" s="54"/>
      <c r="C37" s="55"/>
      <c r="D37" s="55"/>
      <c r="E37" s="55"/>
      <c r="F37" s="55"/>
      <c r="G37" s="55"/>
      <c r="H37" s="55"/>
      <c r="I37" s="55"/>
      <c r="J37" s="55"/>
      <c r="K37" s="56"/>
    </row>
    <row r="41" spans="2:11" s="1" customFormat="1" ht="6.95" customHeight="1">
      <c r="B41" s="57"/>
      <c r="C41" s="58"/>
      <c r="D41" s="58"/>
      <c r="E41" s="58"/>
      <c r="F41" s="58"/>
      <c r="G41" s="58"/>
      <c r="H41" s="58"/>
      <c r="I41" s="58"/>
      <c r="J41" s="58"/>
      <c r="K41" s="123"/>
    </row>
    <row r="42" spans="2:11" s="1" customFormat="1" ht="36.950000000000003" customHeight="1">
      <c r="B42" s="39"/>
      <c r="C42" s="30" t="s">
        <v>228</v>
      </c>
      <c r="D42" s="40"/>
      <c r="E42" s="40"/>
      <c r="F42" s="40"/>
      <c r="G42" s="40"/>
      <c r="H42" s="40"/>
      <c r="I42" s="40"/>
      <c r="J42" s="40"/>
      <c r="K42" s="43"/>
    </row>
    <row r="43" spans="2:11" s="1" customFormat="1" ht="6.95" customHeight="1">
      <c r="B43" s="39"/>
      <c r="C43" s="40"/>
      <c r="D43" s="40"/>
      <c r="E43" s="40"/>
      <c r="F43" s="40"/>
      <c r="G43" s="40"/>
      <c r="H43" s="40"/>
      <c r="I43" s="40"/>
      <c r="J43" s="40"/>
      <c r="K43" s="43"/>
    </row>
    <row r="44" spans="2:11" s="1" customFormat="1" ht="14.45" customHeight="1">
      <c r="B44" s="39"/>
      <c r="C44" s="36" t="s">
        <v>17</v>
      </c>
      <c r="D44" s="40"/>
      <c r="E44" s="40"/>
      <c r="F44" s="40"/>
      <c r="G44" s="40"/>
      <c r="H44" s="40"/>
      <c r="I44" s="40"/>
      <c r="J44" s="40"/>
      <c r="K44" s="43"/>
    </row>
    <row r="45" spans="2:11" s="1" customFormat="1" ht="16.5" customHeight="1">
      <c r="B45" s="39"/>
      <c r="C45" s="40"/>
      <c r="D45" s="40"/>
      <c r="E45" s="263" t="str">
        <f>E7</f>
        <v>ÚPRAVA VEŘEJNÉHO PROSTORU MEZI UL. VÝSTAVNÍ-VELETRŽNÍ PŘI MENDLOVĚ NÁM.ČÁST 2 - VNITROBLOK</v>
      </c>
      <c r="F45" s="269"/>
      <c r="G45" s="269"/>
      <c r="H45" s="269"/>
      <c r="I45" s="40"/>
      <c r="J45" s="40"/>
      <c r="K45" s="43"/>
    </row>
    <row r="46" spans="2:11" s="1" customFormat="1" ht="14.45" customHeight="1">
      <c r="B46" s="39"/>
      <c r="C46" s="36" t="s">
        <v>206</v>
      </c>
      <c r="D46" s="40"/>
      <c r="E46" s="40"/>
      <c r="F46" s="40"/>
      <c r="G46" s="40"/>
      <c r="H46" s="40"/>
      <c r="I46" s="40"/>
      <c r="J46" s="40"/>
      <c r="K46" s="43"/>
    </row>
    <row r="47" spans="2:11" s="1" customFormat="1" ht="17.25" customHeight="1">
      <c r="B47" s="39"/>
      <c r="C47" s="40"/>
      <c r="D47" s="40"/>
      <c r="E47" s="265" t="str">
        <f>E9</f>
        <v>99 - VEDLEJŠÍ A OSTATNÍ NÁKLADY</v>
      </c>
      <c r="F47" s="264"/>
      <c r="G47" s="264"/>
      <c r="H47" s="264"/>
      <c r="I47" s="40"/>
      <c r="J47" s="40"/>
      <c r="K47" s="43"/>
    </row>
    <row r="48" spans="2:11" s="1" customFormat="1" ht="6.95" customHeight="1">
      <c r="B48" s="39"/>
      <c r="C48" s="40"/>
      <c r="D48" s="40"/>
      <c r="E48" s="40"/>
      <c r="F48" s="40"/>
      <c r="G48" s="40"/>
      <c r="H48" s="40"/>
      <c r="I48" s="40"/>
      <c r="J48" s="40"/>
      <c r="K48" s="43"/>
    </row>
    <row r="49" spans="2:47" s="1" customFormat="1" ht="18" customHeight="1">
      <c r="B49" s="39"/>
      <c r="C49" s="36" t="s">
        <v>24</v>
      </c>
      <c r="D49" s="40"/>
      <c r="E49" s="40"/>
      <c r="F49" s="34" t="str">
        <f>F12</f>
        <v>BRNO</v>
      </c>
      <c r="G49" s="40"/>
      <c r="H49" s="40"/>
      <c r="I49" s="36" t="s">
        <v>26</v>
      </c>
      <c r="J49" s="108" t="str">
        <f>IF(J12="","",J12)</f>
        <v>18.09.2017</v>
      </c>
      <c r="K49" s="43"/>
    </row>
    <row r="50" spans="2:47" s="1" customFormat="1" ht="6.95" customHeight="1">
      <c r="B50" s="39"/>
      <c r="C50" s="40"/>
      <c r="D50" s="40"/>
      <c r="E50" s="40"/>
      <c r="F50" s="40"/>
      <c r="G50" s="40"/>
      <c r="H50" s="40"/>
      <c r="I50" s="40"/>
      <c r="J50" s="40"/>
      <c r="K50" s="43"/>
    </row>
    <row r="51" spans="2:47" s="1" customFormat="1" ht="15">
      <c r="B51" s="39"/>
      <c r="C51" s="36" t="s">
        <v>33</v>
      </c>
      <c r="D51" s="40"/>
      <c r="E51" s="40"/>
      <c r="F51" s="34" t="str">
        <f>E15</f>
        <v>Statutární město Brno</v>
      </c>
      <c r="G51" s="40"/>
      <c r="H51" s="40"/>
      <c r="I51" s="36" t="s">
        <v>39</v>
      </c>
      <c r="J51" s="257" t="str">
        <f>E21</f>
        <v>ATELIÉR ZAHRADNÍ A KRAJIN. ARCHITEKTURY  Z.SENDLER</v>
      </c>
      <c r="K51" s="43"/>
    </row>
    <row r="52" spans="2:47" s="1" customFormat="1" ht="14.45" customHeight="1">
      <c r="B52" s="39"/>
      <c r="C52" s="36" t="s">
        <v>37</v>
      </c>
      <c r="D52" s="40"/>
      <c r="E52" s="40"/>
      <c r="F52" s="34" t="str">
        <f>IF(E18="","",E18)</f>
        <v xml:space="preserve"> </v>
      </c>
      <c r="G52" s="40"/>
      <c r="H52" s="40"/>
      <c r="I52" s="40"/>
      <c r="J52" s="266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40"/>
      <c r="J53" s="40"/>
      <c r="K53" s="43"/>
    </row>
    <row r="54" spans="2:47" s="1" customFormat="1" ht="29.25" customHeight="1">
      <c r="B54" s="39"/>
      <c r="C54" s="124" t="s">
        <v>229</v>
      </c>
      <c r="D54" s="117"/>
      <c r="E54" s="117"/>
      <c r="F54" s="117"/>
      <c r="G54" s="117"/>
      <c r="H54" s="117"/>
      <c r="I54" s="117"/>
      <c r="J54" s="125" t="s">
        <v>230</v>
      </c>
      <c r="K54" s="126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40"/>
      <c r="J55" s="40"/>
      <c r="K55" s="43"/>
    </row>
    <row r="56" spans="2:47" s="1" customFormat="1" ht="29.25" customHeight="1">
      <c r="B56" s="39"/>
      <c r="C56" s="127" t="s">
        <v>231</v>
      </c>
      <c r="D56" s="40"/>
      <c r="E56" s="40"/>
      <c r="F56" s="40"/>
      <c r="G56" s="40"/>
      <c r="H56" s="40"/>
      <c r="I56" s="40"/>
      <c r="J56" s="114">
        <f>J77</f>
        <v>0</v>
      </c>
      <c r="K56" s="43"/>
      <c r="AU56" s="24" t="s">
        <v>232</v>
      </c>
    </row>
    <row r="57" spans="2:47" s="8" customFormat="1" ht="24.95" customHeight="1">
      <c r="B57" s="128"/>
      <c r="C57" s="129"/>
      <c r="D57" s="130" t="s">
        <v>2137</v>
      </c>
      <c r="E57" s="131"/>
      <c r="F57" s="131"/>
      <c r="G57" s="131"/>
      <c r="H57" s="131"/>
      <c r="I57" s="131"/>
      <c r="J57" s="132">
        <f>J78</f>
        <v>0</v>
      </c>
      <c r="K57" s="133"/>
    </row>
    <row r="58" spans="2:47" s="1" customFormat="1" ht="21.75" customHeight="1">
      <c r="B58" s="39"/>
      <c r="C58" s="40"/>
      <c r="D58" s="40"/>
      <c r="E58" s="40"/>
      <c r="F58" s="40"/>
      <c r="G58" s="40"/>
      <c r="H58" s="40"/>
      <c r="I58" s="40"/>
      <c r="J58" s="40"/>
      <c r="K58" s="43"/>
    </row>
    <row r="59" spans="2:47" s="1" customFormat="1" ht="6.95" customHeight="1">
      <c r="B59" s="54"/>
      <c r="C59" s="55"/>
      <c r="D59" s="55"/>
      <c r="E59" s="55"/>
      <c r="F59" s="55"/>
      <c r="G59" s="55"/>
      <c r="H59" s="55"/>
      <c r="I59" s="55"/>
      <c r="J59" s="55"/>
      <c r="K59" s="56"/>
    </row>
    <row r="63" spans="2:47" s="1" customFormat="1" ht="6.95" customHeight="1">
      <c r="B63" s="57"/>
      <c r="C63" s="58"/>
      <c r="D63" s="58"/>
      <c r="E63" s="58"/>
      <c r="F63" s="58"/>
      <c r="G63" s="58"/>
      <c r="H63" s="58"/>
      <c r="I63" s="58"/>
      <c r="J63" s="58"/>
      <c r="K63" s="58"/>
      <c r="L63" s="39"/>
    </row>
    <row r="64" spans="2:47" s="1" customFormat="1" ht="36.950000000000003" customHeight="1">
      <c r="B64" s="39"/>
      <c r="C64" s="59" t="s">
        <v>243</v>
      </c>
      <c r="L64" s="39"/>
    </row>
    <row r="65" spans="2:65" s="1" customFormat="1" ht="6.95" customHeight="1">
      <c r="B65" s="39"/>
      <c r="L65" s="39"/>
    </row>
    <row r="66" spans="2:65" s="1" customFormat="1" ht="14.45" customHeight="1">
      <c r="B66" s="39"/>
      <c r="C66" s="61" t="s">
        <v>17</v>
      </c>
      <c r="L66" s="39"/>
    </row>
    <row r="67" spans="2:65" s="1" customFormat="1" ht="16.5" customHeight="1">
      <c r="B67" s="39"/>
      <c r="E67" s="267" t="str">
        <f>E7</f>
        <v>ÚPRAVA VEŘEJNÉHO PROSTORU MEZI UL. VÝSTAVNÍ-VELETRŽNÍ PŘI MENDLOVĚ NÁM.ČÁST 2 - VNITROBLOK</v>
      </c>
      <c r="F67" s="268"/>
      <c r="G67" s="268"/>
      <c r="H67" s="268"/>
      <c r="L67" s="39"/>
    </row>
    <row r="68" spans="2:65" s="1" customFormat="1" ht="14.45" customHeight="1">
      <c r="B68" s="39"/>
      <c r="C68" s="61" t="s">
        <v>206</v>
      </c>
      <c r="L68" s="39"/>
    </row>
    <row r="69" spans="2:65" s="1" customFormat="1" ht="17.25" customHeight="1">
      <c r="B69" s="39"/>
      <c r="E69" s="245" t="str">
        <f>E9</f>
        <v>99 - VEDLEJŠÍ A OSTATNÍ NÁKLADY</v>
      </c>
      <c r="F69" s="261"/>
      <c r="G69" s="261"/>
      <c r="H69" s="261"/>
      <c r="L69" s="39"/>
    </row>
    <row r="70" spans="2:65" s="1" customFormat="1" ht="6.95" customHeight="1">
      <c r="B70" s="39"/>
      <c r="L70" s="39"/>
    </row>
    <row r="71" spans="2:65" s="1" customFormat="1" ht="18" customHeight="1">
      <c r="B71" s="39"/>
      <c r="C71" s="61" t="s">
        <v>24</v>
      </c>
      <c r="F71" s="140" t="str">
        <f>F12</f>
        <v>BRNO</v>
      </c>
      <c r="I71" s="61" t="s">
        <v>26</v>
      </c>
      <c r="J71" s="65" t="str">
        <f>IF(J12="","",J12)</f>
        <v>18.09.2017</v>
      </c>
      <c r="L71" s="39"/>
    </row>
    <row r="72" spans="2:65" s="1" customFormat="1" ht="6.95" customHeight="1">
      <c r="B72" s="39"/>
      <c r="L72" s="39"/>
    </row>
    <row r="73" spans="2:65" s="1" customFormat="1" ht="15">
      <c r="B73" s="39"/>
      <c r="C73" s="61" t="s">
        <v>33</v>
      </c>
      <c r="F73" s="140" t="str">
        <f>E15</f>
        <v>Statutární město Brno</v>
      </c>
      <c r="I73" s="61" t="s">
        <v>39</v>
      </c>
      <c r="J73" s="140" t="str">
        <f>E21</f>
        <v>ATELIÉR ZAHRADNÍ A KRAJIN. ARCHITEKTURY  Z.SENDLER</v>
      </c>
      <c r="L73" s="39"/>
    </row>
    <row r="74" spans="2:65" s="1" customFormat="1" ht="14.45" customHeight="1">
      <c r="B74" s="39"/>
      <c r="C74" s="61" t="s">
        <v>37</v>
      </c>
      <c r="F74" s="140" t="str">
        <f>IF(E18="","",E18)</f>
        <v xml:space="preserve"> </v>
      </c>
      <c r="L74" s="39"/>
    </row>
    <row r="75" spans="2:65" s="1" customFormat="1" ht="10.35" customHeight="1">
      <c r="B75" s="39"/>
      <c r="L75" s="39"/>
    </row>
    <row r="76" spans="2:65" s="10" customFormat="1" ht="29.25" customHeight="1">
      <c r="B76" s="141"/>
      <c r="C76" s="142" t="s">
        <v>244</v>
      </c>
      <c r="D76" s="143" t="s">
        <v>62</v>
      </c>
      <c r="E76" s="143" t="s">
        <v>58</v>
      </c>
      <c r="F76" s="143" t="s">
        <v>245</v>
      </c>
      <c r="G76" s="143" t="s">
        <v>246</v>
      </c>
      <c r="H76" s="143" t="s">
        <v>247</v>
      </c>
      <c r="I76" s="143" t="s">
        <v>248</v>
      </c>
      <c r="J76" s="143" t="s">
        <v>230</v>
      </c>
      <c r="K76" s="144" t="s">
        <v>249</v>
      </c>
      <c r="L76" s="141"/>
      <c r="M76" s="71" t="s">
        <v>250</v>
      </c>
      <c r="N76" s="72" t="s">
        <v>47</v>
      </c>
      <c r="O76" s="72" t="s">
        <v>251</v>
      </c>
      <c r="P76" s="72" t="s">
        <v>252</v>
      </c>
      <c r="Q76" s="72" t="s">
        <v>253</v>
      </c>
      <c r="R76" s="72" t="s">
        <v>254</v>
      </c>
      <c r="S76" s="72" t="s">
        <v>255</v>
      </c>
      <c r="T76" s="73" t="s">
        <v>256</v>
      </c>
    </row>
    <row r="77" spans="2:65" s="1" customFormat="1" ht="29.25" customHeight="1">
      <c r="B77" s="39"/>
      <c r="C77" s="75" t="s">
        <v>231</v>
      </c>
      <c r="J77" s="145">
        <f>BK77</f>
        <v>0</v>
      </c>
      <c r="L77" s="39"/>
      <c r="M77" s="74"/>
      <c r="N77" s="66"/>
      <c r="O77" s="66"/>
      <c r="P77" s="146">
        <f>P78</f>
        <v>0</v>
      </c>
      <c r="Q77" s="66"/>
      <c r="R77" s="146">
        <f>R78</f>
        <v>0</v>
      </c>
      <c r="S77" s="66"/>
      <c r="T77" s="147">
        <f>T78</f>
        <v>0</v>
      </c>
      <c r="AT77" s="24" t="s">
        <v>76</v>
      </c>
      <c r="AU77" s="24" t="s">
        <v>232</v>
      </c>
      <c r="BK77" s="148">
        <f>BK78</f>
        <v>0</v>
      </c>
    </row>
    <row r="78" spans="2:65" s="11" customFormat="1" ht="37.35" customHeight="1">
      <c r="B78" s="149"/>
      <c r="D78" s="150" t="s">
        <v>76</v>
      </c>
      <c r="E78" s="151" t="s">
        <v>2138</v>
      </c>
      <c r="F78" s="151" t="s">
        <v>2139</v>
      </c>
      <c r="J78" s="152">
        <f>BK78</f>
        <v>0</v>
      </c>
      <c r="L78" s="149"/>
      <c r="M78" s="153"/>
      <c r="N78" s="154"/>
      <c r="O78" s="154"/>
      <c r="P78" s="155">
        <f>SUM(P79:P84)</f>
        <v>0</v>
      </c>
      <c r="Q78" s="154"/>
      <c r="R78" s="155">
        <f>SUM(R79:R84)</f>
        <v>0</v>
      </c>
      <c r="S78" s="154"/>
      <c r="T78" s="156">
        <f>SUM(T79:T84)</f>
        <v>0</v>
      </c>
      <c r="AR78" s="150" t="s">
        <v>304</v>
      </c>
      <c r="AT78" s="157" t="s">
        <v>76</v>
      </c>
      <c r="AU78" s="157" t="s">
        <v>77</v>
      </c>
      <c r="AY78" s="150" t="s">
        <v>259</v>
      </c>
      <c r="BK78" s="158">
        <f>SUM(BK79:BK84)</f>
        <v>0</v>
      </c>
    </row>
    <row r="79" spans="2:65" s="1" customFormat="1" ht="16.5" customHeight="1">
      <c r="B79" s="161"/>
      <c r="C79" s="162" t="s">
        <v>28</v>
      </c>
      <c r="D79" s="162" t="s">
        <v>261</v>
      </c>
      <c r="E79" s="163" t="s">
        <v>2140</v>
      </c>
      <c r="F79" s="164" t="s">
        <v>2141</v>
      </c>
      <c r="G79" s="165" t="s">
        <v>352</v>
      </c>
      <c r="H79" s="166">
        <v>1</v>
      </c>
      <c r="I79" s="167"/>
      <c r="J79" s="167">
        <f t="shared" ref="J79:J84" si="0">ROUND(I79*H79,2)</f>
        <v>0</v>
      </c>
      <c r="K79" s="164" t="s">
        <v>265</v>
      </c>
      <c r="L79" s="39"/>
      <c r="M79" s="168" t="s">
        <v>5</v>
      </c>
      <c r="N79" s="169" t="s">
        <v>48</v>
      </c>
      <c r="O79" s="170">
        <v>0</v>
      </c>
      <c r="P79" s="170">
        <f t="shared" ref="P79:P84" si="1">O79*H79</f>
        <v>0</v>
      </c>
      <c r="Q79" s="170">
        <v>0</v>
      </c>
      <c r="R79" s="170">
        <f t="shared" ref="R79:R84" si="2">Q79*H79</f>
        <v>0</v>
      </c>
      <c r="S79" s="170">
        <v>0</v>
      </c>
      <c r="T79" s="171">
        <f t="shared" ref="T79:T84" si="3">S79*H79</f>
        <v>0</v>
      </c>
      <c r="AR79" s="24" t="s">
        <v>2142</v>
      </c>
      <c r="AT79" s="24" t="s">
        <v>261</v>
      </c>
      <c r="AU79" s="24" t="s">
        <v>28</v>
      </c>
      <c r="AY79" s="24" t="s">
        <v>259</v>
      </c>
      <c r="BE79" s="172">
        <f t="shared" ref="BE79:BE84" si="4">IF(N79="základní",J79,0)</f>
        <v>0</v>
      </c>
      <c r="BF79" s="172">
        <f t="shared" ref="BF79:BF84" si="5">IF(N79="snížená",J79,0)</f>
        <v>0</v>
      </c>
      <c r="BG79" s="172">
        <f t="shared" ref="BG79:BG84" si="6">IF(N79="zákl. přenesená",J79,0)</f>
        <v>0</v>
      </c>
      <c r="BH79" s="172">
        <f t="shared" ref="BH79:BH84" si="7">IF(N79="sníž. přenesená",J79,0)</f>
        <v>0</v>
      </c>
      <c r="BI79" s="172">
        <f t="shared" ref="BI79:BI84" si="8">IF(N79="nulová",J79,0)</f>
        <v>0</v>
      </c>
      <c r="BJ79" s="24" t="s">
        <v>28</v>
      </c>
      <c r="BK79" s="172">
        <f t="shared" ref="BK79:BK84" si="9">ROUND(I79*H79,2)</f>
        <v>0</v>
      </c>
      <c r="BL79" s="24" t="s">
        <v>2142</v>
      </c>
      <c r="BM79" s="24" t="s">
        <v>2143</v>
      </c>
    </row>
    <row r="80" spans="2:65" s="1" customFormat="1" ht="16.5" customHeight="1">
      <c r="B80" s="161"/>
      <c r="C80" s="162" t="s">
        <v>86</v>
      </c>
      <c r="D80" s="162" t="s">
        <v>261</v>
      </c>
      <c r="E80" s="163" t="s">
        <v>2144</v>
      </c>
      <c r="F80" s="164" t="s">
        <v>2145</v>
      </c>
      <c r="G80" s="165" t="s">
        <v>352</v>
      </c>
      <c r="H80" s="166">
        <v>1</v>
      </c>
      <c r="I80" s="167"/>
      <c r="J80" s="167">
        <f t="shared" si="0"/>
        <v>0</v>
      </c>
      <c r="K80" s="164" t="s">
        <v>265</v>
      </c>
      <c r="L80" s="39"/>
      <c r="M80" s="168" t="s">
        <v>5</v>
      </c>
      <c r="N80" s="169" t="s">
        <v>48</v>
      </c>
      <c r="O80" s="170">
        <v>0</v>
      </c>
      <c r="P80" s="170">
        <f t="shared" si="1"/>
        <v>0</v>
      </c>
      <c r="Q80" s="170">
        <v>0</v>
      </c>
      <c r="R80" s="170">
        <f t="shared" si="2"/>
        <v>0</v>
      </c>
      <c r="S80" s="170">
        <v>0</v>
      </c>
      <c r="T80" s="171">
        <f t="shared" si="3"/>
        <v>0</v>
      </c>
      <c r="AR80" s="24" t="s">
        <v>2142</v>
      </c>
      <c r="AT80" s="24" t="s">
        <v>261</v>
      </c>
      <c r="AU80" s="24" t="s">
        <v>28</v>
      </c>
      <c r="AY80" s="24" t="s">
        <v>259</v>
      </c>
      <c r="BE80" s="172">
        <f t="shared" si="4"/>
        <v>0</v>
      </c>
      <c r="BF80" s="172">
        <f t="shared" si="5"/>
        <v>0</v>
      </c>
      <c r="BG80" s="172">
        <f t="shared" si="6"/>
        <v>0</v>
      </c>
      <c r="BH80" s="172">
        <f t="shared" si="7"/>
        <v>0</v>
      </c>
      <c r="BI80" s="172">
        <f t="shared" si="8"/>
        <v>0</v>
      </c>
      <c r="BJ80" s="24" t="s">
        <v>28</v>
      </c>
      <c r="BK80" s="172">
        <f t="shared" si="9"/>
        <v>0</v>
      </c>
      <c r="BL80" s="24" t="s">
        <v>2142</v>
      </c>
      <c r="BM80" s="24" t="s">
        <v>2146</v>
      </c>
    </row>
    <row r="81" spans="2:65" s="1" customFormat="1" ht="16.5" customHeight="1">
      <c r="B81" s="161"/>
      <c r="C81" s="162" t="s">
        <v>152</v>
      </c>
      <c r="D81" s="162" t="s">
        <v>261</v>
      </c>
      <c r="E81" s="163" t="s">
        <v>2147</v>
      </c>
      <c r="F81" s="164" t="s">
        <v>2148</v>
      </c>
      <c r="G81" s="165" t="s">
        <v>352</v>
      </c>
      <c r="H81" s="166">
        <v>1</v>
      </c>
      <c r="I81" s="167"/>
      <c r="J81" s="167">
        <f t="shared" si="0"/>
        <v>0</v>
      </c>
      <c r="K81" s="164" t="s">
        <v>265</v>
      </c>
      <c r="L81" s="39"/>
      <c r="M81" s="168" t="s">
        <v>5</v>
      </c>
      <c r="N81" s="169" t="s">
        <v>48</v>
      </c>
      <c r="O81" s="170">
        <v>0</v>
      </c>
      <c r="P81" s="170">
        <f t="shared" si="1"/>
        <v>0</v>
      </c>
      <c r="Q81" s="170">
        <v>0</v>
      </c>
      <c r="R81" s="170">
        <f t="shared" si="2"/>
        <v>0</v>
      </c>
      <c r="S81" s="170">
        <v>0</v>
      </c>
      <c r="T81" s="171">
        <f t="shared" si="3"/>
        <v>0</v>
      </c>
      <c r="AR81" s="24" t="s">
        <v>2142</v>
      </c>
      <c r="AT81" s="24" t="s">
        <v>261</v>
      </c>
      <c r="AU81" s="24" t="s">
        <v>28</v>
      </c>
      <c r="AY81" s="24" t="s">
        <v>259</v>
      </c>
      <c r="BE81" s="172">
        <f t="shared" si="4"/>
        <v>0</v>
      </c>
      <c r="BF81" s="172">
        <f t="shared" si="5"/>
        <v>0</v>
      </c>
      <c r="BG81" s="172">
        <f t="shared" si="6"/>
        <v>0</v>
      </c>
      <c r="BH81" s="172">
        <f t="shared" si="7"/>
        <v>0</v>
      </c>
      <c r="BI81" s="172">
        <f t="shared" si="8"/>
        <v>0</v>
      </c>
      <c r="BJ81" s="24" t="s">
        <v>28</v>
      </c>
      <c r="BK81" s="172">
        <f t="shared" si="9"/>
        <v>0</v>
      </c>
      <c r="BL81" s="24" t="s">
        <v>2142</v>
      </c>
      <c r="BM81" s="24" t="s">
        <v>2149</v>
      </c>
    </row>
    <row r="82" spans="2:65" s="1" customFormat="1" ht="16.5" customHeight="1">
      <c r="B82" s="161"/>
      <c r="C82" s="162" t="s">
        <v>266</v>
      </c>
      <c r="D82" s="162" t="s">
        <v>261</v>
      </c>
      <c r="E82" s="163" t="s">
        <v>2150</v>
      </c>
      <c r="F82" s="164" t="s">
        <v>2151</v>
      </c>
      <c r="G82" s="165" t="s">
        <v>2152</v>
      </c>
      <c r="H82" s="166">
        <v>1</v>
      </c>
      <c r="I82" s="167"/>
      <c r="J82" s="167">
        <f t="shared" si="0"/>
        <v>0</v>
      </c>
      <c r="K82" s="164" t="s">
        <v>5</v>
      </c>
      <c r="L82" s="39"/>
      <c r="M82" s="168" t="s">
        <v>5</v>
      </c>
      <c r="N82" s="169" t="s">
        <v>48</v>
      </c>
      <c r="O82" s="170">
        <v>0</v>
      </c>
      <c r="P82" s="170">
        <f t="shared" si="1"/>
        <v>0</v>
      </c>
      <c r="Q82" s="170">
        <v>0</v>
      </c>
      <c r="R82" s="170">
        <f t="shared" si="2"/>
        <v>0</v>
      </c>
      <c r="S82" s="170">
        <v>0</v>
      </c>
      <c r="T82" s="171">
        <f t="shared" si="3"/>
        <v>0</v>
      </c>
      <c r="AR82" s="24" t="s">
        <v>2142</v>
      </c>
      <c r="AT82" s="24" t="s">
        <v>261</v>
      </c>
      <c r="AU82" s="24" t="s">
        <v>28</v>
      </c>
      <c r="AY82" s="24" t="s">
        <v>259</v>
      </c>
      <c r="BE82" s="172">
        <f t="shared" si="4"/>
        <v>0</v>
      </c>
      <c r="BF82" s="172">
        <f t="shared" si="5"/>
        <v>0</v>
      </c>
      <c r="BG82" s="172">
        <f t="shared" si="6"/>
        <v>0</v>
      </c>
      <c r="BH82" s="172">
        <f t="shared" si="7"/>
        <v>0</v>
      </c>
      <c r="BI82" s="172">
        <f t="shared" si="8"/>
        <v>0</v>
      </c>
      <c r="BJ82" s="24" t="s">
        <v>28</v>
      </c>
      <c r="BK82" s="172">
        <f t="shared" si="9"/>
        <v>0</v>
      </c>
      <c r="BL82" s="24" t="s">
        <v>2142</v>
      </c>
      <c r="BM82" s="24" t="s">
        <v>2153</v>
      </c>
    </row>
    <row r="83" spans="2:65" s="1" customFormat="1" ht="16.5" customHeight="1">
      <c r="B83" s="161"/>
      <c r="C83" s="162" t="s">
        <v>304</v>
      </c>
      <c r="D83" s="162" t="s">
        <v>261</v>
      </c>
      <c r="E83" s="163" t="s">
        <v>2154</v>
      </c>
      <c r="F83" s="164" t="s">
        <v>2155</v>
      </c>
      <c r="G83" s="165" t="s">
        <v>352</v>
      </c>
      <c r="H83" s="166">
        <v>1</v>
      </c>
      <c r="I83" s="167"/>
      <c r="J83" s="167">
        <f t="shared" si="0"/>
        <v>0</v>
      </c>
      <c r="K83" s="164" t="s">
        <v>265</v>
      </c>
      <c r="L83" s="39"/>
      <c r="M83" s="168" t="s">
        <v>5</v>
      </c>
      <c r="N83" s="169" t="s">
        <v>48</v>
      </c>
      <c r="O83" s="170">
        <v>0</v>
      </c>
      <c r="P83" s="170">
        <f t="shared" si="1"/>
        <v>0</v>
      </c>
      <c r="Q83" s="170">
        <v>0</v>
      </c>
      <c r="R83" s="170">
        <f t="shared" si="2"/>
        <v>0</v>
      </c>
      <c r="S83" s="170">
        <v>0</v>
      </c>
      <c r="T83" s="171">
        <f t="shared" si="3"/>
        <v>0</v>
      </c>
      <c r="AR83" s="24" t="s">
        <v>2142</v>
      </c>
      <c r="AT83" s="24" t="s">
        <v>261</v>
      </c>
      <c r="AU83" s="24" t="s">
        <v>28</v>
      </c>
      <c r="AY83" s="24" t="s">
        <v>259</v>
      </c>
      <c r="BE83" s="172">
        <f t="shared" si="4"/>
        <v>0</v>
      </c>
      <c r="BF83" s="172">
        <f t="shared" si="5"/>
        <v>0</v>
      </c>
      <c r="BG83" s="172">
        <f t="shared" si="6"/>
        <v>0</v>
      </c>
      <c r="BH83" s="172">
        <f t="shared" si="7"/>
        <v>0</v>
      </c>
      <c r="BI83" s="172">
        <f t="shared" si="8"/>
        <v>0</v>
      </c>
      <c r="BJ83" s="24" t="s">
        <v>28</v>
      </c>
      <c r="BK83" s="172">
        <f t="shared" si="9"/>
        <v>0</v>
      </c>
      <c r="BL83" s="24" t="s">
        <v>2142</v>
      </c>
      <c r="BM83" s="24" t="s">
        <v>2156</v>
      </c>
    </row>
    <row r="84" spans="2:65" s="1" customFormat="1" ht="16.5" customHeight="1">
      <c r="B84" s="161"/>
      <c r="C84" s="162" t="s">
        <v>312</v>
      </c>
      <c r="D84" s="162" t="s">
        <v>261</v>
      </c>
      <c r="E84" s="163" t="s">
        <v>2157</v>
      </c>
      <c r="F84" s="164" t="s">
        <v>2158</v>
      </c>
      <c r="G84" s="165" t="s">
        <v>352</v>
      </c>
      <c r="H84" s="166">
        <v>1</v>
      </c>
      <c r="I84" s="167"/>
      <c r="J84" s="167">
        <f t="shared" si="0"/>
        <v>0</v>
      </c>
      <c r="K84" s="164" t="s">
        <v>265</v>
      </c>
      <c r="L84" s="39"/>
      <c r="M84" s="168" t="s">
        <v>5</v>
      </c>
      <c r="N84" s="213" t="s">
        <v>48</v>
      </c>
      <c r="O84" s="214">
        <v>0</v>
      </c>
      <c r="P84" s="214">
        <f t="shared" si="1"/>
        <v>0</v>
      </c>
      <c r="Q84" s="214">
        <v>0</v>
      </c>
      <c r="R84" s="214">
        <f t="shared" si="2"/>
        <v>0</v>
      </c>
      <c r="S84" s="214">
        <v>0</v>
      </c>
      <c r="T84" s="215">
        <f t="shared" si="3"/>
        <v>0</v>
      </c>
      <c r="AR84" s="24" t="s">
        <v>2142</v>
      </c>
      <c r="AT84" s="24" t="s">
        <v>261</v>
      </c>
      <c r="AU84" s="24" t="s">
        <v>28</v>
      </c>
      <c r="AY84" s="24" t="s">
        <v>259</v>
      </c>
      <c r="BE84" s="172">
        <f t="shared" si="4"/>
        <v>0</v>
      </c>
      <c r="BF84" s="172">
        <f t="shared" si="5"/>
        <v>0</v>
      </c>
      <c r="BG84" s="172">
        <f t="shared" si="6"/>
        <v>0</v>
      </c>
      <c r="BH84" s="172">
        <f t="shared" si="7"/>
        <v>0</v>
      </c>
      <c r="BI84" s="172">
        <f t="shared" si="8"/>
        <v>0</v>
      </c>
      <c r="BJ84" s="24" t="s">
        <v>28</v>
      </c>
      <c r="BK84" s="172">
        <f t="shared" si="9"/>
        <v>0</v>
      </c>
      <c r="BL84" s="24" t="s">
        <v>2142</v>
      </c>
      <c r="BM84" s="24" t="s">
        <v>2159</v>
      </c>
    </row>
    <row r="85" spans="2:65" s="1" customFormat="1" ht="6.95" customHeight="1">
      <c r="B85" s="54"/>
      <c r="C85" s="55"/>
      <c r="D85" s="55"/>
      <c r="E85" s="55"/>
      <c r="F85" s="55"/>
      <c r="G85" s="55"/>
      <c r="H85" s="55"/>
      <c r="I85" s="55"/>
      <c r="J85" s="55"/>
      <c r="K85" s="55"/>
      <c r="L85" s="39"/>
    </row>
  </sheetData>
  <autoFilter ref="C76:K84" xr:uid="{00000000-0009-0000-0000-000020000000}"/>
  <mergeCells count="10">
    <mergeCell ref="J51:J52"/>
    <mergeCell ref="E67:H67"/>
    <mergeCell ref="E69:H69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 xr:uid="{00000000-0004-0000-2000-000000000000}"/>
    <hyperlink ref="G1:H1" location="C54" display="2) Rekapitulace" xr:uid="{00000000-0004-0000-2000-000001000000}"/>
    <hyperlink ref="J1" location="C76" display="3) Soupis prací" xr:uid="{00000000-0004-0000-2000-000002000000}"/>
    <hyperlink ref="L1:V1" location="'Rekapitulace stavby'!C2" display="Rekapitulace stavby" xr:uid="{00000000-0004-0000-2000-000003000000}"/>
  </hyperlinks>
  <pageMargins left="0.59055118110236227" right="0.59055118110236227" top="0.59055118110236227" bottom="0.59055118110236227" header="0" footer="0"/>
  <pageSetup paperSize="9" fitToHeight="100" orientation="landscape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27</vt:i4>
      </vt:variant>
      <vt:variant>
        <vt:lpstr>Pojmenované oblasti</vt:lpstr>
      </vt:variant>
      <vt:variant>
        <vt:i4>54</vt:i4>
      </vt:variant>
    </vt:vector>
  </HeadingPairs>
  <TitlesOfParts>
    <vt:vector size="81" baseType="lpstr">
      <vt:lpstr>Rekapitulace stavby</vt:lpstr>
      <vt:lpstr>SO 15.a - Demolice </vt:lpstr>
      <vt:lpstr>SO 15.b - HTÚ - hrubé ter...</vt:lpstr>
      <vt:lpstr>SO 16.1 - Trasa A - oprav...</vt:lpstr>
      <vt:lpstr>SO 16.2 - Trasa B - ke hř...</vt:lpstr>
      <vt:lpstr>SO 16.3 - Trasa C - šikmý...</vt:lpstr>
      <vt:lpstr>SO 16.4 - Technický trávn...</vt:lpstr>
      <vt:lpstr>SO 16.5 - MZK pod pergolo...</vt:lpstr>
      <vt:lpstr>SO 17.1 - Sportovní hřiště</vt:lpstr>
      <vt:lpstr>SO 17.2 - Dětské hřiště</vt:lpstr>
      <vt:lpstr>SO 18.1 - Pergola</vt:lpstr>
      <vt:lpstr>SO 18.2 - Lavice a koše</vt:lpstr>
      <vt:lpstr>SO 18.3 - Oplocení dětské...</vt:lpstr>
      <vt:lpstr>SO 18.4 - Oplocení areál ...</vt:lpstr>
      <vt:lpstr>SO 18.5 - Oplocení areál ...</vt:lpstr>
      <vt:lpstr>SO 18.6 - Oplocení areál ...</vt:lpstr>
      <vt:lpstr>SO 19.1 - STROMY - výsadba</vt:lpstr>
      <vt:lpstr>SO 19.2 - PNOUCÍ ROSTLINY...</vt:lpstr>
      <vt:lpstr>SO 19.3 - PŮDOKRYVNÉ  ROS...</vt:lpstr>
      <vt:lpstr>SO 19.4 - TRÁVNÍK - založ...</vt:lpstr>
      <vt:lpstr>SO 19.5 - TRÁVNÍK TECHNIC...</vt:lpstr>
      <vt:lpstr>SO 19.1a - STROMY - rozvo...</vt:lpstr>
      <vt:lpstr>SO 19.2a - PNOUCÍ ROSTLIN...</vt:lpstr>
      <vt:lpstr>SO 19.3a - PŮDOKRYVNÉ ROS...</vt:lpstr>
      <vt:lpstr>SO 19.4a - TRÁVNÍK - rozv...</vt:lpstr>
      <vt:lpstr>SO 19.5a - TRÁVNÍKU  TECH...</vt:lpstr>
      <vt:lpstr>99 - VEDLEJŠÍ A OSTATNÍ N...</vt:lpstr>
      <vt:lpstr>'99 - VEDLEJŠÍ A OSTATNÍ N...'!Názvy_tisku</vt:lpstr>
      <vt:lpstr>'Rekapitulace stavby'!Názvy_tisku</vt:lpstr>
      <vt:lpstr>'SO 15.a - Demolice '!Názvy_tisku</vt:lpstr>
      <vt:lpstr>'SO 15.b - HTÚ - hrubé ter...'!Názvy_tisku</vt:lpstr>
      <vt:lpstr>'SO 16.1 - Trasa A - oprav...'!Názvy_tisku</vt:lpstr>
      <vt:lpstr>'SO 16.2 - Trasa B - ke hř...'!Názvy_tisku</vt:lpstr>
      <vt:lpstr>'SO 16.3 - Trasa C - šikmý...'!Názvy_tisku</vt:lpstr>
      <vt:lpstr>'SO 16.4 - Technický trávn...'!Názvy_tisku</vt:lpstr>
      <vt:lpstr>'SO 16.5 - MZK pod pergolo...'!Názvy_tisku</vt:lpstr>
      <vt:lpstr>'SO 17.1 - Sportovní hřiště'!Názvy_tisku</vt:lpstr>
      <vt:lpstr>'SO 17.2 - Dětské hřiště'!Názvy_tisku</vt:lpstr>
      <vt:lpstr>'SO 18.1 - Pergola'!Názvy_tisku</vt:lpstr>
      <vt:lpstr>'SO 18.2 - Lavice a koše'!Názvy_tisku</vt:lpstr>
      <vt:lpstr>'SO 18.3 - Oplocení dětské...'!Názvy_tisku</vt:lpstr>
      <vt:lpstr>'SO 18.4 - Oplocení areál ...'!Názvy_tisku</vt:lpstr>
      <vt:lpstr>'SO 18.5 - Oplocení areál ...'!Názvy_tisku</vt:lpstr>
      <vt:lpstr>'SO 18.6 - Oplocení areál ...'!Názvy_tisku</vt:lpstr>
      <vt:lpstr>'SO 19.1 - STROMY - výsadba'!Názvy_tisku</vt:lpstr>
      <vt:lpstr>'SO 19.1a - STROMY - rozvo...'!Názvy_tisku</vt:lpstr>
      <vt:lpstr>'SO 19.2 - PNOUCÍ ROSTLINY...'!Názvy_tisku</vt:lpstr>
      <vt:lpstr>'SO 19.2a - PNOUCÍ ROSTLIN...'!Názvy_tisku</vt:lpstr>
      <vt:lpstr>'SO 19.3 - PŮDOKRYVNÉ  ROS...'!Názvy_tisku</vt:lpstr>
      <vt:lpstr>'SO 19.3a - PŮDOKRYVNÉ ROS...'!Názvy_tisku</vt:lpstr>
      <vt:lpstr>'SO 19.4 - TRÁVNÍK - založ...'!Názvy_tisku</vt:lpstr>
      <vt:lpstr>'SO 19.4a - TRÁVNÍK - rozv...'!Názvy_tisku</vt:lpstr>
      <vt:lpstr>'SO 19.5 - TRÁVNÍK TECHNIC...'!Názvy_tisku</vt:lpstr>
      <vt:lpstr>'SO 19.5a - TRÁVNÍKU  TECH...'!Názvy_tisku</vt:lpstr>
      <vt:lpstr>'99 - VEDLEJŠÍ A OSTATNÍ N...'!Oblast_tisku</vt:lpstr>
      <vt:lpstr>'Rekapitulace stavby'!Oblast_tisku</vt:lpstr>
      <vt:lpstr>'SO 15.a - Demolice '!Oblast_tisku</vt:lpstr>
      <vt:lpstr>'SO 15.b - HTÚ - hrubé ter...'!Oblast_tisku</vt:lpstr>
      <vt:lpstr>'SO 16.1 - Trasa A - oprav...'!Oblast_tisku</vt:lpstr>
      <vt:lpstr>'SO 16.2 - Trasa B - ke hř...'!Oblast_tisku</vt:lpstr>
      <vt:lpstr>'SO 16.3 - Trasa C - šikmý...'!Oblast_tisku</vt:lpstr>
      <vt:lpstr>'SO 16.4 - Technický trávn...'!Oblast_tisku</vt:lpstr>
      <vt:lpstr>'SO 16.5 - MZK pod pergolo...'!Oblast_tisku</vt:lpstr>
      <vt:lpstr>'SO 17.1 - Sportovní hřiště'!Oblast_tisku</vt:lpstr>
      <vt:lpstr>'SO 17.2 - Dětské hřiště'!Oblast_tisku</vt:lpstr>
      <vt:lpstr>'SO 18.1 - Pergola'!Oblast_tisku</vt:lpstr>
      <vt:lpstr>'SO 18.2 - Lavice a koše'!Oblast_tisku</vt:lpstr>
      <vt:lpstr>'SO 18.3 - Oplocení dětské...'!Oblast_tisku</vt:lpstr>
      <vt:lpstr>'SO 18.4 - Oplocení areál ...'!Oblast_tisku</vt:lpstr>
      <vt:lpstr>'SO 18.5 - Oplocení areál ...'!Oblast_tisku</vt:lpstr>
      <vt:lpstr>'SO 18.6 - Oplocení areál ...'!Oblast_tisku</vt:lpstr>
      <vt:lpstr>'SO 19.1 - STROMY - výsadba'!Oblast_tisku</vt:lpstr>
      <vt:lpstr>'SO 19.1a - STROMY - rozvo...'!Oblast_tisku</vt:lpstr>
      <vt:lpstr>'SO 19.2 - PNOUCÍ ROSTLINY...'!Oblast_tisku</vt:lpstr>
      <vt:lpstr>'SO 19.2a - PNOUCÍ ROSTLIN...'!Oblast_tisku</vt:lpstr>
      <vt:lpstr>'SO 19.3 - PŮDOKRYVNÉ  ROS...'!Oblast_tisku</vt:lpstr>
      <vt:lpstr>'SO 19.3a - PŮDOKRYVNÉ ROS...'!Oblast_tisku</vt:lpstr>
      <vt:lpstr>'SO 19.4 - TRÁVNÍK - založ...'!Oblast_tisku</vt:lpstr>
      <vt:lpstr>'SO 19.4a - TRÁVNÍK - rozv...'!Oblast_tisku</vt:lpstr>
      <vt:lpstr>'SO 19.5 - TRÁVNÍK TECHNIC...'!Oblast_tisku</vt:lpstr>
      <vt:lpstr>'SO 19.5a - TRÁVNÍKU  TECH...'!Oblast_tisku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</dc:creator>
  <cp:lastModifiedBy>SB5</cp:lastModifiedBy>
  <dcterms:created xsi:type="dcterms:W3CDTF">2017-09-18T09:25:03Z</dcterms:created>
  <dcterms:modified xsi:type="dcterms:W3CDTF">2019-06-17T13:17:41Z</dcterms:modified>
</cp:coreProperties>
</file>