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ThisWorkbook" defaultThemeVersion="124226"/>
  <bookViews>
    <workbookView xWindow="-120" yWindow="-120" windowWidth="23256" windowHeight="13176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Pol'!$A$1:$U$99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89" i="12" l="1"/>
  <c r="F39" i="1" s="1"/>
  <c r="G9" i="12"/>
  <c r="I9" i="12"/>
  <c r="K9" i="12"/>
  <c r="K8" i="12" s="1"/>
  <c r="O9" i="12"/>
  <c r="O8" i="12" s="1"/>
  <c r="Q9" i="12"/>
  <c r="Q8" i="12" s="1"/>
  <c r="U9" i="12"/>
  <c r="U8" i="12" s="1"/>
  <c r="G12" i="12"/>
  <c r="M12" i="12" s="1"/>
  <c r="I12" i="12"/>
  <c r="K12" i="12"/>
  <c r="O12" i="12"/>
  <c r="Q12" i="12"/>
  <c r="U12" i="12"/>
  <c r="G13" i="12"/>
  <c r="I48" i="1" s="1"/>
  <c r="Q13" i="12"/>
  <c r="G14" i="12"/>
  <c r="M14" i="12" s="1"/>
  <c r="M13" i="12" s="1"/>
  <c r="I14" i="12"/>
  <c r="I13" i="12" s="1"/>
  <c r="K14" i="12"/>
  <c r="K13" i="12" s="1"/>
  <c r="O14" i="12"/>
  <c r="O13" i="12" s="1"/>
  <c r="Q14" i="12"/>
  <c r="U14" i="12"/>
  <c r="U13" i="12" s="1"/>
  <c r="G17" i="12"/>
  <c r="M17" i="12" s="1"/>
  <c r="I17" i="12"/>
  <c r="I16" i="12" s="1"/>
  <c r="K17" i="12"/>
  <c r="O17" i="12"/>
  <c r="O16" i="12" s="1"/>
  <c r="Q17" i="12"/>
  <c r="U17" i="12"/>
  <c r="G19" i="12"/>
  <c r="M19" i="12" s="1"/>
  <c r="I19" i="12"/>
  <c r="K19" i="12"/>
  <c r="K16" i="12" s="1"/>
  <c r="O19" i="12"/>
  <c r="Q19" i="12"/>
  <c r="U19" i="12"/>
  <c r="U16" i="12" s="1"/>
  <c r="G22" i="12"/>
  <c r="G21" i="12" s="1"/>
  <c r="I50" i="1" s="1"/>
  <c r="I22" i="12"/>
  <c r="I21" i="12" s="1"/>
  <c r="K22" i="12"/>
  <c r="K21" i="12" s="1"/>
  <c r="O22" i="12"/>
  <c r="O21" i="12" s="1"/>
  <c r="Q22" i="12"/>
  <c r="Q21" i="12" s="1"/>
  <c r="U22" i="12"/>
  <c r="U21" i="12" s="1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2" i="12"/>
  <c r="M32" i="12" s="1"/>
  <c r="I32" i="12"/>
  <c r="K32" i="12"/>
  <c r="O32" i="12"/>
  <c r="Q32" i="12"/>
  <c r="U32" i="12"/>
  <c r="G34" i="12"/>
  <c r="M34" i="12" s="1"/>
  <c r="I34" i="12"/>
  <c r="I28" i="12" s="1"/>
  <c r="K34" i="12"/>
  <c r="O34" i="12"/>
  <c r="Q34" i="12"/>
  <c r="U34" i="12"/>
  <c r="G36" i="12"/>
  <c r="M36" i="12" s="1"/>
  <c r="I36" i="12"/>
  <c r="K36" i="12"/>
  <c r="O36" i="12"/>
  <c r="Q36" i="12"/>
  <c r="U36" i="12"/>
  <c r="G38" i="12"/>
  <c r="M38" i="12" s="1"/>
  <c r="I38" i="12"/>
  <c r="K38" i="12"/>
  <c r="O38" i="12"/>
  <c r="Q38" i="12"/>
  <c r="U38" i="12"/>
  <c r="G40" i="12"/>
  <c r="M40" i="12" s="1"/>
  <c r="I40" i="12"/>
  <c r="K40" i="12"/>
  <c r="O40" i="12"/>
  <c r="Q40" i="12"/>
  <c r="U40" i="12"/>
  <c r="G42" i="12"/>
  <c r="I52" i="1" s="1"/>
  <c r="I42" i="12"/>
  <c r="G43" i="12"/>
  <c r="M43" i="12" s="1"/>
  <c r="I43" i="12"/>
  <c r="K43" i="12"/>
  <c r="K42" i="12" s="1"/>
  <c r="O43" i="12"/>
  <c r="O42" i="12" s="1"/>
  <c r="Q43" i="12"/>
  <c r="Q42" i="12" s="1"/>
  <c r="U43" i="12"/>
  <c r="U42" i="12" s="1"/>
  <c r="G46" i="12"/>
  <c r="M46" i="12" s="1"/>
  <c r="I46" i="12"/>
  <c r="K46" i="12"/>
  <c r="O46" i="12"/>
  <c r="Q46" i="12"/>
  <c r="U46" i="12"/>
  <c r="G47" i="12"/>
  <c r="I53" i="1" s="1"/>
  <c r="G48" i="12"/>
  <c r="M48" i="12" s="1"/>
  <c r="I48" i="12"/>
  <c r="K48" i="12"/>
  <c r="O48" i="12"/>
  <c r="Q48" i="12"/>
  <c r="U48" i="12"/>
  <c r="G51" i="12"/>
  <c r="M51" i="12" s="1"/>
  <c r="I51" i="12"/>
  <c r="K51" i="12"/>
  <c r="O51" i="12"/>
  <c r="Q51" i="12"/>
  <c r="U51" i="12"/>
  <c r="G54" i="12"/>
  <c r="I54" i="12"/>
  <c r="K54" i="12"/>
  <c r="M54" i="12"/>
  <c r="O54" i="12"/>
  <c r="Q54" i="12"/>
  <c r="U54" i="12"/>
  <c r="G57" i="12"/>
  <c r="M57" i="12" s="1"/>
  <c r="I57" i="12"/>
  <c r="K57" i="12"/>
  <c r="O57" i="12"/>
  <c r="Q57" i="12"/>
  <c r="U57" i="12"/>
  <c r="G60" i="12"/>
  <c r="M60" i="12" s="1"/>
  <c r="I60" i="12"/>
  <c r="K60" i="12"/>
  <c r="O60" i="12"/>
  <c r="Q60" i="12"/>
  <c r="U60" i="12"/>
  <c r="G64" i="12"/>
  <c r="M64" i="12" s="1"/>
  <c r="I64" i="12"/>
  <c r="K64" i="12"/>
  <c r="O64" i="12"/>
  <c r="Q64" i="12"/>
  <c r="U64" i="12"/>
  <c r="G66" i="12"/>
  <c r="M66" i="12" s="1"/>
  <c r="I66" i="12"/>
  <c r="K66" i="12"/>
  <c r="O66" i="12"/>
  <c r="Q66" i="12"/>
  <c r="U66" i="12"/>
  <c r="G68" i="12"/>
  <c r="M68" i="12" s="1"/>
  <c r="I68" i="12"/>
  <c r="K68" i="12"/>
  <c r="O68" i="12"/>
  <c r="Q68" i="12"/>
  <c r="U68" i="12"/>
  <c r="G70" i="12"/>
  <c r="M70" i="12" s="1"/>
  <c r="I70" i="12"/>
  <c r="K70" i="12"/>
  <c r="O70" i="12"/>
  <c r="Q70" i="12"/>
  <c r="U70" i="12"/>
  <c r="Q74" i="12"/>
  <c r="U74" i="12"/>
  <c r="G75" i="12"/>
  <c r="G74" i="12" s="1"/>
  <c r="I54" i="1" s="1"/>
  <c r="I75" i="12"/>
  <c r="I74" i="12" s="1"/>
  <c r="K75" i="12"/>
  <c r="K74" i="12" s="1"/>
  <c r="O75" i="12"/>
  <c r="O74" i="12" s="1"/>
  <c r="Q75" i="12"/>
  <c r="U75" i="12"/>
  <c r="M78" i="12"/>
  <c r="M77" i="12" s="1"/>
  <c r="I78" i="12"/>
  <c r="K78" i="12"/>
  <c r="O78" i="12"/>
  <c r="O77" i="12" s="1"/>
  <c r="Q78" i="12"/>
  <c r="U78" i="12"/>
  <c r="M80" i="12"/>
  <c r="I80" i="12"/>
  <c r="K80" i="12"/>
  <c r="K77" i="12" s="1"/>
  <c r="O80" i="12"/>
  <c r="Q80" i="12"/>
  <c r="U80" i="12"/>
  <c r="I83" i="12"/>
  <c r="K83" i="12"/>
  <c r="O83" i="12"/>
  <c r="Q83" i="12"/>
  <c r="U83" i="12"/>
  <c r="M86" i="12"/>
  <c r="I86" i="12"/>
  <c r="K86" i="12"/>
  <c r="O86" i="12"/>
  <c r="Q86" i="12"/>
  <c r="U86" i="12"/>
  <c r="U82" i="12" s="1"/>
  <c r="I20" i="1"/>
  <c r="I19" i="1"/>
  <c r="I18" i="1"/>
  <c r="G27" i="1"/>
  <c r="F40" i="1"/>
  <c r="G23" i="1" s="1"/>
  <c r="G40" i="1"/>
  <c r="G25" i="1" s="1"/>
  <c r="G26" i="1" s="1"/>
  <c r="H40" i="1"/>
  <c r="I40" i="1"/>
  <c r="J39" i="1" s="1"/>
  <c r="J40" i="1"/>
  <c r="J28" i="1"/>
  <c r="J26" i="1"/>
  <c r="G38" i="1"/>
  <c r="F38" i="1"/>
  <c r="H32" i="1"/>
  <c r="J23" i="1"/>
  <c r="J24" i="1"/>
  <c r="J25" i="1"/>
  <c r="J27" i="1"/>
  <c r="E24" i="1"/>
  <c r="E26" i="1"/>
  <c r="Q82" i="12" l="1"/>
  <c r="K82" i="12"/>
  <c r="M75" i="12"/>
  <c r="M74" i="12" s="1"/>
  <c r="I47" i="12"/>
  <c r="Q28" i="12"/>
  <c r="O82" i="12"/>
  <c r="I77" i="12"/>
  <c r="K47" i="12"/>
  <c r="AD89" i="12"/>
  <c r="G39" i="1" s="1"/>
  <c r="H39" i="1" s="1"/>
  <c r="I39" i="1" s="1"/>
  <c r="U28" i="12"/>
  <c r="O47" i="12"/>
  <c r="I82" i="12"/>
  <c r="Q47" i="12"/>
  <c r="K28" i="12"/>
  <c r="G16" i="12"/>
  <c r="I49" i="1" s="1"/>
  <c r="I8" i="12"/>
  <c r="Q77" i="12"/>
  <c r="U47" i="12"/>
  <c r="G8" i="12"/>
  <c r="U77" i="12"/>
  <c r="M42" i="12"/>
  <c r="O28" i="12"/>
  <c r="Q16" i="12"/>
  <c r="G24" i="1"/>
  <c r="G29" i="1" s="1"/>
  <c r="G28" i="1"/>
  <c r="M28" i="12"/>
  <c r="M16" i="12"/>
  <c r="M47" i="12"/>
  <c r="M83" i="12"/>
  <c r="M82" i="12" s="1"/>
  <c r="G28" i="12"/>
  <c r="I51" i="1" s="1"/>
  <c r="I17" i="1" s="1"/>
  <c r="M9" i="12"/>
  <c r="M8" i="12" s="1"/>
  <c r="M22" i="12"/>
  <c r="M21" i="12" s="1"/>
  <c r="I47" i="1" l="1"/>
  <c r="G89" i="12"/>
  <c r="I16" i="1" l="1"/>
  <c r="I21" i="1" s="1"/>
  <c r="I57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<sst xmlns="http://schemas.openxmlformats.org/spreadsheetml/2006/main" count="355" uniqueCount="197">
  <si>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</si>
  <si>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</si>
  <si>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</si>
  <si>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</si>
  <si>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</si>
  <si>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</si>
  <si>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</si>
  <si>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</si>
  <si>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</si>
  <si>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</si>
  <si>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</si>
  <si>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</si>
  <si>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</si>
  <si>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</si>
  <si>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</si>
  <si>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</si>
  <si>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</si>
  <si>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</si>
  <si>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</si>
  <si>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</si>
  <si>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</si>
  <si>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</si>
  <si>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</si>
  <si>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</si>
  <si>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</si>
  <si>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</si>
  <si>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</si>
  <si>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</si>
  <si>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</si>
  <si>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</si>
  <si>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</si>
  <si>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</si>
  <si>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</si>
  <si>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</si>
  <si>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</si>
  <si>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</si>
  <si>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</si>
  <si>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</si>
  <si>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</si>
  <si>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</si>
  <si>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</si>
  <si>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</si>
  <si>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Tučkova 34, Brno</t>
  </si>
  <si>
    <t>Rozpočet:</t>
  </si>
  <si>
    <t>Misto</t>
  </si>
  <si>
    <t>Divadlo Polárka, rekonstrukce sálu</t>
  </si>
  <si>
    <t>ÚMČ Brno střed</t>
  </si>
  <si>
    <t>Komňa</t>
  </si>
  <si>
    <t>Rozpočet</t>
  </si>
  <si>
    <t>Celkem za stavbu</t>
  </si>
  <si>
    <t>CZK</t>
  </si>
  <si>
    <t>Rekapitulace dílů</t>
  </si>
  <si>
    <t>Typ dílu</t>
  </si>
  <si>
    <t>4</t>
  </si>
  <si>
    <t>Vodorovné konstrukce</t>
  </si>
  <si>
    <t>63</t>
  </si>
  <si>
    <t>Podlahy a podlahové konstrukce</t>
  </si>
  <si>
    <t>96</t>
  </si>
  <si>
    <t>Bourání konstrukcí</t>
  </si>
  <si>
    <t>99</t>
  </si>
  <si>
    <t>Staveništní přesun hmot</t>
  </si>
  <si>
    <t>725</t>
  </si>
  <si>
    <t>Zařizovací předměty</t>
  </si>
  <si>
    <t>762</t>
  </si>
  <si>
    <t>Konstrukce tesařské</t>
  </si>
  <si>
    <t>776</t>
  </si>
  <si>
    <t>Podlahy povlakové</t>
  </si>
  <si>
    <t>777</t>
  </si>
  <si>
    <t>Podlahy ze syntetických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</si>
  <si>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</si>
  <si>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</si>
  <si>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</si>
  <si>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</si>
  <si>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</si>
  <si>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</si>
  <si>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</si>
  <si>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</si>
  <si>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</si>
  <si>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</si>
  <si>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</si>
  <si>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</si>
  <si>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</si>
  <si>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</si>
  <si>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</si>
  <si>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</si>
  <si>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</si>
  <si>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</si>
  <si>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</si>
  <si>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</si>
  <si>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</si>
  <si>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</si>
  <si>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</si>
  <si>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</si>
  <si>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</si>
  <si>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</si>
  <si>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</si>
  <si>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</si>
  <si>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</si>
  <si>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434351145R00</t>
  </si>
  <si>
    <t>Bednění stupňů křivočarých - zřízení</t>
  </si>
  <si>
    <t>m2</t>
  </si>
  <si>
    <t>POL1_0</t>
  </si>
  <si>
    <t>(12,00+4,00)*0,10</t>
  </si>
  <si>
    <t>VV</t>
  </si>
  <si>
    <t>1,20*0,13*22</t>
  </si>
  <si>
    <t>434351146R00</t>
  </si>
  <si>
    <t>Bednění stupňů křivočarých - odstranění</t>
  </si>
  <si>
    <t>631313611RT6</t>
  </si>
  <si>
    <t>Mazanina betonová tl. 8 - 12 cm C 16/20, s polypropylénovýmii vlákny 0,6 kg / m3</t>
  </si>
  <si>
    <t>m3</t>
  </si>
  <si>
    <t>54,00*0,12</t>
  </si>
  <si>
    <t>965042241RT5</t>
  </si>
  <si>
    <t>Bourání mazanin betonových tl. nad 10 cm, nad 4 m2, pneumat. kladivo, tl. mazaniny 15 - 20 cm</t>
  </si>
  <si>
    <t>vodorovná plocha:12,00*0,20</t>
  </si>
  <si>
    <t>963042819R00</t>
  </si>
  <si>
    <t>Bourání schodišťových stupňů betonových</t>
  </si>
  <si>
    <t>m</t>
  </si>
  <si>
    <t>14,40</t>
  </si>
  <si>
    <t>998011002R00</t>
  </si>
  <si>
    <t>Přesun hmot pro budovy zděné výšky do 12 m</t>
  </si>
  <si>
    <t>t</t>
  </si>
  <si>
    <t>nátěry:0,03559</t>
  </si>
  <si>
    <t>malby:0,03567</t>
  </si>
  <si>
    <t>podlahy a podlahové konstrukce:16,36589</t>
  </si>
  <si>
    <t>bourání konstrukcí:55,128</t>
  </si>
  <si>
    <t>vodorovné konstrukce:0,09349</t>
  </si>
  <si>
    <t>725991820H00</t>
  </si>
  <si>
    <t>Demontáž sedačky kotvené šrouby</t>
  </si>
  <si>
    <t>ks</t>
  </si>
  <si>
    <t>725868101H00</t>
  </si>
  <si>
    <t>Montáž sedačky kotvené šrouby, sedačka ve specifikaci</t>
  </si>
  <si>
    <t>146+6</t>
  </si>
  <si>
    <t>31179130R</t>
  </si>
  <si>
    <t>Tyč závitová M18, DIN 975, poz.</t>
  </si>
  <si>
    <t>POL3_0</t>
  </si>
  <si>
    <t>(146+6)*1,00</t>
  </si>
  <si>
    <t>31110738H</t>
  </si>
  <si>
    <t>Matice samojistná šestihranná</t>
  </si>
  <si>
    <t>kus</t>
  </si>
  <si>
    <t>(146+6)*4</t>
  </si>
  <si>
    <t>31171804.AR</t>
  </si>
  <si>
    <t>Kotva chemická - ampule maxima M20</t>
  </si>
  <si>
    <t>725960101H00</t>
  </si>
  <si>
    <t xml:space="preserve">Sedačka sálová dle specifikace, kotvená noha, odhad ceny, upřesnit dle ceny dodavatele </t>
  </si>
  <si>
    <t>998725102R00</t>
  </si>
  <si>
    <t>Přesun hmot pro zařizovací předměty, výšky do 12 m</t>
  </si>
  <si>
    <t>9,7524</t>
  </si>
  <si>
    <t>762231811R00</t>
  </si>
  <si>
    <t>Demontáž obložení schodišť, stupně, podstupnice</t>
  </si>
  <si>
    <t>vodorovné plochy:1,20*10</t>
  </si>
  <si>
    <t>schodišťové stupně a podstupnice:0,50*4</t>
  </si>
  <si>
    <t>998762102R00</t>
  </si>
  <si>
    <t>Přesun hmot pro tesařské konstrukce, výšky do 12 m</t>
  </si>
  <si>
    <t>776511820R00</t>
  </si>
  <si>
    <t>Odstranění PVC a koberců lepených s podložkou</t>
  </si>
  <si>
    <t>koberec vodorovné plochy:100,00</t>
  </si>
  <si>
    <t>koberec svislé plochy:52,00*0,135+73,00*0,27</t>
  </si>
  <si>
    <t>776401800RT1</t>
  </si>
  <si>
    <t>Demontáž soklíků nebo lišt, pryžových nebo z PVC, odstranění a uložení na hromady</t>
  </si>
  <si>
    <t>koberec:52,00</t>
  </si>
  <si>
    <t>PVC:73,00</t>
  </si>
  <si>
    <t>776572100RV1</t>
  </si>
  <si>
    <t>Lepení povlakových podlah z pásů textilních, včetně zátěžového koberce</t>
  </si>
  <si>
    <t>koberec vodorovné plochy:32,00</t>
  </si>
  <si>
    <t>koberec svislé plochy:582,00*0,135</t>
  </si>
  <si>
    <t>776521200RT1</t>
  </si>
  <si>
    <t>Lepení povlakových podlah z dílců PVC a CV (vinyl), pouze položení - PVC ve specifikaci nutno doplnit</t>
  </si>
  <si>
    <t>PVC vodorovné plochy:112,00</t>
  </si>
  <si>
    <t>PVC svislé plochy:73,00*0,27</t>
  </si>
  <si>
    <t>776421100RT1</t>
  </si>
  <si>
    <t>Lepení podlahových soklíků z PVC a vinylu, pouze lepení - lišty pro LED i obyč. doplnit!</t>
  </si>
  <si>
    <t>koutová neosvětlená:90,00</t>
  </si>
  <si>
    <t>koutová pro LED pásek:70,00</t>
  </si>
  <si>
    <t>rohová pro LED pásek:52,00</t>
  </si>
  <si>
    <t>776101115R00</t>
  </si>
  <si>
    <t>Vyrovnání podkladů samonivelační hmotou</t>
  </si>
  <si>
    <t>160,00</t>
  </si>
  <si>
    <t>776101121R00</t>
  </si>
  <si>
    <t>Provedení penetrace podkladu pod.povlak.podlahy</t>
  </si>
  <si>
    <t>pod vyrovnvací stěrku:160,00</t>
  </si>
  <si>
    <t>24592120R</t>
  </si>
  <si>
    <t>Nátěr penetrační disperzní weber.podklad haft 5 kg</t>
  </si>
  <si>
    <t>kg</t>
  </si>
  <si>
    <t>160,00*0,2</t>
  </si>
  <si>
    <t>998776102R00</t>
  </si>
  <si>
    <t>Přesun hmot pro podlahy povlakové, výšky do 12 m</t>
  </si>
  <si>
    <t>Podlahy povlakové montážní:0,29080</t>
  </si>
  <si>
    <t>Podlahy povlakové demontážní:0,12673</t>
  </si>
  <si>
    <t>Podlahy ze syntetických hmot:1,2000</t>
  </si>
  <si>
    <t>58581721.AR</t>
  </si>
  <si>
    <t>weber.nivelit samonivelační podlahová hmota, vyrovnáýní do 5 mm</t>
  </si>
  <si>
    <t>160*5*1,5</t>
  </si>
  <si>
    <t/>
  </si>
  <si>
    <t>SUM</t>
  </si>
  <si>
    <t>POPUZIV</t>
  </si>
  <si>
    <t>END</t>
  </si>
  <si>
    <t>Položkový rozpočet -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</si>
</sst>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5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4" fontId="5" fillId="3" borderId="22" xfId="0" applyNumberFormat="1" applyFont="1" applyFill="1" applyBorder="1" applyAlignment="1">
      <alignment vertical="top"/>
    </xf>
    <xf numFmtId="0" fontId="16" fillId="0" borderId="33" xfId="0" applyFont="1" applyBorder="1" applyAlignment="1">
      <alignment horizontal="left" vertical="top" wrapText="1"/>
    </xf>
    <xf numFmtId="0" fontId="17" fillId="0" borderId="33" xfId="0" quotePrefix="1" applyFont="1" applyBorder="1" applyAlignment="1">
      <alignment horizontal="left" vertical="top" wrapText="1"/>
    </xf>
    <xf numFmtId="0" fontId="0" fillId="3" borderId="39" xfId="0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6" fillId="6" borderId="26" xfId="0" applyFont="1" applyFill="1" applyBorder="1" applyAlignment="1">
      <alignment vertical="top"/>
    </xf>
    <xf numFmtId="0" fontId="16" fillId="6" borderId="33" xfId="0" applyFont="1" applyFill="1" applyBorder="1" applyAlignment="1">
      <alignment horizontal="left" vertical="top" wrapText="1"/>
    </xf>
    <xf numFmtId="0" fontId="16" fillId="6" borderId="34" xfId="0" applyFont="1" applyFill="1" applyBorder="1" applyAlignment="1">
      <alignment vertical="top" shrinkToFit="1"/>
    </xf>
    <xf numFmtId="164" fontId="16" fillId="6" borderId="33" xfId="0" applyNumberFormat="1" applyFont="1" applyFill="1" applyBorder="1" applyAlignment="1">
      <alignment vertical="top" shrinkToFit="1"/>
    </xf>
    <xf numFmtId="4" fontId="16" fillId="6" borderId="33" xfId="0" applyNumberFormat="1" applyFont="1" applyFill="1" applyBorder="1" applyAlignment="1" applyProtection="1">
      <alignment vertical="top" shrinkToFit="1"/>
      <protection locked="0"/>
    </xf>
    <xf numFmtId="4" fontId="16" fillId="6" borderId="33" xfId="0" applyNumberFormat="1" applyFont="1" applyFill="1" applyBorder="1" applyAlignment="1">
      <alignment vertical="top" shrinkToFit="1"/>
    </xf>
    <xf numFmtId="0" fontId="17" fillId="6" borderId="33" xfId="0" quotePrefix="1" applyFont="1" applyFill="1" applyBorder="1" applyAlignment="1">
      <alignment horizontal="left" vertical="top" wrapText="1"/>
    </xf>
    <xf numFmtId="0" fontId="17" fillId="6" borderId="34" xfId="0" applyFont="1" applyFill="1" applyBorder="1" applyAlignment="1">
      <alignment vertical="top" wrapText="1" shrinkToFit="1"/>
    </xf>
    <xf numFmtId="164" fontId="17" fillId="6" borderId="33" xfId="0" applyNumberFormat="1" applyFont="1" applyFill="1" applyBorder="1" applyAlignment="1">
      <alignment vertical="top" wrapText="1" shrinkToFit="1"/>
    </xf>
    <xf numFmtId="0" fontId="0" fillId="6" borderId="10" xfId="0" applyFill="1" applyBorder="1" applyAlignment="1">
      <alignment vertical="top"/>
    </xf>
    <xf numFmtId="0" fontId="0" fillId="6" borderId="39" xfId="0" applyFill="1" applyBorder="1" applyAlignment="1">
      <alignment horizontal="left" vertical="top" wrapText="1"/>
    </xf>
    <xf numFmtId="0" fontId="0" fillId="6" borderId="38" xfId="0" applyFill="1" applyBorder="1" applyAlignment="1">
      <alignment vertical="top" shrinkToFit="1"/>
    </xf>
    <xf numFmtId="164" fontId="0" fillId="6" borderId="39" xfId="0" applyNumberFormat="1" applyFill="1" applyBorder="1" applyAlignment="1">
      <alignment vertical="top" shrinkToFit="1"/>
    </xf>
    <xf numFmtId="4" fontId="0" fillId="6" borderId="39" xfId="0" applyNumberFormat="1" applyFill="1" applyBorder="1" applyAlignment="1">
      <alignment vertical="top" shrinkToFit="1"/>
    </xf>
    <xf numFmtId="0" fontId="16" fillId="6" borderId="10" xfId="0" applyFont="1" applyFill="1" applyBorder="1" applyAlignment="1">
      <alignment vertical="top"/>
    </xf>
    <xf numFmtId="0" fontId="17" fillId="6" borderId="39" xfId="0" quotePrefix="1" applyFont="1" applyFill="1" applyBorder="1" applyAlignment="1">
      <alignment horizontal="left" vertical="top" wrapText="1"/>
    </xf>
    <xf numFmtId="0" fontId="17" fillId="6" borderId="38" xfId="0" applyFont="1" applyFill="1" applyBorder="1" applyAlignment="1">
      <alignment vertical="top" wrapText="1" shrinkToFit="1"/>
    </xf>
    <xf numFmtId="164" fontId="17" fillId="6" borderId="39" xfId="0" applyNumberFormat="1" applyFont="1" applyFill="1" applyBorder="1" applyAlignment="1">
      <alignment vertical="top" wrapText="1" shrinkToFit="1"/>
    </xf>
    <xf numFmtId="4" fontId="16" fillId="6" borderId="39" xfId="0" applyNumberFormat="1" applyFont="1" applyFill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Alignment="1">
      <alignment vertical="center" wrapText="1"/>
    </xf>
    <xf numFmtId="4" fontId="3" fillId="0" borderId="39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5" borderId="39" xfId="0" applyNumberFormat="1" applyFont="1" applyFill="1" applyBorder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8" t="s">
        <v>38</v>
      </c>
    </row>
    <row r="2" spans="1:7" ht="57.75" customHeight="1" x14ac:dyDescent="0.25">
      <c r="A2" s="200" t="s">
        <v>39</v>
      </c>
      <c r="B2" s="200"/>
      <c r="C2" s="200"/>
      <c r="D2" s="200"/>
      <c r="E2" s="200"/>
      <c r="F2" s="200"/>
      <c r="G2" s="20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0"/>
  <sheetViews>
    <sheetView showGridLines="0" tabSelected="1" topLeftCell="B1" zoomScaleNormal="100" zoomScaleSheetLayoutView="75" workbookViewId="0">
      <selection activeCell="G18" sqref="G18:H18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9" width="12.6640625" customWidth="1"/>
    <col min="10" max="10" width="6.6640625" customWidth="1"/>
    <col min="11" max="11" width="4.33203125" customWidth="1"/>
    <col min="12" max="15" width="10.6640625" customWidth="1"/>
  </cols>
  <sheetData>
    <row r="1" spans="1:15" ht="33.75" customHeight="1" x14ac:dyDescent="0.25">
      <c r="A1" s="63" t="s">
        <v>36</v>
      </c>
      <c r="B1" s="232" t="s">
        <v>196</v>
      </c>
      <c r="C1" s="233"/>
      <c r="D1" s="233"/>
      <c r="E1" s="233"/>
      <c r="F1" s="233"/>
      <c r="G1" s="233"/>
      <c r="H1" s="233"/>
      <c r="I1" s="233"/>
      <c r="J1" s="234"/>
    </row>
    <row r="2" spans="1:15" ht="23.25" customHeight="1" x14ac:dyDescent="0.25">
      <c r="A2" s="3"/>
      <c r="B2" s="71" t="s">
        <v>40</v>
      </c>
      <c r="C2" s="72"/>
      <c r="D2" s="217" t="s">
        <v>45</v>
      </c>
      <c r="E2" s="218"/>
      <c r="F2" s="218"/>
      <c r="G2" s="218"/>
      <c r="H2" s="218"/>
      <c r="I2" s="218"/>
      <c r="J2" s="219"/>
      <c r="O2" s="1"/>
    </row>
    <row r="3" spans="1:15" ht="23.25" customHeight="1" x14ac:dyDescent="0.25">
      <c r="A3" s="3"/>
      <c r="B3" s="73" t="s">
        <v>44</v>
      </c>
      <c r="C3" s="74"/>
      <c r="D3" s="245" t="s">
        <v>42</v>
      </c>
      <c r="E3" s="246"/>
      <c r="F3" s="246"/>
      <c r="G3" s="246"/>
      <c r="H3" s="246"/>
      <c r="I3" s="246"/>
      <c r="J3" s="247"/>
    </row>
    <row r="4" spans="1:15" ht="23.25" hidden="1" customHeight="1" x14ac:dyDescent="0.25">
      <c r="A4" s="3"/>
      <c r="B4" s="75" t="s">
        <v>43</v>
      </c>
      <c r="C4" s="76"/>
      <c r="D4" s="77"/>
      <c r="E4" s="77"/>
      <c r="F4" s="78"/>
      <c r="G4" s="78"/>
      <c r="H4" s="78"/>
      <c r="I4" s="78"/>
      <c r="J4" s="79"/>
    </row>
    <row r="5" spans="1:15" ht="24" customHeight="1" x14ac:dyDescent="0.25">
      <c r="A5" s="3"/>
      <c r="B5" s="40" t="s">
        <v>21</v>
      </c>
      <c r="D5" s="80" t="s">
        <v>46</v>
      </c>
      <c r="E5" s="23"/>
      <c r="F5" s="23"/>
      <c r="G5" s="23"/>
      <c r="H5" s="25" t="s">
        <v>33</v>
      </c>
      <c r="I5" s="80"/>
      <c r="J5" s="9"/>
    </row>
    <row r="6" spans="1:15" ht="15.75" customHeight="1" x14ac:dyDescent="0.25">
      <c r="A6" s="3"/>
      <c r="B6" s="36"/>
      <c r="C6" s="23"/>
      <c r="D6" s="80"/>
      <c r="E6" s="23"/>
      <c r="F6" s="23"/>
      <c r="G6" s="23"/>
      <c r="H6" s="25" t="s">
        <v>34</v>
      </c>
      <c r="I6" s="80"/>
      <c r="J6" s="9"/>
    </row>
    <row r="7" spans="1:15" ht="15.75" customHeight="1" x14ac:dyDescent="0.25">
      <c r="A7" s="3"/>
      <c r="B7" s="37"/>
      <c r="C7" s="81"/>
      <c r="D7" s="70"/>
      <c r="E7" s="31"/>
      <c r="F7" s="31"/>
      <c r="G7" s="31"/>
      <c r="H7" s="32"/>
      <c r="I7" s="31"/>
      <c r="J7" s="43"/>
    </row>
    <row r="8" spans="1:15" ht="24" hidden="1" customHeight="1" x14ac:dyDescent="0.25">
      <c r="A8" s="3"/>
      <c r="B8" s="40" t="s">
        <v>19</v>
      </c>
      <c r="D8" s="29"/>
      <c r="H8" s="25" t="s">
        <v>33</v>
      </c>
      <c r="I8" s="29"/>
      <c r="J8" s="9"/>
    </row>
    <row r="9" spans="1:15" ht="15.75" hidden="1" customHeight="1" x14ac:dyDescent="0.25">
      <c r="A9" s="3"/>
      <c r="B9" s="3"/>
      <c r="D9" s="29"/>
      <c r="H9" s="25" t="s">
        <v>34</v>
      </c>
      <c r="I9" s="29"/>
      <c r="J9" s="9"/>
    </row>
    <row r="10" spans="1:15" ht="15.75" hidden="1" customHeight="1" x14ac:dyDescent="0.25">
      <c r="A10" s="3"/>
      <c r="B10" s="44"/>
      <c r="C10" s="24"/>
      <c r="D10" s="30"/>
      <c r="E10" s="32"/>
      <c r="F10" s="32"/>
      <c r="G10" s="15"/>
      <c r="H10" s="15"/>
      <c r="I10" s="45"/>
      <c r="J10" s="43"/>
    </row>
    <row r="11" spans="1:15" ht="24" customHeight="1" x14ac:dyDescent="0.25">
      <c r="A11" s="3"/>
      <c r="B11" s="40" t="s">
        <v>18</v>
      </c>
      <c r="D11" s="224"/>
      <c r="E11" s="224"/>
      <c r="F11" s="224"/>
      <c r="G11" s="224"/>
      <c r="H11" s="25" t="s">
        <v>33</v>
      </c>
      <c r="I11" s="83"/>
      <c r="J11" s="9"/>
    </row>
    <row r="12" spans="1:15" ht="15.75" customHeight="1" x14ac:dyDescent="0.25">
      <c r="A12" s="3"/>
      <c r="B12" s="36"/>
      <c r="C12" s="23"/>
      <c r="D12" s="243"/>
      <c r="E12" s="243"/>
      <c r="F12" s="243"/>
      <c r="G12" s="243"/>
      <c r="H12" s="25" t="s">
        <v>34</v>
      </c>
      <c r="I12" s="83"/>
      <c r="J12" s="9"/>
    </row>
    <row r="13" spans="1:15" ht="15.75" customHeight="1" x14ac:dyDescent="0.25">
      <c r="A13" s="3"/>
      <c r="B13" s="37"/>
      <c r="C13" s="82"/>
      <c r="D13" s="244" t="s">
        <v>47</v>
      </c>
      <c r="E13" s="244"/>
      <c r="F13" s="244"/>
      <c r="G13" s="244"/>
      <c r="H13" s="26"/>
      <c r="I13" s="31"/>
      <c r="J13" s="43"/>
    </row>
    <row r="14" spans="1:15" ht="24" hidden="1" customHeight="1" x14ac:dyDescent="0.25">
      <c r="A14" s="3"/>
      <c r="B14" s="56" t="s">
        <v>20</v>
      </c>
      <c r="C14" s="57"/>
      <c r="D14" s="58"/>
      <c r="E14" s="59"/>
      <c r="F14" s="59"/>
      <c r="G14" s="59"/>
      <c r="H14" s="60"/>
      <c r="I14" s="59"/>
      <c r="J14" s="61"/>
    </row>
    <row r="15" spans="1:15" ht="32.25" customHeight="1" x14ac:dyDescent="0.25">
      <c r="A15" s="3"/>
      <c r="B15" s="44" t="s">
        <v>31</v>
      </c>
      <c r="C15" s="62"/>
      <c r="D15" s="15"/>
      <c r="E15" s="223"/>
      <c r="F15" s="223"/>
      <c r="G15" s="241"/>
      <c r="H15" s="241"/>
      <c r="I15" s="241" t="s">
        <v>28</v>
      </c>
      <c r="J15" s="242"/>
    </row>
    <row r="16" spans="1:15" ht="23.25" customHeight="1" x14ac:dyDescent="0.25">
      <c r="A16" s="129" t="s">
        <v>23</v>
      </c>
      <c r="B16" s="130" t="s">
        <v>23</v>
      </c>
      <c r="C16" s="48"/>
      <c r="D16" s="49"/>
      <c r="E16" s="220"/>
      <c r="F16" s="221"/>
      <c r="G16" s="220"/>
      <c r="H16" s="221"/>
      <c r="I16" s="220">
        <f>SUMIF(F47:F56,A16,I47:I56)+SUMIF(F47:F56,"PSU",I47:I56)</f>
        <v>0</v>
      </c>
      <c r="J16" s="222"/>
    </row>
    <row r="17" spans="1:10" ht="23.25" customHeight="1" x14ac:dyDescent="0.25">
      <c r="A17" s="129" t="s">
        <v>24</v>
      </c>
      <c r="B17" s="130" t="s">
        <v>24</v>
      </c>
      <c r="C17" s="48"/>
      <c r="D17" s="49"/>
      <c r="E17" s="220"/>
      <c r="F17" s="221"/>
      <c r="G17" s="220"/>
      <c r="H17" s="221"/>
      <c r="I17" s="220">
        <f>SUMIF(F47:F56,A17,I47:I56)</f>
        <v>0</v>
      </c>
      <c r="J17" s="222"/>
    </row>
    <row r="18" spans="1:10" ht="23.25" customHeight="1" x14ac:dyDescent="0.25">
      <c r="A18" s="129" t="s">
        <v>25</v>
      </c>
      <c r="B18" s="130" t="s">
        <v>25</v>
      </c>
      <c r="C18" s="48"/>
      <c r="D18" s="49"/>
      <c r="E18" s="220"/>
      <c r="F18" s="221"/>
      <c r="G18" s="220"/>
      <c r="H18" s="221"/>
      <c r="I18" s="220">
        <f>SUMIF(F47:F56,A18,I47:I56)</f>
        <v>0</v>
      </c>
      <c r="J18" s="222"/>
    </row>
    <row r="19" spans="1:10" ht="23.25" customHeight="1" x14ac:dyDescent="0.25">
      <c r="A19" s="129" t="s">
        <v>69</v>
      </c>
      <c r="B19" s="130" t="s">
        <v>26</v>
      </c>
      <c r="C19" s="48"/>
      <c r="D19" s="49"/>
      <c r="E19" s="220"/>
      <c r="F19" s="221"/>
      <c r="G19" s="220"/>
      <c r="H19" s="221"/>
      <c r="I19" s="220">
        <f>SUMIF(F47:F56,A19,I47:I56)</f>
        <v>0</v>
      </c>
      <c r="J19" s="222"/>
    </row>
    <row r="20" spans="1:10" ht="23.25" customHeight="1" x14ac:dyDescent="0.25">
      <c r="A20" s="129" t="s">
        <v>70</v>
      </c>
      <c r="B20" s="130" t="s">
        <v>27</v>
      </c>
      <c r="C20" s="48"/>
      <c r="D20" s="49"/>
      <c r="E20" s="220"/>
      <c r="F20" s="221"/>
      <c r="G20" s="220"/>
      <c r="H20" s="221"/>
      <c r="I20" s="220">
        <f>SUMIF(F47:F56,A20,I47:I56)</f>
        <v>0</v>
      </c>
      <c r="J20" s="222"/>
    </row>
    <row r="21" spans="1:10" ht="23.25" customHeight="1" x14ac:dyDescent="0.25">
      <c r="A21" s="3"/>
      <c r="B21" s="64" t="s">
        <v>28</v>
      </c>
      <c r="C21" s="65"/>
      <c r="D21" s="66"/>
      <c r="E21" s="230"/>
      <c r="F21" s="239"/>
      <c r="G21" s="230"/>
      <c r="H21" s="239"/>
      <c r="I21" s="230">
        <f>SUM(I16:J20)</f>
        <v>0</v>
      </c>
      <c r="J21" s="231"/>
    </row>
    <row r="22" spans="1:10" ht="33" customHeight="1" x14ac:dyDescent="0.25">
      <c r="A22" s="3"/>
      <c r="B22" s="55" t="s">
        <v>32</v>
      </c>
      <c r="C22" s="48"/>
      <c r="D22" s="49"/>
      <c r="E22" s="54"/>
      <c r="F22" s="51"/>
      <c r="G22" s="42"/>
      <c r="H22" s="42"/>
      <c r="I22" s="42"/>
      <c r="J22" s="52"/>
    </row>
    <row r="23" spans="1:10" ht="23.25" customHeight="1" x14ac:dyDescent="0.25">
      <c r="A23" s="3"/>
      <c r="B23" s="47" t="s">
        <v>11</v>
      </c>
      <c r="C23" s="48"/>
      <c r="D23" s="49"/>
      <c r="E23" s="50">
        <v>15</v>
      </c>
      <c r="F23" s="51" t="s">
        <v>0</v>
      </c>
      <c r="G23" s="228">
        <f>ZakladDPHSniVypocet</f>
        <v>0</v>
      </c>
      <c r="H23" s="229"/>
      <c r="I23" s="229"/>
      <c r="J23" s="52" t="str">
        <f t="shared" ref="J23:J28" si="0">Mena</f>
        <v>CZK</v>
      </c>
    </row>
    <row r="24" spans="1:10" ht="23.25" customHeight="1" x14ac:dyDescent="0.25">
      <c r="A24" s="3"/>
      <c r="B24" s="47" t="s">
        <v>12</v>
      </c>
      <c r="C24" s="48"/>
      <c r="D24" s="49"/>
      <c r="E24" s="50">
        <f>SazbaDPH1</f>
        <v>15</v>
      </c>
      <c r="F24" s="51" t="s">
        <v>0</v>
      </c>
      <c r="G24" s="226">
        <f>ZakladDPHSni*SazbaDPH1/100</f>
        <v>0</v>
      </c>
      <c r="H24" s="227"/>
      <c r="I24" s="227"/>
      <c r="J24" s="52" t="str">
        <f t="shared" si="0"/>
        <v>CZK</v>
      </c>
    </row>
    <row r="25" spans="1:10" ht="23.25" customHeight="1" x14ac:dyDescent="0.25">
      <c r="A25" s="3"/>
      <c r="B25" s="47" t="s">
        <v>13</v>
      </c>
      <c r="C25" s="48"/>
      <c r="D25" s="49"/>
      <c r="E25" s="50">
        <v>21</v>
      </c>
      <c r="F25" s="51" t="s">
        <v>0</v>
      </c>
      <c r="G25" s="228">
        <f>ZakladDPHZaklVypocet</f>
        <v>0</v>
      </c>
      <c r="H25" s="229"/>
      <c r="I25" s="229"/>
      <c r="J25" s="52" t="str">
        <f t="shared" si="0"/>
        <v>CZK</v>
      </c>
    </row>
    <row r="26" spans="1:10" ht="23.25" customHeight="1" x14ac:dyDescent="0.25">
      <c r="A26" s="3"/>
      <c r="B26" s="41" t="s">
        <v>14</v>
      </c>
      <c r="C26" s="19"/>
      <c r="D26" s="15"/>
      <c r="E26" s="38">
        <f>SazbaDPH2</f>
        <v>21</v>
      </c>
      <c r="F26" s="39" t="s">
        <v>0</v>
      </c>
      <c r="G26" s="235">
        <f>ZakladDPHZakl*SazbaDPH2/100</f>
        <v>0</v>
      </c>
      <c r="H26" s="236"/>
      <c r="I26" s="236"/>
      <c r="J26" s="46" t="str">
        <f t="shared" si="0"/>
        <v>CZK</v>
      </c>
    </row>
    <row r="27" spans="1:10" ht="23.25" customHeight="1" thickBot="1" x14ac:dyDescent="0.3">
      <c r="A27" s="3"/>
      <c r="B27" s="40" t="s">
        <v>4</v>
      </c>
      <c r="C27" s="17"/>
      <c r="D27" s="20"/>
      <c r="E27" s="17"/>
      <c r="F27" s="18"/>
      <c r="G27" s="237">
        <f>0</f>
        <v>0</v>
      </c>
      <c r="H27" s="237"/>
      <c r="I27" s="237"/>
      <c r="J27" s="53" t="str">
        <f t="shared" si="0"/>
        <v>CZK</v>
      </c>
    </row>
    <row r="28" spans="1:10" ht="27.75" hidden="1" customHeight="1" thickBot="1" x14ac:dyDescent="0.3">
      <c r="A28" s="3"/>
      <c r="B28" s="102" t="s">
        <v>22</v>
      </c>
      <c r="C28" s="103"/>
      <c r="D28" s="103"/>
      <c r="E28" s="104"/>
      <c r="F28" s="105"/>
      <c r="G28" s="240">
        <f>ZakladDPHSniVypocet+ZakladDPHZaklVypocet</f>
        <v>0</v>
      </c>
      <c r="H28" s="240"/>
      <c r="I28" s="240"/>
      <c r="J28" s="106" t="str">
        <f t="shared" si="0"/>
        <v>CZK</v>
      </c>
    </row>
    <row r="29" spans="1:10" ht="27.75" customHeight="1" thickBot="1" x14ac:dyDescent="0.3">
      <c r="A29" s="3"/>
      <c r="B29" s="102" t="s">
        <v>35</v>
      </c>
      <c r="C29" s="107"/>
      <c r="D29" s="107"/>
      <c r="E29" s="107"/>
      <c r="F29" s="107"/>
      <c r="G29" s="238">
        <f>ZakladDPHSni+DPHSni+ZakladDPHZakl+DPHZakl+Zaokrouhleni</f>
        <v>0</v>
      </c>
      <c r="H29" s="238"/>
      <c r="I29" s="238"/>
      <c r="J29" s="108" t="s">
        <v>50</v>
      </c>
    </row>
    <row r="30" spans="1:10" ht="12.75" customHeight="1" x14ac:dyDescent="0.25">
      <c r="A30" s="3"/>
      <c r="B30" s="3"/>
      <c r="J30" s="10"/>
    </row>
    <row r="31" spans="1:10" ht="30" customHeight="1" x14ac:dyDescent="0.25">
      <c r="A31" s="3"/>
      <c r="B31" s="3"/>
      <c r="J31" s="10"/>
    </row>
    <row r="32" spans="1:10" ht="18.75" customHeight="1" x14ac:dyDescent="0.25">
      <c r="A32" s="3"/>
      <c r="B32" s="21"/>
      <c r="C32" s="16" t="s">
        <v>10</v>
      </c>
      <c r="D32" s="34"/>
      <c r="E32" s="34"/>
      <c r="F32" s="16" t="s">
        <v>9</v>
      </c>
      <c r="G32" s="34"/>
      <c r="H32" s="35">
        <f ca="1">TODAY()</f>
        <v>43567</v>
      </c>
      <c r="I32" s="34"/>
      <c r="J32" s="10"/>
    </row>
    <row r="33" spans="1:10" ht="47.25" customHeight="1" x14ac:dyDescent="0.25">
      <c r="A33" s="3"/>
      <c r="B33" s="3"/>
      <c r="J33" s="10"/>
    </row>
    <row r="34" spans="1:10" s="28" customFormat="1" ht="18.75" customHeight="1" x14ac:dyDescent="0.25">
      <c r="A34" s="27"/>
      <c r="B34" s="27"/>
      <c r="D34" s="22"/>
      <c r="E34" s="22"/>
      <c r="G34" s="22"/>
      <c r="H34" s="22"/>
      <c r="I34" s="22"/>
      <c r="J34" s="33"/>
    </row>
    <row r="35" spans="1:10" ht="12.75" customHeight="1" x14ac:dyDescent="0.25">
      <c r="A35" s="3"/>
      <c r="B35" s="3"/>
      <c r="D35" s="225" t="s">
        <v>2</v>
      </c>
      <c r="E35" s="225"/>
      <c r="H35" s="11" t="s">
        <v>3</v>
      </c>
      <c r="J35" s="10"/>
    </row>
    <row r="36" spans="1:10" ht="13.5" customHeight="1" thickBot="1" x14ac:dyDescent="0.3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3">
      <c r="B37" s="67" t="s">
        <v>15</v>
      </c>
      <c r="C37" s="2"/>
      <c r="D37" s="2"/>
      <c r="E37" s="2"/>
      <c r="F37" s="94"/>
      <c r="G37" s="94"/>
      <c r="H37" s="94"/>
      <c r="I37" s="94"/>
      <c r="J37" s="2"/>
    </row>
    <row r="38" spans="1:10" ht="25.5" hidden="1" customHeight="1" x14ac:dyDescent="0.25">
      <c r="A38" s="86" t="s">
        <v>37</v>
      </c>
      <c r="B38" s="88" t="s">
        <v>16</v>
      </c>
      <c r="C38" s="89" t="s">
        <v>5</v>
      </c>
      <c r="D38" s="90"/>
      <c r="E38" s="90"/>
      <c r="F38" s="95" t="str">
        <f>B23</f>
        <v>Základ pro sníženou DPH</v>
      </c>
      <c r="G38" s="95" t="str">
        <f>B25</f>
        <v>Základ pro základní DPH</v>
      </c>
      <c r="H38" s="96" t="s">
        <v>17</v>
      </c>
      <c r="I38" s="96" t="s">
        <v>1</v>
      </c>
      <c r="J38" s="91" t="s">
        <v>0</v>
      </c>
    </row>
    <row r="39" spans="1:10" ht="25.5" hidden="1" customHeight="1" x14ac:dyDescent="0.25">
      <c r="A39" s="86">
        <v>0</v>
      </c>
      <c r="B39" s="92" t="s">
        <v>48</v>
      </c>
      <c r="C39" s="208" t="s">
        <v>45</v>
      </c>
      <c r="D39" s="209"/>
      <c r="E39" s="209"/>
      <c r="F39" s="97">
        <f>'Rozpočet Pol'!AC89</f>
        <v>0</v>
      </c>
      <c r="G39" s="98">
        <f>'Rozpočet Pol'!AD89</f>
        <v>0</v>
      </c>
      <c r="H39" s="99">
        <f>(F39*SazbaDPH1/100)+(G39*SazbaDPH2/100)</f>
        <v>0</v>
      </c>
      <c r="I39" s="99">
        <f>F39+G39+H39</f>
        <v>0</v>
      </c>
      <c r="J39" s="93" t="str">
        <f>IF(CenaCelkemVypocet=0,"",I39/CenaCelkemVypocet*100)</f>
        <v/>
      </c>
    </row>
    <row r="40" spans="1:10" ht="25.5" hidden="1" customHeight="1" x14ac:dyDescent="0.25">
      <c r="A40" s="86"/>
      <c r="B40" s="210" t="s">
        <v>49</v>
      </c>
      <c r="C40" s="211"/>
      <c r="D40" s="211"/>
      <c r="E40" s="212"/>
      <c r="F40" s="100">
        <f>SUMIF(A39:A39,"=1",F39:F39)</f>
        <v>0</v>
      </c>
      <c r="G40" s="101">
        <f>SUMIF(A39:A39,"=1",G39:G39)</f>
        <v>0</v>
      </c>
      <c r="H40" s="101">
        <f>SUMIF(A39:A39,"=1",H39:H39)</f>
        <v>0</v>
      </c>
      <c r="I40" s="101">
        <f>SUMIF(A39:A39,"=1",I39:I39)</f>
        <v>0</v>
      </c>
      <c r="J40" s="87">
        <f>SUMIF(A39:A39,"=1",J39:J39)</f>
        <v>0</v>
      </c>
    </row>
    <row r="44" spans="1:10" ht="15.6" x14ac:dyDescent="0.3">
      <c r="B44" s="109" t="s">
        <v>51</v>
      </c>
    </row>
    <row r="46" spans="1:10" ht="25.5" customHeight="1" x14ac:dyDescent="0.25">
      <c r="A46" s="110"/>
      <c r="B46" s="114" t="s">
        <v>16</v>
      </c>
      <c r="C46" s="114" t="s">
        <v>5</v>
      </c>
      <c r="D46" s="115"/>
      <c r="E46" s="115"/>
      <c r="F46" s="118" t="s">
        <v>52</v>
      </c>
      <c r="G46" s="118"/>
      <c r="H46" s="118"/>
      <c r="I46" s="213" t="s">
        <v>28</v>
      </c>
      <c r="J46" s="213"/>
    </row>
    <row r="47" spans="1:10" ht="25.5" customHeight="1" x14ac:dyDescent="0.25">
      <c r="A47" s="111"/>
      <c r="B47" s="119" t="s">
        <v>53</v>
      </c>
      <c r="C47" s="215" t="s">
        <v>54</v>
      </c>
      <c r="D47" s="216"/>
      <c r="E47" s="216"/>
      <c r="F47" s="121" t="s">
        <v>23</v>
      </c>
      <c r="G47" s="122"/>
      <c r="H47" s="122"/>
      <c r="I47" s="214">
        <f>'Rozpočet Pol'!G8</f>
        <v>0</v>
      </c>
      <c r="J47" s="214"/>
    </row>
    <row r="48" spans="1:10" ht="25.5" customHeight="1" x14ac:dyDescent="0.25">
      <c r="A48" s="111"/>
      <c r="B48" s="113" t="s">
        <v>55</v>
      </c>
      <c r="C48" s="202" t="s">
        <v>56</v>
      </c>
      <c r="D48" s="203"/>
      <c r="E48" s="203"/>
      <c r="F48" s="123" t="s">
        <v>23</v>
      </c>
      <c r="G48" s="124"/>
      <c r="H48" s="124"/>
      <c r="I48" s="201">
        <f>'Rozpočet Pol'!G13</f>
        <v>0</v>
      </c>
      <c r="J48" s="201"/>
    </row>
    <row r="49" spans="1:10" ht="25.5" customHeight="1" x14ac:dyDescent="0.25">
      <c r="A49" s="111"/>
      <c r="B49" s="113" t="s">
        <v>57</v>
      </c>
      <c r="C49" s="202" t="s">
        <v>58</v>
      </c>
      <c r="D49" s="203"/>
      <c r="E49" s="203"/>
      <c r="F49" s="123" t="s">
        <v>23</v>
      </c>
      <c r="G49" s="124"/>
      <c r="H49" s="124"/>
      <c r="I49" s="201">
        <f>'Rozpočet Pol'!G16</f>
        <v>0</v>
      </c>
      <c r="J49" s="201"/>
    </row>
    <row r="50" spans="1:10" ht="25.5" customHeight="1" x14ac:dyDescent="0.25">
      <c r="A50" s="111"/>
      <c r="B50" s="113" t="s">
        <v>59</v>
      </c>
      <c r="C50" s="202" t="s">
        <v>60</v>
      </c>
      <c r="D50" s="203"/>
      <c r="E50" s="203"/>
      <c r="F50" s="123" t="s">
        <v>23</v>
      </c>
      <c r="G50" s="124"/>
      <c r="H50" s="124"/>
      <c r="I50" s="201">
        <f>'Rozpočet Pol'!G21</f>
        <v>0</v>
      </c>
      <c r="J50" s="201"/>
    </row>
    <row r="51" spans="1:10" ht="25.5" customHeight="1" x14ac:dyDescent="0.25">
      <c r="A51" s="111"/>
      <c r="B51" s="113" t="s">
        <v>61</v>
      </c>
      <c r="C51" s="202" t="s">
        <v>62</v>
      </c>
      <c r="D51" s="203"/>
      <c r="E51" s="203"/>
      <c r="F51" s="123" t="s">
        <v>24</v>
      </c>
      <c r="G51" s="124"/>
      <c r="H51" s="124"/>
      <c r="I51" s="201">
        <f>'Rozpočet Pol'!G28</f>
        <v>0</v>
      </c>
      <c r="J51" s="201"/>
    </row>
    <row r="52" spans="1:10" ht="25.5" customHeight="1" x14ac:dyDescent="0.25">
      <c r="A52" s="111"/>
      <c r="B52" s="113" t="s">
        <v>63</v>
      </c>
      <c r="C52" s="202" t="s">
        <v>64</v>
      </c>
      <c r="D52" s="203"/>
      <c r="E52" s="203"/>
      <c r="F52" s="123" t="s">
        <v>24</v>
      </c>
      <c r="G52" s="124"/>
      <c r="H52" s="124"/>
      <c r="I52" s="201">
        <f>'Rozpočet Pol'!G42</f>
        <v>0</v>
      </c>
      <c r="J52" s="201"/>
    </row>
    <row r="53" spans="1:10" ht="25.5" customHeight="1" x14ac:dyDescent="0.25">
      <c r="A53" s="111"/>
      <c r="B53" s="113" t="s">
        <v>65</v>
      </c>
      <c r="C53" s="202" t="s">
        <v>66</v>
      </c>
      <c r="D53" s="203"/>
      <c r="E53" s="203"/>
      <c r="F53" s="123" t="s">
        <v>24</v>
      </c>
      <c r="G53" s="124"/>
      <c r="H53" s="124"/>
      <c r="I53" s="201">
        <f>'Rozpočet Pol'!G47</f>
        <v>0</v>
      </c>
      <c r="J53" s="201"/>
    </row>
    <row r="54" spans="1:10" ht="25.5" customHeight="1" x14ac:dyDescent="0.25">
      <c r="A54" s="111"/>
      <c r="B54" s="113" t="s">
        <v>67</v>
      </c>
      <c r="C54" s="202" t="s">
        <v>68</v>
      </c>
      <c r="D54" s="203"/>
      <c r="E54" s="203"/>
      <c r="F54" s="123" t="s">
        <v>24</v>
      </c>
      <c r="G54" s="124"/>
      <c r="H54" s="124"/>
      <c r="I54" s="201">
        <f>'Rozpočet Pol'!G74</f>
        <v>0</v>
      </c>
      <c r="J54" s="201"/>
    </row>
    <row r="55" spans="1:10" ht="25.5" customHeight="1" x14ac:dyDescent="0.25">
      <c r="A55" s="111"/>
      <c r="B55" s="113"/>
      <c r="C55" s="202"/>
      <c r="D55" s="203"/>
      <c r="E55" s="203"/>
      <c r="F55" s="123"/>
      <c r="G55" s="124"/>
      <c r="H55" s="124"/>
      <c r="I55" s="201"/>
      <c r="J55" s="201"/>
    </row>
    <row r="56" spans="1:10" ht="25.5" customHeight="1" x14ac:dyDescent="0.25">
      <c r="A56" s="111"/>
      <c r="B56" s="120"/>
      <c r="C56" s="205"/>
      <c r="D56" s="206"/>
      <c r="E56" s="206"/>
      <c r="F56" s="125"/>
      <c r="G56" s="126"/>
      <c r="H56" s="126"/>
      <c r="I56" s="204"/>
      <c r="J56" s="204"/>
    </row>
    <row r="57" spans="1:10" ht="25.5" customHeight="1" x14ac:dyDescent="0.25">
      <c r="A57" s="112"/>
      <c r="B57" s="116" t="s">
        <v>1</v>
      </c>
      <c r="C57" s="116"/>
      <c r="D57" s="117"/>
      <c r="E57" s="117"/>
      <c r="F57" s="127"/>
      <c r="G57" s="128"/>
      <c r="H57" s="128"/>
      <c r="I57" s="207">
        <f>SUM(I47:I56)</f>
        <v>0</v>
      </c>
      <c r="J57" s="207"/>
    </row>
    <row r="58" spans="1:10" x14ac:dyDescent="0.25">
      <c r="F58" s="85"/>
      <c r="G58" s="85"/>
      <c r="H58" s="85"/>
      <c r="I58" s="85"/>
      <c r="J58" s="85"/>
    </row>
    <row r="59" spans="1:10" x14ac:dyDescent="0.25">
      <c r="F59" s="85"/>
      <c r="G59" s="85"/>
      <c r="H59" s="85"/>
      <c r="I59" s="85"/>
      <c r="J59" s="85"/>
    </row>
    <row r="60" spans="1:10" x14ac:dyDescent="0.25">
      <c r="F60" s="85"/>
      <c r="G60" s="85"/>
      <c r="H60" s="85"/>
      <c r="I60" s="85"/>
      <c r="J60" s="8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4" customWidth="1"/>
    <col min="2" max="2" width="14.44140625" style="4" customWidth="1"/>
    <col min="3" max="3" width="38.33203125" style="8" customWidth="1"/>
    <col min="4" max="4" width="4.5546875" style="4" customWidth="1"/>
    <col min="5" max="5" width="10.5546875" style="4" customWidth="1"/>
    <col min="6" max="6" width="9.88671875" style="4" customWidth="1"/>
    <col min="7" max="7" width="12.6640625" style="4" customWidth="1"/>
    <col min="8" max="16384" width="9.109375" style="4"/>
  </cols>
  <sheetData>
    <row r="1" spans="1:7" ht="15.6" x14ac:dyDescent="0.25">
      <c r="A1" s="248" t="s">
        <v>6</v>
      </c>
      <c r="B1" s="248"/>
      <c r="C1" s="249"/>
      <c r="D1" s="248"/>
      <c r="E1" s="248"/>
      <c r="F1" s="248"/>
      <c r="G1" s="248"/>
    </row>
    <row r="2" spans="1:7" ht="24.9" customHeight="1" x14ac:dyDescent="0.25">
      <c r="A2" s="69" t="s">
        <v>41</v>
      </c>
      <c r="B2" s="68"/>
      <c r="C2" s="250"/>
      <c r="D2" s="250"/>
      <c r="E2" s="250"/>
      <c r="F2" s="250"/>
      <c r="G2" s="251"/>
    </row>
    <row r="3" spans="1:7" ht="24.9" hidden="1" customHeight="1" x14ac:dyDescent="0.25">
      <c r="A3" s="69" t="s">
        <v>7</v>
      </c>
      <c r="B3" s="68"/>
      <c r="C3" s="250"/>
      <c r="D3" s="250"/>
      <c r="E3" s="250"/>
      <c r="F3" s="250"/>
      <c r="G3" s="251"/>
    </row>
    <row r="4" spans="1:7" ht="24.9" hidden="1" customHeight="1" x14ac:dyDescent="0.25">
      <c r="A4" s="69" t="s">
        <v>8</v>
      </c>
      <c r="B4" s="68"/>
      <c r="C4" s="250"/>
      <c r="D4" s="250"/>
      <c r="E4" s="250"/>
      <c r="F4" s="250"/>
      <c r="G4" s="251"/>
    </row>
    <row r="5" spans="1:7" hidden="1" x14ac:dyDescent="0.25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99"/>
  <sheetViews>
    <sheetView workbookViewId="0">
      <selection activeCell="X8" sqref="X8"/>
    </sheetView>
  </sheetViews>
  <sheetFormatPr defaultRowHeight="13.2" outlineLevelRow="1" x14ac:dyDescent="0.25"/>
  <cols>
    <col min="1" max="1" width="4.33203125" customWidth="1"/>
    <col min="2" max="2" width="14.44140625" style="84" customWidth="1"/>
    <col min="3" max="3" width="38.33203125" style="84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21" width="0" hidden="1" customWidth="1"/>
    <col min="29" max="39" width="0" hidden="1" customWidth="1"/>
  </cols>
  <sheetData>
    <row r="1" spans="1:60" ht="15.75" customHeight="1" x14ac:dyDescent="0.3">
      <c r="A1" s="264" t="s">
        <v>196</v>
      </c>
      <c r="B1" s="264"/>
      <c r="C1" s="264"/>
      <c r="D1" s="264"/>
      <c r="E1" s="264"/>
      <c r="F1" s="264"/>
      <c r="G1" s="264"/>
      <c r="AE1" t="s">
        <v>72</v>
      </c>
    </row>
    <row r="2" spans="1:60" ht="24.9" customHeight="1" x14ac:dyDescent="0.25">
      <c r="A2" s="133" t="s">
        <v>71</v>
      </c>
      <c r="B2" s="131"/>
      <c r="C2" s="265" t="s">
        <v>45</v>
      </c>
      <c r="D2" s="266"/>
      <c r="E2" s="266"/>
      <c r="F2" s="266"/>
      <c r="G2" s="267"/>
      <c r="AE2" t="s">
        <v>73</v>
      </c>
    </row>
    <row r="3" spans="1:60" ht="24.9" customHeight="1" x14ac:dyDescent="0.25">
      <c r="A3" s="134" t="s">
        <v>7</v>
      </c>
      <c r="B3" s="132"/>
      <c r="C3" s="268" t="s">
        <v>42</v>
      </c>
      <c r="D3" s="269"/>
      <c r="E3" s="269"/>
      <c r="F3" s="269"/>
      <c r="G3" s="270"/>
      <c r="AE3" t="s">
        <v>74</v>
      </c>
    </row>
    <row r="4" spans="1:60" ht="24.9" hidden="1" customHeight="1" x14ac:dyDescent="0.25">
      <c r="A4" s="134" t="s">
        <v>8</v>
      </c>
      <c r="B4" s="132"/>
      <c r="C4" s="268"/>
      <c r="D4" s="269"/>
      <c r="E4" s="269"/>
      <c r="F4" s="269"/>
      <c r="G4" s="270"/>
      <c r="AE4" t="s">
        <v>75</v>
      </c>
    </row>
    <row r="5" spans="1:60" hidden="1" x14ac:dyDescent="0.25">
      <c r="A5" s="135" t="s">
        <v>76</v>
      </c>
      <c r="B5" s="136"/>
      <c r="C5" s="136"/>
      <c r="D5" s="137"/>
      <c r="E5" s="137"/>
      <c r="F5" s="137"/>
      <c r="G5" s="138"/>
      <c r="AE5" t="s">
        <v>77</v>
      </c>
    </row>
    <row r="7" spans="1:60" ht="39.6" x14ac:dyDescent="0.25">
      <c r="A7" s="143" t="s">
        <v>78</v>
      </c>
      <c r="B7" s="144" t="s">
        <v>79</v>
      </c>
      <c r="C7" s="144" t="s">
        <v>80</v>
      </c>
      <c r="D7" s="143" t="s">
        <v>81</v>
      </c>
      <c r="E7" s="143" t="s">
        <v>82</v>
      </c>
      <c r="F7" s="139" t="s">
        <v>83</v>
      </c>
      <c r="G7" s="160" t="s">
        <v>28</v>
      </c>
      <c r="H7" s="161" t="s">
        <v>29</v>
      </c>
      <c r="I7" s="161" t="s">
        <v>84</v>
      </c>
      <c r="J7" s="161" t="s">
        <v>30</v>
      </c>
      <c r="K7" s="161" t="s">
        <v>85</v>
      </c>
      <c r="L7" s="161" t="s">
        <v>86</v>
      </c>
      <c r="M7" s="161" t="s">
        <v>87</v>
      </c>
      <c r="N7" s="161" t="s">
        <v>88</v>
      </c>
      <c r="O7" s="161" t="s">
        <v>89</v>
      </c>
      <c r="P7" s="161" t="s">
        <v>90</v>
      </c>
      <c r="Q7" s="161" t="s">
        <v>91</v>
      </c>
      <c r="R7" s="161" t="s">
        <v>92</v>
      </c>
      <c r="S7" s="161" t="s">
        <v>93</v>
      </c>
      <c r="T7" s="161" t="s">
        <v>94</v>
      </c>
      <c r="U7" s="146" t="s">
        <v>95</v>
      </c>
    </row>
    <row r="8" spans="1:60" x14ac:dyDescent="0.25">
      <c r="A8" s="162" t="s">
        <v>96</v>
      </c>
      <c r="B8" s="163" t="s">
        <v>53</v>
      </c>
      <c r="C8" s="164" t="s">
        <v>54</v>
      </c>
      <c r="D8" s="165"/>
      <c r="E8" s="166"/>
      <c r="F8" s="167"/>
      <c r="G8" s="167">
        <f>SUMIF(AE9:AE12,"&lt;&gt;NOR",G9:G12)</f>
        <v>0</v>
      </c>
      <c r="H8" s="167"/>
      <c r="I8" s="167">
        <f>SUM(I9:I12)</f>
        <v>0</v>
      </c>
      <c r="J8" s="167"/>
      <c r="K8" s="167">
        <f>SUM(K9:K12)</f>
        <v>0</v>
      </c>
      <c r="L8" s="167"/>
      <c r="M8" s="167">
        <f>SUM(M9:M12)</f>
        <v>0</v>
      </c>
      <c r="N8" s="145"/>
      <c r="O8" s="145">
        <f>SUM(O9:O12)</f>
        <v>9.3490000000000004E-2</v>
      </c>
      <c r="P8" s="145"/>
      <c r="Q8" s="145">
        <f>SUM(Q9:Q12)</f>
        <v>0</v>
      </c>
      <c r="R8" s="145"/>
      <c r="S8" s="145"/>
      <c r="T8" s="162"/>
      <c r="U8" s="145">
        <f>SUM(U9:U12)</f>
        <v>13.1</v>
      </c>
      <c r="AE8" t="s">
        <v>97</v>
      </c>
    </row>
    <row r="9" spans="1:60" outlineLevel="1" x14ac:dyDescent="0.25">
      <c r="A9" s="141">
        <v>1</v>
      </c>
      <c r="B9" s="141" t="s">
        <v>98</v>
      </c>
      <c r="C9" s="175" t="s">
        <v>99</v>
      </c>
      <c r="D9" s="147" t="s">
        <v>100</v>
      </c>
      <c r="E9" s="154">
        <v>5.032</v>
      </c>
      <c r="F9" s="157"/>
      <c r="G9" s="158">
        <f>ROUND(E9*F9,2)</f>
        <v>0</v>
      </c>
      <c r="H9" s="157"/>
      <c r="I9" s="158">
        <f>ROUND(E9*H9,2)</f>
        <v>0</v>
      </c>
      <c r="J9" s="157"/>
      <c r="K9" s="158">
        <f>ROUND(E9*J9,2)</f>
        <v>0</v>
      </c>
      <c r="L9" s="158">
        <v>21</v>
      </c>
      <c r="M9" s="158">
        <f>G9*(1+L9/100)</f>
        <v>0</v>
      </c>
      <c r="N9" s="148">
        <v>1.8579999999999999E-2</v>
      </c>
      <c r="O9" s="148">
        <f>ROUND(E9*N9,5)</f>
        <v>9.3490000000000004E-2</v>
      </c>
      <c r="P9" s="148">
        <v>0</v>
      </c>
      <c r="Q9" s="148">
        <f>ROUND(E9*P9,5)</f>
        <v>0</v>
      </c>
      <c r="R9" s="148"/>
      <c r="S9" s="148"/>
      <c r="T9" s="149">
        <v>2.3422000000000001</v>
      </c>
      <c r="U9" s="148">
        <f>ROUND(E9*T9,2)</f>
        <v>11.79</v>
      </c>
      <c r="V9" s="140"/>
      <c r="W9" s="140"/>
      <c r="X9" s="140"/>
      <c r="Y9" s="140"/>
      <c r="Z9" s="140"/>
      <c r="AA9" s="140"/>
      <c r="AB9" s="140"/>
      <c r="AC9" s="140"/>
      <c r="AD9" s="140"/>
      <c r="AE9" s="140" t="s">
        <v>101</v>
      </c>
      <c r="AF9" s="140"/>
      <c r="AG9" s="140"/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</row>
    <row r="10" spans="1:60" outlineLevel="1" x14ac:dyDescent="0.25">
      <c r="A10" s="141"/>
      <c r="B10" s="141"/>
      <c r="C10" s="176" t="s">
        <v>102</v>
      </c>
      <c r="D10" s="150"/>
      <c r="E10" s="155">
        <v>1.6</v>
      </c>
      <c r="F10" s="158"/>
      <c r="G10" s="158"/>
      <c r="H10" s="158"/>
      <c r="I10" s="158"/>
      <c r="J10" s="158"/>
      <c r="K10" s="158"/>
      <c r="L10" s="158"/>
      <c r="M10" s="158"/>
      <c r="N10" s="148"/>
      <c r="O10" s="148"/>
      <c r="P10" s="148"/>
      <c r="Q10" s="148"/>
      <c r="R10" s="148"/>
      <c r="S10" s="148"/>
      <c r="T10" s="149"/>
      <c r="U10" s="148"/>
      <c r="V10" s="140"/>
      <c r="W10" s="140"/>
      <c r="X10" s="140"/>
      <c r="Y10" s="140"/>
      <c r="Z10" s="140"/>
      <c r="AA10" s="140"/>
      <c r="AB10" s="140"/>
      <c r="AC10" s="140"/>
      <c r="AD10" s="140"/>
      <c r="AE10" s="140" t="s">
        <v>103</v>
      </c>
      <c r="AF10" s="140">
        <v>0</v>
      </c>
      <c r="AG10" s="140"/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0"/>
      <c r="BB10" s="140"/>
      <c r="BC10" s="140"/>
      <c r="BD10" s="140"/>
      <c r="BE10" s="140"/>
      <c r="BF10" s="140"/>
      <c r="BG10" s="140"/>
      <c r="BH10" s="140"/>
    </row>
    <row r="11" spans="1:60" outlineLevel="1" x14ac:dyDescent="0.25">
      <c r="A11" s="141"/>
      <c r="B11" s="141"/>
      <c r="C11" s="176" t="s">
        <v>104</v>
      </c>
      <c r="D11" s="150"/>
      <c r="E11" s="155">
        <v>3.4319999999999999</v>
      </c>
      <c r="F11" s="158"/>
      <c r="G11" s="158"/>
      <c r="H11" s="158"/>
      <c r="I11" s="158"/>
      <c r="J11" s="158"/>
      <c r="K11" s="158"/>
      <c r="L11" s="158"/>
      <c r="M11" s="158"/>
      <c r="N11" s="148"/>
      <c r="O11" s="148"/>
      <c r="P11" s="148"/>
      <c r="Q11" s="148"/>
      <c r="R11" s="148"/>
      <c r="S11" s="148"/>
      <c r="T11" s="149"/>
      <c r="U11" s="148"/>
      <c r="V11" s="140"/>
      <c r="W11" s="140"/>
      <c r="X11" s="140"/>
      <c r="Y11" s="140"/>
      <c r="Z11" s="140"/>
      <c r="AA11" s="140"/>
      <c r="AB11" s="140"/>
      <c r="AC11" s="140"/>
      <c r="AD11" s="140"/>
      <c r="AE11" s="140" t="s">
        <v>103</v>
      </c>
      <c r="AF11" s="140">
        <v>0</v>
      </c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</row>
    <row r="12" spans="1:60" outlineLevel="1" x14ac:dyDescent="0.25">
      <c r="A12" s="141">
        <v>2</v>
      </c>
      <c r="B12" s="141" t="s">
        <v>105</v>
      </c>
      <c r="C12" s="175" t="s">
        <v>106</v>
      </c>
      <c r="D12" s="147" t="s">
        <v>100</v>
      </c>
      <c r="E12" s="154">
        <v>5.032</v>
      </c>
      <c r="F12" s="157"/>
      <c r="G12" s="158">
        <f>ROUND(E12*F12,2)</f>
        <v>0</v>
      </c>
      <c r="H12" s="157"/>
      <c r="I12" s="158">
        <f>ROUND(E12*H12,2)</f>
        <v>0</v>
      </c>
      <c r="J12" s="157"/>
      <c r="K12" s="158">
        <f>ROUND(E12*J12,2)</f>
        <v>0</v>
      </c>
      <c r="L12" s="158">
        <v>21</v>
      </c>
      <c r="M12" s="158">
        <f>G12*(1+L12/100)</f>
        <v>0</v>
      </c>
      <c r="N12" s="148">
        <v>0</v>
      </c>
      <c r="O12" s="148">
        <f>ROUND(E12*N12,5)</f>
        <v>0</v>
      </c>
      <c r="P12" s="148">
        <v>0</v>
      </c>
      <c r="Q12" s="148">
        <f>ROUND(E12*P12,5)</f>
        <v>0</v>
      </c>
      <c r="R12" s="148"/>
      <c r="S12" s="148"/>
      <c r="T12" s="149">
        <v>0.26</v>
      </c>
      <c r="U12" s="148">
        <f>ROUND(E12*T12,2)</f>
        <v>1.31</v>
      </c>
      <c r="V12" s="140"/>
      <c r="W12" s="140"/>
      <c r="X12" s="140"/>
      <c r="Y12" s="140"/>
      <c r="Z12" s="140"/>
      <c r="AA12" s="140"/>
      <c r="AB12" s="140"/>
      <c r="AC12" s="140"/>
      <c r="AD12" s="140"/>
      <c r="AE12" s="140" t="s">
        <v>101</v>
      </c>
      <c r="AF12" s="140"/>
      <c r="AG12" s="140"/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  <c r="AV12" s="140"/>
      <c r="AW12" s="140"/>
      <c r="AX12" s="140"/>
      <c r="AY12" s="140"/>
      <c r="AZ12" s="140"/>
      <c r="BA12" s="140"/>
      <c r="BB12" s="140"/>
      <c r="BC12" s="140"/>
      <c r="BD12" s="140"/>
      <c r="BE12" s="140"/>
      <c r="BF12" s="140"/>
      <c r="BG12" s="140"/>
      <c r="BH12" s="140"/>
    </row>
    <row r="13" spans="1:60" x14ac:dyDescent="0.25">
      <c r="A13" s="142" t="s">
        <v>96</v>
      </c>
      <c r="B13" s="142" t="s">
        <v>55</v>
      </c>
      <c r="C13" s="177" t="s">
        <v>56</v>
      </c>
      <c r="D13" s="151"/>
      <c r="E13" s="156"/>
      <c r="F13" s="159"/>
      <c r="G13" s="159">
        <f>SUMIF(AE14:AE15,"&lt;&gt;NOR",G14:G15)</f>
        <v>0</v>
      </c>
      <c r="H13" s="159"/>
      <c r="I13" s="159">
        <f>SUM(I14:I15)</f>
        <v>0</v>
      </c>
      <c r="J13" s="159"/>
      <c r="K13" s="159">
        <f>SUM(K14:K15)</f>
        <v>0</v>
      </c>
      <c r="L13" s="159"/>
      <c r="M13" s="159">
        <f>SUM(M14:M15)</f>
        <v>0</v>
      </c>
      <c r="N13" s="152"/>
      <c r="O13" s="152">
        <f>SUM(O14:O15)</f>
        <v>16.36589</v>
      </c>
      <c r="P13" s="152"/>
      <c r="Q13" s="152">
        <f>SUM(Q14:Q15)</f>
        <v>0</v>
      </c>
      <c r="R13" s="152"/>
      <c r="S13" s="152"/>
      <c r="T13" s="153"/>
      <c r="U13" s="152">
        <f>SUM(U14:U15)</f>
        <v>16.72</v>
      </c>
      <c r="AE13" t="s">
        <v>97</v>
      </c>
    </row>
    <row r="14" spans="1:60" ht="20.399999999999999" outlineLevel="1" x14ac:dyDescent="0.25">
      <c r="A14" s="141">
        <v>3</v>
      </c>
      <c r="B14" s="141" t="s">
        <v>107</v>
      </c>
      <c r="C14" s="175" t="s">
        <v>108</v>
      </c>
      <c r="D14" s="147" t="s">
        <v>109</v>
      </c>
      <c r="E14" s="154">
        <v>6.48</v>
      </c>
      <c r="F14" s="157"/>
      <c r="G14" s="158">
        <f>ROUND(E14*F14,2)</f>
        <v>0</v>
      </c>
      <c r="H14" s="157"/>
      <c r="I14" s="158">
        <f>ROUND(E14*H14,2)</f>
        <v>0</v>
      </c>
      <c r="J14" s="157"/>
      <c r="K14" s="158">
        <f>ROUND(E14*J14,2)</f>
        <v>0</v>
      </c>
      <c r="L14" s="158">
        <v>21</v>
      </c>
      <c r="M14" s="158">
        <f>G14*(1+L14/100)</f>
        <v>0</v>
      </c>
      <c r="N14" s="148">
        <v>2.5255999999999998</v>
      </c>
      <c r="O14" s="148">
        <f>ROUND(E14*N14,5)</f>
        <v>16.36589</v>
      </c>
      <c r="P14" s="148">
        <v>0</v>
      </c>
      <c r="Q14" s="148">
        <f>ROUND(E14*P14,5)</f>
        <v>0</v>
      </c>
      <c r="R14" s="148"/>
      <c r="S14" s="148"/>
      <c r="T14" s="149">
        <v>2.58</v>
      </c>
      <c r="U14" s="148">
        <f>ROUND(E14*T14,2)</f>
        <v>16.72</v>
      </c>
      <c r="V14" s="140"/>
      <c r="W14" s="140"/>
      <c r="X14" s="140"/>
      <c r="Y14" s="140"/>
      <c r="Z14" s="140"/>
      <c r="AA14" s="140"/>
      <c r="AB14" s="140"/>
      <c r="AC14" s="140"/>
      <c r="AD14" s="140"/>
      <c r="AE14" s="140" t="s">
        <v>101</v>
      </c>
      <c r="AF14" s="140"/>
      <c r="AG14" s="140"/>
      <c r="AH14" s="140"/>
      <c r="AI14" s="140"/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  <c r="AT14" s="140"/>
      <c r="AU14" s="140"/>
      <c r="AV14" s="140"/>
      <c r="AW14" s="140"/>
      <c r="AX14" s="140"/>
      <c r="AY14" s="140"/>
      <c r="AZ14" s="140"/>
      <c r="BA14" s="140"/>
      <c r="BB14" s="140"/>
      <c r="BC14" s="140"/>
      <c r="BD14" s="140"/>
      <c r="BE14" s="140"/>
      <c r="BF14" s="140"/>
      <c r="BG14" s="140"/>
      <c r="BH14" s="140"/>
    </row>
    <row r="15" spans="1:60" outlineLevel="1" x14ac:dyDescent="0.25">
      <c r="A15" s="141"/>
      <c r="B15" s="141"/>
      <c r="C15" s="176" t="s">
        <v>110</v>
      </c>
      <c r="D15" s="150"/>
      <c r="E15" s="155">
        <v>6.48</v>
      </c>
      <c r="F15" s="158"/>
      <c r="G15" s="158"/>
      <c r="H15" s="158"/>
      <c r="I15" s="158"/>
      <c r="J15" s="158"/>
      <c r="K15" s="158"/>
      <c r="L15" s="158"/>
      <c r="M15" s="158"/>
      <c r="N15" s="148"/>
      <c r="O15" s="148"/>
      <c r="P15" s="148"/>
      <c r="Q15" s="148"/>
      <c r="R15" s="148"/>
      <c r="S15" s="148"/>
      <c r="T15" s="149"/>
      <c r="U15" s="148"/>
      <c r="V15" s="140"/>
      <c r="W15" s="140"/>
      <c r="X15" s="140"/>
      <c r="Y15" s="140"/>
      <c r="Z15" s="140"/>
      <c r="AA15" s="140"/>
      <c r="AB15" s="140"/>
      <c r="AC15" s="140"/>
      <c r="AD15" s="140"/>
      <c r="AE15" s="140" t="s">
        <v>103</v>
      </c>
      <c r="AF15" s="140">
        <v>0</v>
      </c>
      <c r="AG15" s="140"/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  <c r="AV15" s="140"/>
      <c r="AW15" s="140"/>
      <c r="AX15" s="140"/>
      <c r="AY15" s="140"/>
      <c r="AZ15" s="140"/>
      <c r="BA15" s="140"/>
      <c r="BB15" s="140"/>
      <c r="BC15" s="140"/>
      <c r="BD15" s="140"/>
      <c r="BE15" s="140"/>
      <c r="BF15" s="140"/>
      <c r="BG15" s="140"/>
      <c r="BH15" s="140"/>
    </row>
    <row r="16" spans="1:60" x14ac:dyDescent="0.25">
      <c r="A16" s="142" t="s">
        <v>96</v>
      </c>
      <c r="B16" s="142" t="s">
        <v>57</v>
      </c>
      <c r="C16" s="177" t="s">
        <v>58</v>
      </c>
      <c r="D16" s="151"/>
      <c r="E16" s="156"/>
      <c r="F16" s="159"/>
      <c r="G16" s="159">
        <f>SUMIF(AE17:AE20,"&lt;&gt;NOR",G17:G20)</f>
        <v>0</v>
      </c>
      <c r="H16" s="159"/>
      <c r="I16" s="159">
        <f>SUM(I17:I20)</f>
        <v>0</v>
      </c>
      <c r="J16" s="159"/>
      <c r="K16" s="159">
        <f>SUM(K17:K20)</f>
        <v>0</v>
      </c>
      <c r="L16" s="159"/>
      <c r="M16" s="159">
        <f>SUM(M17:M20)</f>
        <v>0</v>
      </c>
      <c r="N16" s="152"/>
      <c r="O16" s="152">
        <f>SUM(O17:O20)</f>
        <v>0</v>
      </c>
      <c r="P16" s="152"/>
      <c r="Q16" s="152">
        <f>SUM(Q17:Q20)</f>
        <v>6.2880000000000003</v>
      </c>
      <c r="R16" s="152"/>
      <c r="S16" s="152"/>
      <c r="T16" s="153"/>
      <c r="U16" s="152">
        <f>SUM(U17:U20)</f>
        <v>18.259999999999998</v>
      </c>
      <c r="AE16" t="s">
        <v>97</v>
      </c>
    </row>
    <row r="17" spans="1:60" ht="20.399999999999999" outlineLevel="1" x14ac:dyDescent="0.25">
      <c r="A17" s="141">
        <v>4</v>
      </c>
      <c r="B17" s="141" t="s">
        <v>111</v>
      </c>
      <c r="C17" s="175" t="s">
        <v>112</v>
      </c>
      <c r="D17" s="147" t="s">
        <v>109</v>
      </c>
      <c r="E17" s="154">
        <v>2.4000000000000004</v>
      </c>
      <c r="F17" s="157"/>
      <c r="G17" s="158">
        <f>ROUND(E17*F17,2)</f>
        <v>0</v>
      </c>
      <c r="H17" s="157"/>
      <c r="I17" s="158">
        <f>ROUND(E17*H17,2)</f>
        <v>0</v>
      </c>
      <c r="J17" s="157"/>
      <c r="K17" s="158">
        <f>ROUND(E17*J17,2)</f>
        <v>0</v>
      </c>
      <c r="L17" s="158">
        <v>21</v>
      </c>
      <c r="M17" s="158">
        <f>G17*(1+L17/100)</f>
        <v>0</v>
      </c>
      <c r="N17" s="148">
        <v>0</v>
      </c>
      <c r="O17" s="148">
        <f>ROUND(E17*N17,5)</f>
        <v>0</v>
      </c>
      <c r="P17" s="148">
        <v>2.2000000000000002</v>
      </c>
      <c r="Q17" s="148">
        <f>ROUND(E17*P17,5)</f>
        <v>5.28</v>
      </c>
      <c r="R17" s="148"/>
      <c r="S17" s="148"/>
      <c r="T17" s="149">
        <v>3.7669999999999999</v>
      </c>
      <c r="U17" s="148">
        <f>ROUND(E17*T17,2)</f>
        <v>9.0399999999999991</v>
      </c>
      <c r="V17" s="140"/>
      <c r="W17" s="140"/>
      <c r="X17" s="140"/>
      <c r="Y17" s="140"/>
      <c r="Z17" s="140"/>
      <c r="AA17" s="140"/>
      <c r="AB17" s="140"/>
      <c r="AC17" s="140"/>
      <c r="AD17" s="140"/>
      <c r="AE17" s="140" t="s">
        <v>101</v>
      </c>
      <c r="AF17" s="140"/>
      <c r="AG17" s="140"/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0"/>
      <c r="AU17" s="140"/>
      <c r="AV17" s="140"/>
      <c r="AW17" s="140"/>
      <c r="AX17" s="140"/>
      <c r="AY17" s="140"/>
      <c r="AZ17" s="140"/>
      <c r="BA17" s="140"/>
      <c r="BB17" s="140"/>
      <c r="BC17" s="140"/>
      <c r="BD17" s="140"/>
      <c r="BE17" s="140"/>
      <c r="BF17" s="140"/>
      <c r="BG17" s="140"/>
      <c r="BH17" s="140"/>
    </row>
    <row r="18" spans="1:60" outlineLevel="1" x14ac:dyDescent="0.25">
      <c r="A18" s="141"/>
      <c r="B18" s="141"/>
      <c r="C18" s="176" t="s">
        <v>113</v>
      </c>
      <c r="D18" s="150"/>
      <c r="E18" s="155">
        <v>2.4</v>
      </c>
      <c r="F18" s="158"/>
      <c r="G18" s="158"/>
      <c r="H18" s="158"/>
      <c r="I18" s="158"/>
      <c r="J18" s="158"/>
      <c r="K18" s="158"/>
      <c r="L18" s="158"/>
      <c r="M18" s="158"/>
      <c r="N18" s="148"/>
      <c r="O18" s="148"/>
      <c r="P18" s="148"/>
      <c r="Q18" s="148"/>
      <c r="R18" s="148"/>
      <c r="S18" s="148"/>
      <c r="T18" s="149"/>
      <c r="U18" s="148"/>
      <c r="V18" s="140"/>
      <c r="W18" s="140"/>
      <c r="X18" s="140"/>
      <c r="Y18" s="140"/>
      <c r="Z18" s="140"/>
      <c r="AA18" s="140"/>
      <c r="AB18" s="140"/>
      <c r="AC18" s="140"/>
      <c r="AD18" s="140"/>
      <c r="AE18" s="140" t="s">
        <v>103</v>
      </c>
      <c r="AF18" s="140">
        <v>0</v>
      </c>
      <c r="AG18" s="140"/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  <c r="AV18" s="140"/>
      <c r="AW18" s="140"/>
      <c r="AX18" s="140"/>
      <c r="AY18" s="140"/>
      <c r="AZ18" s="140"/>
      <c r="BA18" s="140"/>
      <c r="BB18" s="140"/>
      <c r="BC18" s="140"/>
      <c r="BD18" s="140"/>
      <c r="BE18" s="140"/>
      <c r="BF18" s="140"/>
      <c r="BG18" s="140"/>
      <c r="BH18" s="140"/>
    </row>
    <row r="19" spans="1:60" outlineLevel="1" x14ac:dyDescent="0.25">
      <c r="A19" s="141">
        <v>5</v>
      </c>
      <c r="B19" s="141" t="s">
        <v>114</v>
      </c>
      <c r="C19" s="175" t="s">
        <v>115</v>
      </c>
      <c r="D19" s="147" t="s">
        <v>116</v>
      </c>
      <c r="E19" s="154">
        <v>14.4</v>
      </c>
      <c r="F19" s="157"/>
      <c r="G19" s="158">
        <f>ROUND(E19*F19,2)</f>
        <v>0</v>
      </c>
      <c r="H19" s="157"/>
      <c r="I19" s="158">
        <f>ROUND(E19*H19,2)</f>
        <v>0</v>
      </c>
      <c r="J19" s="157"/>
      <c r="K19" s="158">
        <f>ROUND(E19*J19,2)</f>
        <v>0</v>
      </c>
      <c r="L19" s="158">
        <v>21</v>
      </c>
      <c r="M19" s="158">
        <f>G19*(1+L19/100)</f>
        <v>0</v>
      </c>
      <c r="N19" s="148">
        <v>0</v>
      </c>
      <c r="O19" s="148">
        <f>ROUND(E19*N19,5)</f>
        <v>0</v>
      </c>
      <c r="P19" s="148">
        <v>7.0000000000000007E-2</v>
      </c>
      <c r="Q19" s="148">
        <f>ROUND(E19*P19,5)</f>
        <v>1.008</v>
      </c>
      <c r="R19" s="148"/>
      <c r="S19" s="148"/>
      <c r="T19" s="149">
        <v>0.64</v>
      </c>
      <c r="U19" s="148">
        <f>ROUND(E19*T19,2)</f>
        <v>9.2200000000000006</v>
      </c>
      <c r="V19" s="140"/>
      <c r="W19" s="140"/>
      <c r="X19" s="140"/>
      <c r="Y19" s="140"/>
      <c r="Z19" s="140"/>
      <c r="AA19" s="140"/>
      <c r="AB19" s="140"/>
      <c r="AC19" s="140"/>
      <c r="AD19" s="140"/>
      <c r="AE19" s="140" t="s">
        <v>101</v>
      </c>
      <c r="AF19" s="140"/>
      <c r="AG19" s="140"/>
      <c r="AH19" s="140"/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  <c r="AV19" s="140"/>
      <c r="AW19" s="140"/>
      <c r="AX19" s="140"/>
      <c r="AY19" s="140"/>
      <c r="AZ19" s="140"/>
      <c r="BA19" s="140"/>
      <c r="BB19" s="140"/>
      <c r="BC19" s="140"/>
      <c r="BD19" s="140"/>
      <c r="BE19" s="140"/>
      <c r="BF19" s="140"/>
      <c r="BG19" s="140"/>
      <c r="BH19" s="140"/>
    </row>
    <row r="20" spans="1:60" outlineLevel="1" x14ac:dyDescent="0.25">
      <c r="A20" s="141"/>
      <c r="B20" s="141"/>
      <c r="C20" s="176" t="s">
        <v>117</v>
      </c>
      <c r="D20" s="150"/>
      <c r="E20" s="155">
        <v>14.4</v>
      </c>
      <c r="F20" s="158"/>
      <c r="G20" s="158"/>
      <c r="H20" s="158"/>
      <c r="I20" s="158"/>
      <c r="J20" s="158"/>
      <c r="K20" s="158"/>
      <c r="L20" s="158"/>
      <c r="M20" s="158"/>
      <c r="N20" s="148"/>
      <c r="O20" s="148"/>
      <c r="P20" s="148"/>
      <c r="Q20" s="148"/>
      <c r="R20" s="148"/>
      <c r="S20" s="148"/>
      <c r="T20" s="149"/>
      <c r="U20" s="148"/>
      <c r="V20" s="140"/>
      <c r="W20" s="140"/>
      <c r="X20" s="140"/>
      <c r="Y20" s="140"/>
      <c r="Z20" s="140"/>
      <c r="AA20" s="140"/>
      <c r="AB20" s="140"/>
      <c r="AC20" s="140"/>
      <c r="AD20" s="140"/>
      <c r="AE20" s="140" t="s">
        <v>103</v>
      </c>
      <c r="AF20" s="140">
        <v>0</v>
      </c>
      <c r="AG20" s="140"/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  <c r="AV20" s="140"/>
      <c r="AW20" s="140"/>
      <c r="AX20" s="140"/>
      <c r="AY20" s="140"/>
      <c r="AZ20" s="140"/>
      <c r="BA20" s="140"/>
      <c r="BB20" s="140"/>
      <c r="BC20" s="140"/>
      <c r="BD20" s="140"/>
      <c r="BE20" s="140"/>
      <c r="BF20" s="140"/>
      <c r="BG20" s="140"/>
      <c r="BH20" s="140"/>
    </row>
    <row r="21" spans="1:60" x14ac:dyDescent="0.25">
      <c r="A21" s="142" t="s">
        <v>96</v>
      </c>
      <c r="B21" s="142" t="s">
        <v>59</v>
      </c>
      <c r="C21" s="177" t="s">
        <v>60</v>
      </c>
      <c r="D21" s="151"/>
      <c r="E21" s="156"/>
      <c r="F21" s="159"/>
      <c r="G21" s="159">
        <f>SUMIF(AE22:AE27,"&lt;&gt;NOR",G22:G27)</f>
        <v>0</v>
      </c>
      <c r="H21" s="159"/>
      <c r="I21" s="159">
        <f>SUM(I22:I27)</f>
        <v>0</v>
      </c>
      <c r="J21" s="159"/>
      <c r="K21" s="159">
        <f>SUM(K22:K27)</f>
        <v>0</v>
      </c>
      <c r="L21" s="159"/>
      <c r="M21" s="159">
        <f>SUM(M22:M27)</f>
        <v>0</v>
      </c>
      <c r="N21" s="152"/>
      <c r="O21" s="152">
        <f>SUM(O22:O27)</f>
        <v>0</v>
      </c>
      <c r="P21" s="152"/>
      <c r="Q21" s="152">
        <f>SUM(Q22:Q27)</f>
        <v>0</v>
      </c>
      <c r="R21" s="152"/>
      <c r="S21" s="152"/>
      <c r="T21" s="153"/>
      <c r="U21" s="152">
        <f>SUM(U22:U27)</f>
        <v>22</v>
      </c>
      <c r="AE21" t="s">
        <v>97</v>
      </c>
    </row>
    <row r="22" spans="1:60" outlineLevel="1" x14ac:dyDescent="0.25">
      <c r="A22" s="141">
        <v>6</v>
      </c>
      <c r="B22" s="141" t="s">
        <v>118</v>
      </c>
      <c r="C22" s="175" t="s">
        <v>119</v>
      </c>
      <c r="D22" s="147" t="s">
        <v>120</v>
      </c>
      <c r="E22" s="154">
        <v>71.658640000000005</v>
      </c>
      <c r="F22" s="157"/>
      <c r="G22" s="158">
        <f>ROUND(E22*F22,2)</f>
        <v>0</v>
      </c>
      <c r="H22" s="157"/>
      <c r="I22" s="158">
        <f>ROUND(E22*H22,2)</f>
        <v>0</v>
      </c>
      <c r="J22" s="157"/>
      <c r="K22" s="158">
        <f>ROUND(E22*J22,2)</f>
        <v>0</v>
      </c>
      <c r="L22" s="158">
        <v>21</v>
      </c>
      <c r="M22" s="158">
        <f>G22*(1+L22/100)</f>
        <v>0</v>
      </c>
      <c r="N22" s="148">
        <v>0</v>
      </c>
      <c r="O22" s="148">
        <f>ROUND(E22*N22,5)</f>
        <v>0</v>
      </c>
      <c r="P22" s="148">
        <v>0</v>
      </c>
      <c r="Q22" s="148">
        <f>ROUND(E22*P22,5)</f>
        <v>0</v>
      </c>
      <c r="R22" s="148"/>
      <c r="S22" s="148"/>
      <c r="T22" s="149">
        <v>0.307</v>
      </c>
      <c r="U22" s="148">
        <f>ROUND(E22*T22,2)</f>
        <v>22</v>
      </c>
      <c r="V22" s="140"/>
      <c r="W22" s="140"/>
      <c r="X22" s="140"/>
      <c r="Y22" s="140"/>
      <c r="Z22" s="140"/>
      <c r="AA22" s="140"/>
      <c r="AB22" s="140"/>
      <c r="AC22" s="140"/>
      <c r="AD22" s="140"/>
      <c r="AE22" s="140" t="s">
        <v>101</v>
      </c>
      <c r="AF22" s="140"/>
      <c r="AG22" s="140"/>
      <c r="AH22" s="140"/>
      <c r="AI22" s="140"/>
      <c r="AJ22" s="140"/>
      <c r="AK22" s="140"/>
      <c r="AL22" s="140"/>
      <c r="AM22" s="140"/>
      <c r="AN22" s="140"/>
      <c r="AO22" s="140"/>
      <c r="AP22" s="140"/>
      <c r="AQ22" s="140"/>
      <c r="AR22" s="140"/>
      <c r="AS22" s="140"/>
      <c r="AT22" s="140"/>
      <c r="AU22" s="140"/>
      <c r="AV22" s="140"/>
      <c r="AW22" s="140"/>
      <c r="AX22" s="140"/>
      <c r="AY22" s="140"/>
      <c r="AZ22" s="140"/>
      <c r="BA22" s="140"/>
      <c r="BB22" s="140"/>
      <c r="BC22" s="140"/>
      <c r="BD22" s="140"/>
      <c r="BE22" s="140"/>
      <c r="BF22" s="140"/>
      <c r="BG22" s="140"/>
      <c r="BH22" s="140"/>
    </row>
    <row r="23" spans="1:60" outlineLevel="1" x14ac:dyDescent="0.25">
      <c r="A23" s="141"/>
      <c r="B23" s="141"/>
      <c r="C23" s="176" t="s">
        <v>121</v>
      </c>
      <c r="D23" s="150"/>
      <c r="E23" s="155">
        <v>3.5589999999999997E-2</v>
      </c>
      <c r="F23" s="158"/>
      <c r="G23" s="158"/>
      <c r="H23" s="158"/>
      <c r="I23" s="158"/>
      <c r="J23" s="158"/>
      <c r="K23" s="158"/>
      <c r="L23" s="158"/>
      <c r="M23" s="158"/>
      <c r="N23" s="148"/>
      <c r="O23" s="148"/>
      <c r="P23" s="148"/>
      <c r="Q23" s="148"/>
      <c r="R23" s="148"/>
      <c r="S23" s="148"/>
      <c r="T23" s="149"/>
      <c r="U23" s="148"/>
      <c r="V23" s="140"/>
      <c r="W23" s="140"/>
      <c r="X23" s="140"/>
      <c r="Y23" s="140"/>
      <c r="Z23" s="140"/>
      <c r="AA23" s="140"/>
      <c r="AB23" s="140"/>
      <c r="AC23" s="140"/>
      <c r="AD23" s="140"/>
      <c r="AE23" s="140" t="s">
        <v>103</v>
      </c>
      <c r="AF23" s="140">
        <v>0</v>
      </c>
      <c r="AG23" s="140"/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  <c r="AV23" s="140"/>
      <c r="AW23" s="140"/>
      <c r="AX23" s="140"/>
      <c r="AY23" s="140"/>
      <c r="AZ23" s="140"/>
      <c r="BA23" s="140"/>
      <c r="BB23" s="140"/>
      <c r="BC23" s="140"/>
      <c r="BD23" s="140"/>
      <c r="BE23" s="140"/>
      <c r="BF23" s="140"/>
      <c r="BG23" s="140"/>
      <c r="BH23" s="140"/>
    </row>
    <row r="24" spans="1:60" outlineLevel="1" x14ac:dyDescent="0.25">
      <c r="A24" s="141"/>
      <c r="B24" s="141"/>
      <c r="C24" s="176" t="s">
        <v>122</v>
      </c>
      <c r="D24" s="150"/>
      <c r="E24" s="155">
        <v>3.567E-2</v>
      </c>
      <c r="F24" s="158"/>
      <c r="G24" s="158"/>
      <c r="H24" s="158"/>
      <c r="I24" s="158"/>
      <c r="J24" s="158"/>
      <c r="K24" s="158"/>
      <c r="L24" s="158"/>
      <c r="M24" s="158"/>
      <c r="N24" s="148"/>
      <c r="O24" s="148"/>
      <c r="P24" s="148"/>
      <c r="Q24" s="148"/>
      <c r="R24" s="148"/>
      <c r="S24" s="148"/>
      <c r="T24" s="149"/>
      <c r="U24" s="148"/>
      <c r="V24" s="140"/>
      <c r="W24" s="140"/>
      <c r="X24" s="140"/>
      <c r="Y24" s="140"/>
      <c r="Z24" s="140"/>
      <c r="AA24" s="140"/>
      <c r="AB24" s="140"/>
      <c r="AC24" s="140"/>
      <c r="AD24" s="140"/>
      <c r="AE24" s="140" t="s">
        <v>103</v>
      </c>
      <c r="AF24" s="140">
        <v>0</v>
      </c>
      <c r="AG24" s="140"/>
      <c r="AH24" s="140"/>
      <c r="AI24" s="140"/>
      <c r="AJ24" s="140"/>
      <c r="AK24" s="140"/>
      <c r="AL24" s="140"/>
      <c r="AM24" s="140"/>
      <c r="AN24" s="140"/>
      <c r="AO24" s="140"/>
      <c r="AP24" s="140"/>
      <c r="AQ24" s="140"/>
      <c r="AR24" s="140"/>
      <c r="AS24" s="140"/>
      <c r="AT24" s="140"/>
      <c r="AU24" s="140"/>
      <c r="AV24" s="140"/>
      <c r="AW24" s="140"/>
      <c r="AX24" s="140"/>
      <c r="AY24" s="140"/>
      <c r="AZ24" s="140"/>
      <c r="BA24" s="140"/>
      <c r="BB24" s="140"/>
      <c r="BC24" s="140"/>
      <c r="BD24" s="140"/>
      <c r="BE24" s="140"/>
      <c r="BF24" s="140"/>
      <c r="BG24" s="140"/>
      <c r="BH24" s="140"/>
    </row>
    <row r="25" spans="1:60" outlineLevel="1" x14ac:dyDescent="0.25">
      <c r="A25" s="141"/>
      <c r="B25" s="141"/>
      <c r="C25" s="176" t="s">
        <v>123</v>
      </c>
      <c r="D25" s="150"/>
      <c r="E25" s="155">
        <v>16.36589</v>
      </c>
      <c r="F25" s="158"/>
      <c r="G25" s="158"/>
      <c r="H25" s="158"/>
      <c r="I25" s="158"/>
      <c r="J25" s="158"/>
      <c r="K25" s="158"/>
      <c r="L25" s="158"/>
      <c r="M25" s="158"/>
      <c r="N25" s="148"/>
      <c r="O25" s="148"/>
      <c r="P25" s="148"/>
      <c r="Q25" s="148"/>
      <c r="R25" s="148"/>
      <c r="S25" s="148"/>
      <c r="T25" s="149"/>
      <c r="U25" s="148"/>
      <c r="V25" s="140"/>
      <c r="W25" s="140"/>
      <c r="X25" s="140"/>
      <c r="Y25" s="140"/>
      <c r="Z25" s="140"/>
      <c r="AA25" s="140"/>
      <c r="AB25" s="140"/>
      <c r="AC25" s="140"/>
      <c r="AD25" s="140"/>
      <c r="AE25" s="140" t="s">
        <v>103</v>
      </c>
      <c r="AF25" s="140">
        <v>0</v>
      </c>
      <c r="AG25" s="140"/>
      <c r="AH25" s="140"/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  <c r="AV25" s="140"/>
      <c r="AW25" s="140"/>
      <c r="AX25" s="140"/>
      <c r="AY25" s="140"/>
      <c r="AZ25" s="140"/>
      <c r="BA25" s="140"/>
      <c r="BB25" s="140"/>
      <c r="BC25" s="140"/>
      <c r="BD25" s="140"/>
      <c r="BE25" s="140"/>
      <c r="BF25" s="140"/>
      <c r="BG25" s="140"/>
      <c r="BH25" s="140"/>
    </row>
    <row r="26" spans="1:60" outlineLevel="1" x14ac:dyDescent="0.25">
      <c r="A26" s="141"/>
      <c r="B26" s="141"/>
      <c r="C26" s="176" t="s">
        <v>124</v>
      </c>
      <c r="D26" s="150"/>
      <c r="E26" s="155">
        <v>55.128</v>
      </c>
      <c r="F26" s="158"/>
      <c r="G26" s="158"/>
      <c r="H26" s="158"/>
      <c r="I26" s="158"/>
      <c r="J26" s="158"/>
      <c r="K26" s="158"/>
      <c r="L26" s="158"/>
      <c r="M26" s="158"/>
      <c r="N26" s="148"/>
      <c r="O26" s="148"/>
      <c r="P26" s="148"/>
      <c r="Q26" s="148"/>
      <c r="R26" s="148"/>
      <c r="S26" s="148"/>
      <c r="T26" s="149"/>
      <c r="U26" s="148"/>
      <c r="V26" s="140"/>
      <c r="W26" s="140"/>
      <c r="X26" s="140"/>
      <c r="Y26" s="140"/>
      <c r="Z26" s="140"/>
      <c r="AA26" s="140"/>
      <c r="AB26" s="140"/>
      <c r="AC26" s="140"/>
      <c r="AD26" s="140"/>
      <c r="AE26" s="140" t="s">
        <v>103</v>
      </c>
      <c r="AF26" s="140">
        <v>0</v>
      </c>
      <c r="AG26" s="140"/>
      <c r="AH26" s="140"/>
      <c r="AI26" s="140"/>
      <c r="AJ26" s="140"/>
      <c r="AK26" s="140"/>
      <c r="AL26" s="140"/>
      <c r="AM26" s="140"/>
      <c r="AN26" s="140"/>
      <c r="AO26" s="140"/>
      <c r="AP26" s="140"/>
      <c r="AQ26" s="140"/>
      <c r="AR26" s="140"/>
      <c r="AS26" s="140"/>
      <c r="AT26" s="140"/>
      <c r="AU26" s="140"/>
      <c r="AV26" s="140"/>
      <c r="AW26" s="140"/>
      <c r="AX26" s="140"/>
      <c r="AY26" s="140"/>
      <c r="AZ26" s="140"/>
      <c r="BA26" s="140"/>
      <c r="BB26" s="140"/>
      <c r="BC26" s="140"/>
      <c r="BD26" s="140"/>
      <c r="BE26" s="140"/>
      <c r="BF26" s="140"/>
      <c r="BG26" s="140"/>
      <c r="BH26" s="140"/>
    </row>
    <row r="27" spans="1:60" outlineLevel="1" x14ac:dyDescent="0.25">
      <c r="A27" s="141"/>
      <c r="B27" s="141"/>
      <c r="C27" s="176" t="s">
        <v>125</v>
      </c>
      <c r="D27" s="150"/>
      <c r="E27" s="155">
        <v>9.3490000000000004E-2</v>
      </c>
      <c r="F27" s="158"/>
      <c r="G27" s="158"/>
      <c r="H27" s="158"/>
      <c r="I27" s="158"/>
      <c r="J27" s="158"/>
      <c r="K27" s="158"/>
      <c r="L27" s="158"/>
      <c r="M27" s="158"/>
      <c r="N27" s="148"/>
      <c r="O27" s="148"/>
      <c r="P27" s="148"/>
      <c r="Q27" s="148"/>
      <c r="R27" s="148"/>
      <c r="S27" s="148"/>
      <c r="T27" s="149"/>
      <c r="U27" s="148"/>
      <c r="V27" s="140"/>
      <c r="W27" s="140"/>
      <c r="X27" s="140"/>
      <c r="Y27" s="140"/>
      <c r="Z27" s="140"/>
      <c r="AA27" s="140"/>
      <c r="AB27" s="140"/>
      <c r="AC27" s="140"/>
      <c r="AD27" s="140"/>
      <c r="AE27" s="140" t="s">
        <v>103</v>
      </c>
      <c r="AF27" s="140">
        <v>0</v>
      </c>
      <c r="AG27" s="140"/>
      <c r="AH27" s="140"/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  <c r="AS27" s="140"/>
      <c r="AT27" s="140"/>
      <c r="AU27" s="140"/>
      <c r="AV27" s="140"/>
      <c r="AW27" s="140"/>
      <c r="AX27" s="140"/>
      <c r="AY27" s="140"/>
      <c r="AZ27" s="140"/>
      <c r="BA27" s="140"/>
      <c r="BB27" s="140"/>
      <c r="BC27" s="140"/>
      <c r="BD27" s="140"/>
      <c r="BE27" s="140"/>
      <c r="BF27" s="140"/>
      <c r="BG27" s="140"/>
      <c r="BH27" s="140"/>
    </row>
    <row r="28" spans="1:60" x14ac:dyDescent="0.25">
      <c r="A28" s="142" t="s">
        <v>96</v>
      </c>
      <c r="B28" s="142" t="s">
        <v>61</v>
      </c>
      <c r="C28" s="177" t="s">
        <v>62</v>
      </c>
      <c r="D28" s="151"/>
      <c r="E28" s="156"/>
      <c r="F28" s="159"/>
      <c r="G28" s="159">
        <f>SUMIF(AE29:AE41,"&lt;&gt;NOR",G29:G41)</f>
        <v>0</v>
      </c>
      <c r="H28" s="159"/>
      <c r="I28" s="159">
        <f>SUM(I29:I41)</f>
        <v>0</v>
      </c>
      <c r="J28" s="159"/>
      <c r="K28" s="159">
        <f>SUM(K29:K41)</f>
        <v>0</v>
      </c>
      <c r="L28" s="159"/>
      <c r="M28" s="159">
        <f>SUM(M29:M41)</f>
        <v>0</v>
      </c>
      <c r="N28" s="152"/>
      <c r="O28" s="152">
        <f>SUM(O29:O41)</f>
        <v>9.7523999999999997</v>
      </c>
      <c r="P28" s="152"/>
      <c r="Q28" s="152">
        <f>SUM(Q29:Q41)</f>
        <v>0</v>
      </c>
      <c r="R28" s="152"/>
      <c r="S28" s="152"/>
      <c r="T28" s="153"/>
      <c r="U28" s="152">
        <f>SUM(U29:U41)</f>
        <v>15.34</v>
      </c>
      <c r="AE28" t="s">
        <v>97</v>
      </c>
    </row>
    <row r="29" spans="1:60" outlineLevel="1" x14ac:dyDescent="0.25">
      <c r="A29" s="141">
        <v>7</v>
      </c>
      <c r="B29" s="141" t="s">
        <v>126</v>
      </c>
      <c r="C29" s="175" t="s">
        <v>127</v>
      </c>
      <c r="D29" s="147" t="s">
        <v>128</v>
      </c>
      <c r="E29" s="154">
        <v>116</v>
      </c>
      <c r="F29" s="157"/>
      <c r="G29" s="158">
        <f>ROUND(E29*F29,2)</f>
        <v>0</v>
      </c>
      <c r="H29" s="157"/>
      <c r="I29" s="158">
        <f>ROUND(E29*H29,2)</f>
        <v>0</v>
      </c>
      <c r="J29" s="157"/>
      <c r="K29" s="158">
        <f>ROUND(E29*J29,2)</f>
        <v>0</v>
      </c>
      <c r="L29" s="158">
        <v>21</v>
      </c>
      <c r="M29" s="158">
        <f>G29*(1+L29/100)</f>
        <v>0</v>
      </c>
      <c r="N29" s="148">
        <v>3.5000000000000003E-2</v>
      </c>
      <c r="O29" s="148">
        <f>ROUND(E29*N29,5)</f>
        <v>4.0599999999999996</v>
      </c>
      <c r="P29" s="148">
        <v>0</v>
      </c>
      <c r="Q29" s="148">
        <f>ROUND(E29*P29,5)</f>
        <v>0</v>
      </c>
      <c r="R29" s="148"/>
      <c r="S29" s="148"/>
      <c r="T29" s="149">
        <v>0</v>
      </c>
      <c r="U29" s="148">
        <f>ROUND(E29*T29,2)</f>
        <v>0</v>
      </c>
      <c r="V29" s="140"/>
      <c r="W29" s="140"/>
      <c r="X29" s="140"/>
      <c r="Y29" s="140"/>
      <c r="Z29" s="140"/>
      <c r="AA29" s="140"/>
      <c r="AB29" s="140"/>
      <c r="AC29" s="140"/>
      <c r="AD29" s="140"/>
      <c r="AE29" s="140" t="s">
        <v>101</v>
      </c>
      <c r="AF29" s="140"/>
      <c r="AG29" s="140"/>
      <c r="AH29" s="140"/>
      <c r="AI29" s="140"/>
      <c r="AJ29" s="140"/>
      <c r="AK29" s="140"/>
      <c r="AL29" s="140"/>
      <c r="AM29" s="140"/>
      <c r="AN29" s="140"/>
      <c r="AO29" s="140"/>
      <c r="AP29" s="140"/>
      <c r="AQ29" s="140"/>
      <c r="AR29" s="140"/>
      <c r="AS29" s="140"/>
      <c r="AT29" s="140"/>
      <c r="AU29" s="140"/>
      <c r="AV29" s="140"/>
      <c r="AW29" s="140"/>
      <c r="AX29" s="140"/>
      <c r="AY29" s="140"/>
      <c r="AZ29" s="140"/>
      <c r="BA29" s="140"/>
      <c r="BB29" s="140"/>
      <c r="BC29" s="140"/>
      <c r="BD29" s="140"/>
      <c r="BE29" s="140"/>
      <c r="BF29" s="140"/>
      <c r="BG29" s="140"/>
      <c r="BH29" s="140"/>
    </row>
    <row r="30" spans="1:60" outlineLevel="1" x14ac:dyDescent="0.25">
      <c r="A30" s="141">
        <v>8</v>
      </c>
      <c r="B30" s="141" t="s">
        <v>129</v>
      </c>
      <c r="C30" s="175" t="s">
        <v>130</v>
      </c>
      <c r="D30" s="147" t="s">
        <v>128</v>
      </c>
      <c r="E30" s="154">
        <v>152</v>
      </c>
      <c r="F30" s="157"/>
      <c r="G30" s="158">
        <f>ROUND(E30*F30,2)</f>
        <v>0</v>
      </c>
      <c r="H30" s="157"/>
      <c r="I30" s="158">
        <f>ROUND(E30*H30,2)</f>
        <v>0</v>
      </c>
      <c r="J30" s="157"/>
      <c r="K30" s="158">
        <f>ROUND(E30*J30,2)</f>
        <v>0</v>
      </c>
      <c r="L30" s="158">
        <v>21</v>
      </c>
      <c r="M30" s="158">
        <f>G30*(1+L30/100)</f>
        <v>0</v>
      </c>
      <c r="N30" s="148">
        <v>0</v>
      </c>
      <c r="O30" s="148">
        <f>ROUND(E30*N30,5)</f>
        <v>0</v>
      </c>
      <c r="P30" s="148">
        <v>0</v>
      </c>
      <c r="Q30" s="148">
        <f>ROUND(E30*P30,5)</f>
        <v>0</v>
      </c>
      <c r="R30" s="148"/>
      <c r="S30" s="148"/>
      <c r="T30" s="149">
        <v>0</v>
      </c>
      <c r="U30" s="148">
        <f>ROUND(E30*T30,2)</f>
        <v>0</v>
      </c>
      <c r="V30" s="140"/>
      <c r="W30" s="140"/>
      <c r="X30" s="140"/>
      <c r="Y30" s="140"/>
      <c r="Z30" s="140"/>
      <c r="AA30" s="140"/>
      <c r="AB30" s="140"/>
      <c r="AC30" s="140"/>
      <c r="AD30" s="140"/>
      <c r="AE30" s="140" t="s">
        <v>101</v>
      </c>
      <c r="AF30" s="140"/>
      <c r="AG30" s="140"/>
      <c r="AH30" s="140"/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  <c r="AS30" s="140"/>
      <c r="AT30" s="140"/>
      <c r="AU30" s="140"/>
      <c r="AV30" s="140"/>
      <c r="AW30" s="140"/>
      <c r="AX30" s="140"/>
      <c r="AY30" s="140"/>
      <c r="AZ30" s="140"/>
      <c r="BA30" s="140"/>
      <c r="BB30" s="140"/>
      <c r="BC30" s="140"/>
      <c r="BD30" s="140"/>
      <c r="BE30" s="140"/>
      <c r="BF30" s="140"/>
      <c r="BG30" s="140"/>
      <c r="BH30" s="140"/>
    </row>
    <row r="31" spans="1:60" outlineLevel="1" x14ac:dyDescent="0.25">
      <c r="A31" s="141"/>
      <c r="B31" s="141"/>
      <c r="C31" s="176" t="s">
        <v>131</v>
      </c>
      <c r="D31" s="150"/>
      <c r="E31" s="155">
        <v>152</v>
      </c>
      <c r="F31" s="158"/>
      <c r="G31" s="158"/>
      <c r="H31" s="158"/>
      <c r="I31" s="158"/>
      <c r="J31" s="158"/>
      <c r="K31" s="158"/>
      <c r="L31" s="158"/>
      <c r="M31" s="158"/>
      <c r="N31" s="148"/>
      <c r="O31" s="148"/>
      <c r="P31" s="148"/>
      <c r="Q31" s="148"/>
      <c r="R31" s="148"/>
      <c r="S31" s="148"/>
      <c r="T31" s="149"/>
      <c r="U31" s="148"/>
      <c r="V31" s="140"/>
      <c r="W31" s="140"/>
      <c r="X31" s="140"/>
      <c r="Y31" s="140"/>
      <c r="Z31" s="140"/>
      <c r="AA31" s="140"/>
      <c r="AB31" s="140"/>
      <c r="AC31" s="140"/>
      <c r="AD31" s="140"/>
      <c r="AE31" s="140" t="s">
        <v>103</v>
      </c>
      <c r="AF31" s="140">
        <v>0</v>
      </c>
      <c r="AG31" s="140"/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  <c r="BB31" s="140"/>
      <c r="BC31" s="140"/>
      <c r="BD31" s="140"/>
      <c r="BE31" s="140"/>
      <c r="BF31" s="140"/>
      <c r="BG31" s="140"/>
      <c r="BH31" s="140"/>
    </row>
    <row r="32" spans="1:60" outlineLevel="1" x14ac:dyDescent="0.25">
      <c r="A32" s="141">
        <v>9</v>
      </c>
      <c r="B32" s="141" t="s">
        <v>132</v>
      </c>
      <c r="C32" s="175" t="s">
        <v>133</v>
      </c>
      <c r="D32" s="147" t="s">
        <v>116</v>
      </c>
      <c r="E32" s="154">
        <v>152</v>
      </c>
      <c r="F32" s="157"/>
      <c r="G32" s="158">
        <f>ROUND(E32*F32,2)</f>
        <v>0</v>
      </c>
      <c r="H32" s="157"/>
      <c r="I32" s="158">
        <f>ROUND(E32*H32,2)</f>
        <v>0</v>
      </c>
      <c r="J32" s="157"/>
      <c r="K32" s="158">
        <f>ROUND(E32*J32,2)</f>
        <v>0</v>
      </c>
      <c r="L32" s="158">
        <v>21</v>
      </c>
      <c r="M32" s="158">
        <f>G32*(1+L32/100)</f>
        <v>0</v>
      </c>
      <c r="N32" s="148">
        <v>1.65E-3</v>
      </c>
      <c r="O32" s="148">
        <f>ROUND(E32*N32,5)</f>
        <v>0.25080000000000002</v>
      </c>
      <c r="P32" s="148">
        <v>0</v>
      </c>
      <c r="Q32" s="148">
        <f>ROUND(E32*P32,5)</f>
        <v>0</v>
      </c>
      <c r="R32" s="148"/>
      <c r="S32" s="148"/>
      <c r="T32" s="149">
        <v>0</v>
      </c>
      <c r="U32" s="148">
        <f>ROUND(E32*T32,2)</f>
        <v>0</v>
      </c>
      <c r="V32" s="140"/>
      <c r="W32" s="140"/>
      <c r="X32" s="140"/>
      <c r="Y32" s="140"/>
      <c r="Z32" s="140"/>
      <c r="AA32" s="140"/>
      <c r="AB32" s="140"/>
      <c r="AC32" s="140"/>
      <c r="AD32" s="140"/>
      <c r="AE32" s="140" t="s">
        <v>134</v>
      </c>
      <c r="AF32" s="140"/>
      <c r="AG32" s="140"/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  <c r="AV32" s="140"/>
      <c r="AW32" s="140"/>
      <c r="AX32" s="140"/>
      <c r="AY32" s="140"/>
      <c r="AZ32" s="140"/>
      <c r="BA32" s="140"/>
      <c r="BB32" s="140"/>
      <c r="BC32" s="140"/>
      <c r="BD32" s="140"/>
      <c r="BE32" s="140"/>
      <c r="BF32" s="140"/>
      <c r="BG32" s="140"/>
      <c r="BH32" s="140"/>
    </row>
    <row r="33" spans="1:60" outlineLevel="1" x14ac:dyDescent="0.25">
      <c r="A33" s="141"/>
      <c r="B33" s="141"/>
      <c r="C33" s="176" t="s">
        <v>135</v>
      </c>
      <c r="D33" s="150"/>
      <c r="E33" s="155">
        <v>152</v>
      </c>
      <c r="F33" s="158"/>
      <c r="G33" s="158"/>
      <c r="H33" s="158"/>
      <c r="I33" s="158"/>
      <c r="J33" s="158"/>
      <c r="K33" s="158"/>
      <c r="L33" s="158"/>
      <c r="M33" s="158"/>
      <c r="N33" s="148"/>
      <c r="O33" s="148"/>
      <c r="P33" s="148"/>
      <c r="Q33" s="148"/>
      <c r="R33" s="148"/>
      <c r="S33" s="148"/>
      <c r="T33" s="149"/>
      <c r="U33" s="148"/>
      <c r="V33" s="140"/>
      <c r="W33" s="140"/>
      <c r="X33" s="140"/>
      <c r="Y33" s="140"/>
      <c r="Z33" s="140"/>
      <c r="AA33" s="140"/>
      <c r="AB33" s="140"/>
      <c r="AC33" s="140"/>
      <c r="AD33" s="140"/>
      <c r="AE33" s="140" t="s">
        <v>103</v>
      </c>
      <c r="AF33" s="140">
        <v>0</v>
      </c>
      <c r="AG33" s="140"/>
      <c r="AH33" s="140"/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  <c r="AV33" s="140"/>
      <c r="AW33" s="140"/>
      <c r="AX33" s="140"/>
      <c r="AY33" s="140"/>
      <c r="AZ33" s="140"/>
      <c r="BA33" s="140"/>
      <c r="BB33" s="140"/>
      <c r="BC33" s="140"/>
      <c r="BD33" s="140"/>
      <c r="BE33" s="140"/>
      <c r="BF33" s="140"/>
      <c r="BG33" s="140"/>
      <c r="BH33" s="140"/>
    </row>
    <row r="34" spans="1:60" outlineLevel="1" x14ac:dyDescent="0.25">
      <c r="A34" s="141">
        <v>10</v>
      </c>
      <c r="B34" s="141" t="s">
        <v>136</v>
      </c>
      <c r="C34" s="175" t="s">
        <v>137</v>
      </c>
      <c r="D34" s="147" t="s">
        <v>138</v>
      </c>
      <c r="E34" s="154">
        <v>608</v>
      </c>
      <c r="F34" s="157"/>
      <c r="G34" s="158">
        <f>ROUND(E34*F34,2)</f>
        <v>0</v>
      </c>
      <c r="H34" s="157"/>
      <c r="I34" s="158">
        <f>ROUND(E34*H34,2)</f>
        <v>0</v>
      </c>
      <c r="J34" s="157"/>
      <c r="K34" s="158">
        <f>ROUND(E34*J34,2)</f>
        <v>0</v>
      </c>
      <c r="L34" s="158">
        <v>21</v>
      </c>
      <c r="M34" s="158">
        <f>G34*(1+L34/100)</f>
        <v>0</v>
      </c>
      <c r="N34" s="148">
        <v>2.0000000000000001E-4</v>
      </c>
      <c r="O34" s="148">
        <f>ROUND(E34*N34,5)</f>
        <v>0.1216</v>
      </c>
      <c r="P34" s="148">
        <v>0</v>
      </c>
      <c r="Q34" s="148">
        <f>ROUND(E34*P34,5)</f>
        <v>0</v>
      </c>
      <c r="R34" s="148"/>
      <c r="S34" s="148"/>
      <c r="T34" s="149">
        <v>0</v>
      </c>
      <c r="U34" s="148">
        <f>ROUND(E34*T34,2)</f>
        <v>0</v>
      </c>
      <c r="V34" s="140"/>
      <c r="W34" s="140"/>
      <c r="X34" s="140"/>
      <c r="Y34" s="140"/>
      <c r="Z34" s="140"/>
      <c r="AA34" s="140"/>
      <c r="AB34" s="140"/>
      <c r="AC34" s="140"/>
      <c r="AD34" s="140"/>
      <c r="AE34" s="140" t="s">
        <v>134</v>
      </c>
      <c r="AF34" s="140"/>
      <c r="AG34" s="140"/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  <c r="AV34" s="140"/>
      <c r="AW34" s="140"/>
      <c r="AX34" s="140"/>
      <c r="AY34" s="140"/>
      <c r="AZ34" s="140"/>
      <c r="BA34" s="140"/>
      <c r="BB34" s="140"/>
      <c r="BC34" s="140"/>
      <c r="BD34" s="140"/>
      <c r="BE34" s="140"/>
      <c r="BF34" s="140"/>
      <c r="BG34" s="140"/>
      <c r="BH34" s="140"/>
    </row>
    <row r="35" spans="1:60" outlineLevel="1" x14ac:dyDescent="0.25">
      <c r="A35" s="141"/>
      <c r="B35" s="141"/>
      <c r="C35" s="176" t="s">
        <v>139</v>
      </c>
      <c r="D35" s="150"/>
      <c r="E35" s="155">
        <v>608</v>
      </c>
      <c r="F35" s="158"/>
      <c r="G35" s="158"/>
      <c r="H35" s="158"/>
      <c r="I35" s="158"/>
      <c r="J35" s="158"/>
      <c r="K35" s="158"/>
      <c r="L35" s="158"/>
      <c r="M35" s="158"/>
      <c r="N35" s="148"/>
      <c r="O35" s="148"/>
      <c r="P35" s="148"/>
      <c r="Q35" s="148"/>
      <c r="R35" s="148"/>
      <c r="S35" s="148"/>
      <c r="T35" s="149"/>
      <c r="U35" s="148"/>
      <c r="V35" s="140"/>
      <c r="W35" s="140"/>
      <c r="X35" s="140"/>
      <c r="Y35" s="140"/>
      <c r="Z35" s="140"/>
      <c r="AA35" s="140"/>
      <c r="AB35" s="140"/>
      <c r="AC35" s="140"/>
      <c r="AD35" s="140"/>
      <c r="AE35" s="140" t="s">
        <v>103</v>
      </c>
      <c r="AF35" s="140">
        <v>0</v>
      </c>
      <c r="AG35" s="140"/>
      <c r="AH35" s="140"/>
      <c r="AI35" s="140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  <c r="AV35" s="140"/>
      <c r="AW35" s="140"/>
      <c r="AX35" s="140"/>
      <c r="AY35" s="140"/>
      <c r="AZ35" s="140"/>
      <c r="BA35" s="140"/>
      <c r="BB35" s="140"/>
      <c r="BC35" s="140"/>
      <c r="BD35" s="140"/>
      <c r="BE35" s="140"/>
      <c r="BF35" s="140"/>
      <c r="BG35" s="140"/>
      <c r="BH35" s="140"/>
    </row>
    <row r="36" spans="1:60" outlineLevel="1" x14ac:dyDescent="0.25">
      <c r="A36" s="141">
        <v>11</v>
      </c>
      <c r="B36" s="141" t="s">
        <v>140</v>
      </c>
      <c r="C36" s="175" t="s">
        <v>141</v>
      </c>
      <c r="D36" s="147" t="s">
        <v>138</v>
      </c>
      <c r="E36" s="154">
        <v>152</v>
      </c>
      <c r="F36" s="157"/>
      <c r="G36" s="158">
        <f>ROUND(E36*F36,2)</f>
        <v>0</v>
      </c>
      <c r="H36" s="157"/>
      <c r="I36" s="158">
        <f>ROUND(E36*H36,2)</f>
        <v>0</v>
      </c>
      <c r="J36" s="157"/>
      <c r="K36" s="158">
        <f>ROUND(E36*J36,2)</f>
        <v>0</v>
      </c>
      <c r="L36" s="158">
        <v>21</v>
      </c>
      <c r="M36" s="158">
        <f>G36*(1+L36/100)</f>
        <v>0</v>
      </c>
      <c r="N36" s="148">
        <v>0</v>
      </c>
      <c r="O36" s="148">
        <f>ROUND(E36*N36,5)</f>
        <v>0</v>
      </c>
      <c r="P36" s="148">
        <v>0</v>
      </c>
      <c r="Q36" s="148">
        <f>ROUND(E36*P36,5)</f>
        <v>0</v>
      </c>
      <c r="R36" s="148"/>
      <c r="S36" s="148"/>
      <c r="T36" s="149">
        <v>0</v>
      </c>
      <c r="U36" s="148">
        <f>ROUND(E36*T36,2)</f>
        <v>0</v>
      </c>
      <c r="V36" s="140"/>
      <c r="W36" s="140"/>
      <c r="X36" s="140"/>
      <c r="Y36" s="140"/>
      <c r="Z36" s="140"/>
      <c r="AA36" s="140"/>
      <c r="AB36" s="140"/>
      <c r="AC36" s="140"/>
      <c r="AD36" s="140"/>
      <c r="AE36" s="140" t="s">
        <v>134</v>
      </c>
      <c r="AF36" s="140"/>
      <c r="AG36" s="140"/>
      <c r="AH36" s="140"/>
      <c r="AI36" s="140"/>
      <c r="AJ36" s="140"/>
      <c r="AK36" s="140"/>
      <c r="AL36" s="140"/>
      <c r="AM36" s="140"/>
      <c r="AN36" s="140"/>
      <c r="AO36" s="140"/>
      <c r="AP36" s="140"/>
      <c r="AQ36" s="140"/>
      <c r="AR36" s="140"/>
      <c r="AS36" s="140"/>
      <c r="AT36" s="140"/>
      <c r="AU36" s="140"/>
      <c r="AV36" s="140"/>
      <c r="AW36" s="140"/>
      <c r="AX36" s="140"/>
      <c r="AY36" s="140"/>
      <c r="AZ36" s="140"/>
      <c r="BA36" s="140"/>
      <c r="BB36" s="140"/>
      <c r="BC36" s="140"/>
      <c r="BD36" s="140"/>
      <c r="BE36" s="140"/>
      <c r="BF36" s="140"/>
      <c r="BG36" s="140"/>
      <c r="BH36" s="140"/>
    </row>
    <row r="37" spans="1:60" outlineLevel="1" x14ac:dyDescent="0.25">
      <c r="A37" s="141"/>
      <c r="B37" s="141"/>
      <c r="C37" s="176" t="s">
        <v>131</v>
      </c>
      <c r="D37" s="150"/>
      <c r="E37" s="155">
        <v>152</v>
      </c>
      <c r="F37" s="158"/>
      <c r="G37" s="158"/>
      <c r="H37" s="158"/>
      <c r="I37" s="158"/>
      <c r="J37" s="158"/>
      <c r="K37" s="158"/>
      <c r="L37" s="158"/>
      <c r="M37" s="158"/>
      <c r="N37" s="148"/>
      <c r="O37" s="148"/>
      <c r="P37" s="148"/>
      <c r="Q37" s="148"/>
      <c r="R37" s="148"/>
      <c r="S37" s="148"/>
      <c r="T37" s="149"/>
      <c r="U37" s="148"/>
      <c r="V37" s="140"/>
      <c r="W37" s="140"/>
      <c r="X37" s="140"/>
      <c r="Y37" s="140"/>
      <c r="Z37" s="140"/>
      <c r="AA37" s="140"/>
      <c r="AB37" s="140"/>
      <c r="AC37" s="140"/>
      <c r="AD37" s="140"/>
      <c r="AE37" s="140" t="s">
        <v>103</v>
      </c>
      <c r="AF37" s="140">
        <v>0</v>
      </c>
      <c r="AG37" s="140"/>
      <c r="AH37" s="140"/>
      <c r="AI37" s="140"/>
      <c r="AJ37" s="140"/>
      <c r="AK37" s="140"/>
      <c r="AL37" s="140"/>
      <c r="AM37" s="140"/>
      <c r="AN37" s="140"/>
      <c r="AO37" s="140"/>
      <c r="AP37" s="140"/>
      <c r="AQ37" s="140"/>
      <c r="AR37" s="140"/>
      <c r="AS37" s="140"/>
      <c r="AT37" s="140"/>
      <c r="AU37" s="140"/>
      <c r="AV37" s="140"/>
      <c r="AW37" s="140"/>
      <c r="AX37" s="140"/>
      <c r="AY37" s="140"/>
      <c r="AZ37" s="140"/>
      <c r="BA37" s="140"/>
      <c r="BB37" s="140"/>
      <c r="BC37" s="140"/>
      <c r="BD37" s="140"/>
      <c r="BE37" s="140"/>
      <c r="BF37" s="140"/>
      <c r="BG37" s="140"/>
      <c r="BH37" s="140"/>
    </row>
    <row r="38" spans="1:60" ht="20.399999999999999" outlineLevel="1" x14ac:dyDescent="0.25">
      <c r="A38" s="141">
        <v>12</v>
      </c>
      <c r="B38" s="141" t="s">
        <v>142</v>
      </c>
      <c r="C38" s="175" t="s">
        <v>143</v>
      </c>
      <c r="D38" s="147" t="s">
        <v>128</v>
      </c>
      <c r="E38" s="154">
        <v>152</v>
      </c>
      <c r="F38" s="157"/>
      <c r="G38" s="158">
        <f>ROUND(E38*F38,2)</f>
        <v>0</v>
      </c>
      <c r="H38" s="157"/>
      <c r="I38" s="158">
        <f>ROUND(E38*H38,2)</f>
        <v>0</v>
      </c>
      <c r="J38" s="157"/>
      <c r="K38" s="158">
        <f>ROUND(E38*J38,2)</f>
        <v>0</v>
      </c>
      <c r="L38" s="158">
        <v>21</v>
      </c>
      <c r="M38" s="158">
        <f>G38*(1+L38/100)</f>
        <v>0</v>
      </c>
      <c r="N38" s="148">
        <v>3.5000000000000003E-2</v>
      </c>
      <c r="O38" s="148">
        <f>ROUND(E38*N38,5)</f>
        <v>5.32</v>
      </c>
      <c r="P38" s="148">
        <v>0</v>
      </c>
      <c r="Q38" s="148">
        <f>ROUND(E38*P38,5)</f>
        <v>0</v>
      </c>
      <c r="R38" s="148"/>
      <c r="S38" s="148"/>
      <c r="T38" s="149">
        <v>0</v>
      </c>
      <c r="U38" s="148">
        <f>ROUND(E38*T38,2)</f>
        <v>0</v>
      </c>
      <c r="V38" s="140"/>
      <c r="W38" s="140"/>
      <c r="X38" s="140"/>
      <c r="Y38" s="140"/>
      <c r="Z38" s="140"/>
      <c r="AA38" s="140"/>
      <c r="AB38" s="140"/>
      <c r="AC38" s="140"/>
      <c r="AD38" s="140"/>
      <c r="AE38" s="140" t="s">
        <v>101</v>
      </c>
      <c r="AF38" s="140"/>
      <c r="AG38" s="140"/>
      <c r="AH38" s="140"/>
      <c r="AI38" s="140"/>
      <c r="AJ38" s="140"/>
      <c r="AK38" s="140"/>
      <c r="AL38" s="140"/>
      <c r="AM38" s="140"/>
      <c r="AN38" s="140"/>
      <c r="AO38" s="140"/>
      <c r="AP38" s="140"/>
      <c r="AQ38" s="140"/>
      <c r="AR38" s="140"/>
      <c r="AS38" s="140"/>
      <c r="AT38" s="140"/>
      <c r="AU38" s="140"/>
      <c r="AV38" s="140"/>
      <c r="AW38" s="140"/>
      <c r="AX38" s="140"/>
      <c r="AY38" s="140"/>
      <c r="AZ38" s="140"/>
      <c r="BA38" s="140"/>
      <c r="BB38" s="140"/>
      <c r="BC38" s="140"/>
      <c r="BD38" s="140"/>
      <c r="BE38" s="140"/>
      <c r="BF38" s="140"/>
      <c r="BG38" s="140"/>
      <c r="BH38" s="140"/>
    </row>
    <row r="39" spans="1:60" outlineLevel="1" x14ac:dyDescent="0.25">
      <c r="A39" s="141"/>
      <c r="B39" s="141"/>
      <c r="C39" s="176" t="s">
        <v>131</v>
      </c>
      <c r="D39" s="150"/>
      <c r="E39" s="155">
        <v>152</v>
      </c>
      <c r="F39" s="158"/>
      <c r="G39" s="158"/>
      <c r="H39" s="158"/>
      <c r="I39" s="158"/>
      <c r="J39" s="158"/>
      <c r="K39" s="158"/>
      <c r="L39" s="158"/>
      <c r="M39" s="158"/>
      <c r="N39" s="148"/>
      <c r="O39" s="148"/>
      <c r="P39" s="148"/>
      <c r="Q39" s="148"/>
      <c r="R39" s="148"/>
      <c r="S39" s="148"/>
      <c r="T39" s="149"/>
      <c r="U39" s="148"/>
      <c r="V39" s="140"/>
      <c r="W39" s="140"/>
      <c r="X39" s="140"/>
      <c r="Y39" s="140"/>
      <c r="Z39" s="140"/>
      <c r="AA39" s="140"/>
      <c r="AB39" s="140"/>
      <c r="AC39" s="140"/>
      <c r="AD39" s="140"/>
      <c r="AE39" s="140" t="s">
        <v>103</v>
      </c>
      <c r="AF39" s="140">
        <v>0</v>
      </c>
      <c r="AG39" s="140"/>
      <c r="AH39" s="140"/>
      <c r="AI39" s="140"/>
      <c r="AJ39" s="140"/>
      <c r="AK39" s="140"/>
      <c r="AL39" s="140"/>
      <c r="AM39" s="140"/>
      <c r="AN39" s="140"/>
      <c r="AO39" s="140"/>
      <c r="AP39" s="140"/>
      <c r="AQ39" s="140"/>
      <c r="AR39" s="140"/>
      <c r="AS39" s="140"/>
      <c r="AT39" s="140"/>
      <c r="AU39" s="140"/>
      <c r="AV39" s="140"/>
      <c r="AW39" s="140"/>
      <c r="AX39" s="140"/>
      <c r="AY39" s="140"/>
      <c r="AZ39" s="140"/>
      <c r="BA39" s="140"/>
      <c r="BB39" s="140"/>
      <c r="BC39" s="140"/>
      <c r="BD39" s="140"/>
      <c r="BE39" s="140"/>
      <c r="BF39" s="140"/>
      <c r="BG39" s="140"/>
      <c r="BH39" s="140"/>
    </row>
    <row r="40" spans="1:60" outlineLevel="1" x14ac:dyDescent="0.25">
      <c r="A40" s="141">
        <v>13</v>
      </c>
      <c r="B40" s="141" t="s">
        <v>144</v>
      </c>
      <c r="C40" s="175" t="s">
        <v>145</v>
      </c>
      <c r="D40" s="147" t="s">
        <v>120</v>
      </c>
      <c r="E40" s="154">
        <v>9.7523999999999997</v>
      </c>
      <c r="F40" s="157"/>
      <c r="G40" s="158">
        <f>ROUND(E40*F40,2)</f>
        <v>0</v>
      </c>
      <c r="H40" s="157"/>
      <c r="I40" s="158">
        <f>ROUND(E40*H40,2)</f>
        <v>0</v>
      </c>
      <c r="J40" s="157"/>
      <c r="K40" s="158">
        <f>ROUND(E40*J40,2)</f>
        <v>0</v>
      </c>
      <c r="L40" s="158">
        <v>21</v>
      </c>
      <c r="M40" s="158">
        <f>G40*(1+L40/100)</f>
        <v>0</v>
      </c>
      <c r="N40" s="148">
        <v>0</v>
      </c>
      <c r="O40" s="148">
        <f>ROUND(E40*N40,5)</f>
        <v>0</v>
      </c>
      <c r="P40" s="148">
        <v>0</v>
      </c>
      <c r="Q40" s="148">
        <f>ROUND(E40*P40,5)</f>
        <v>0</v>
      </c>
      <c r="R40" s="148"/>
      <c r="S40" s="148"/>
      <c r="T40" s="149">
        <v>1.573</v>
      </c>
      <c r="U40" s="148">
        <f>ROUND(E40*T40,2)</f>
        <v>15.34</v>
      </c>
      <c r="V40" s="140"/>
      <c r="W40" s="140"/>
      <c r="X40" s="140"/>
      <c r="Y40" s="140"/>
      <c r="Z40" s="140"/>
      <c r="AA40" s="140"/>
      <c r="AB40" s="140"/>
      <c r="AC40" s="140"/>
      <c r="AD40" s="140"/>
      <c r="AE40" s="140" t="s">
        <v>101</v>
      </c>
      <c r="AF40" s="140"/>
      <c r="AG40" s="140"/>
      <c r="AH40" s="140"/>
      <c r="AI40" s="140"/>
      <c r="AJ40" s="140"/>
      <c r="AK40" s="140"/>
      <c r="AL40" s="140"/>
      <c r="AM40" s="140"/>
      <c r="AN40" s="140"/>
      <c r="AO40" s="140"/>
      <c r="AP40" s="140"/>
      <c r="AQ40" s="140"/>
      <c r="AR40" s="140"/>
      <c r="AS40" s="140"/>
      <c r="AT40" s="140"/>
      <c r="AU40" s="140"/>
      <c r="AV40" s="140"/>
      <c r="AW40" s="140"/>
      <c r="AX40" s="140"/>
      <c r="AY40" s="140"/>
      <c r="AZ40" s="140"/>
      <c r="BA40" s="140"/>
      <c r="BB40" s="140"/>
      <c r="BC40" s="140"/>
      <c r="BD40" s="140"/>
      <c r="BE40" s="140"/>
      <c r="BF40" s="140"/>
      <c r="BG40" s="140"/>
      <c r="BH40" s="140"/>
    </row>
    <row r="41" spans="1:60" outlineLevel="1" x14ac:dyDescent="0.25">
      <c r="A41" s="141"/>
      <c r="B41" s="141"/>
      <c r="C41" s="176" t="s">
        <v>146</v>
      </c>
      <c r="D41" s="150"/>
      <c r="E41" s="155">
        <v>9.7523999999999997</v>
      </c>
      <c r="F41" s="158"/>
      <c r="G41" s="158"/>
      <c r="H41" s="158"/>
      <c r="I41" s="158"/>
      <c r="J41" s="158"/>
      <c r="K41" s="158"/>
      <c r="L41" s="158"/>
      <c r="M41" s="158"/>
      <c r="N41" s="148"/>
      <c r="O41" s="148"/>
      <c r="P41" s="148"/>
      <c r="Q41" s="148"/>
      <c r="R41" s="148"/>
      <c r="S41" s="148"/>
      <c r="T41" s="149"/>
      <c r="U41" s="148"/>
      <c r="V41" s="140"/>
      <c r="W41" s="140"/>
      <c r="X41" s="140"/>
      <c r="Y41" s="140"/>
      <c r="Z41" s="140"/>
      <c r="AA41" s="140"/>
      <c r="AB41" s="140"/>
      <c r="AC41" s="140"/>
      <c r="AD41" s="140"/>
      <c r="AE41" s="140" t="s">
        <v>103</v>
      </c>
      <c r="AF41" s="140">
        <v>0</v>
      </c>
      <c r="AG41" s="140"/>
      <c r="AH41" s="140"/>
      <c r="AI41" s="140"/>
      <c r="AJ41" s="140"/>
      <c r="AK41" s="140"/>
      <c r="AL41" s="140"/>
      <c r="AM41" s="140"/>
      <c r="AN41" s="140"/>
      <c r="AO41" s="140"/>
      <c r="AP41" s="140"/>
      <c r="AQ41" s="140"/>
      <c r="AR41" s="140"/>
      <c r="AS41" s="140"/>
      <c r="AT41" s="140"/>
      <c r="AU41" s="140"/>
      <c r="AV41" s="140"/>
      <c r="AW41" s="140"/>
      <c r="AX41" s="140"/>
      <c r="AY41" s="140"/>
      <c r="AZ41" s="140"/>
      <c r="BA41" s="140"/>
      <c r="BB41" s="140"/>
      <c r="BC41" s="140"/>
      <c r="BD41" s="140"/>
      <c r="BE41" s="140"/>
      <c r="BF41" s="140"/>
      <c r="BG41" s="140"/>
      <c r="BH41" s="140"/>
    </row>
    <row r="42" spans="1:60" x14ac:dyDescent="0.25">
      <c r="A42" s="142" t="s">
        <v>96</v>
      </c>
      <c r="B42" s="142" t="s">
        <v>63</v>
      </c>
      <c r="C42" s="177" t="s">
        <v>64</v>
      </c>
      <c r="D42" s="151"/>
      <c r="E42" s="156"/>
      <c r="F42" s="159"/>
      <c r="G42" s="159">
        <f>SUMIF(AE43:AE46,"&lt;&gt;NOR",G43:G46)</f>
        <v>0</v>
      </c>
      <c r="H42" s="159"/>
      <c r="I42" s="159">
        <f>SUM(I43:I46)</f>
        <v>0</v>
      </c>
      <c r="J42" s="159"/>
      <c r="K42" s="159">
        <f>SUM(K43:K46)</f>
        <v>0</v>
      </c>
      <c r="L42" s="159"/>
      <c r="M42" s="159">
        <f>SUM(M43:M46)</f>
        <v>0</v>
      </c>
      <c r="N42" s="152"/>
      <c r="O42" s="152">
        <f>SUM(O43:O46)</f>
        <v>0</v>
      </c>
      <c r="P42" s="152"/>
      <c r="Q42" s="152">
        <f>SUM(Q43:Q46)</f>
        <v>0.28000000000000003</v>
      </c>
      <c r="R42" s="152"/>
      <c r="S42" s="152"/>
      <c r="T42" s="153"/>
      <c r="U42" s="152">
        <f>SUM(U43:U46)</f>
        <v>3.7800000000000002</v>
      </c>
      <c r="AE42" t="s">
        <v>97</v>
      </c>
    </row>
    <row r="43" spans="1:60" outlineLevel="1" x14ac:dyDescent="0.25">
      <c r="A43" s="141">
        <v>14</v>
      </c>
      <c r="B43" s="141" t="s">
        <v>147</v>
      </c>
      <c r="C43" s="175" t="s">
        <v>148</v>
      </c>
      <c r="D43" s="147" t="s">
        <v>116</v>
      </c>
      <c r="E43" s="154">
        <v>14</v>
      </c>
      <c r="F43" s="157"/>
      <c r="G43" s="158">
        <f>ROUND(E43*F43,2)</f>
        <v>0</v>
      </c>
      <c r="H43" s="157"/>
      <c r="I43" s="158">
        <f>ROUND(E43*H43,2)</f>
        <v>0</v>
      </c>
      <c r="J43" s="157"/>
      <c r="K43" s="158">
        <f>ROUND(E43*J43,2)</f>
        <v>0</v>
      </c>
      <c r="L43" s="158">
        <v>21</v>
      </c>
      <c r="M43" s="158">
        <f>G43*(1+L43/100)</f>
        <v>0</v>
      </c>
      <c r="N43" s="148">
        <v>0</v>
      </c>
      <c r="O43" s="148">
        <f>ROUND(E43*N43,5)</f>
        <v>0</v>
      </c>
      <c r="P43" s="148">
        <v>0.02</v>
      </c>
      <c r="Q43" s="148">
        <f>ROUND(E43*P43,5)</f>
        <v>0.28000000000000003</v>
      </c>
      <c r="R43" s="148"/>
      <c r="S43" s="148"/>
      <c r="T43" s="149">
        <v>0.23499999999999999</v>
      </c>
      <c r="U43" s="148">
        <f>ROUND(E43*T43,2)</f>
        <v>3.29</v>
      </c>
      <c r="V43" s="140"/>
      <c r="W43" s="140"/>
      <c r="X43" s="140"/>
      <c r="Y43" s="140"/>
      <c r="Z43" s="140"/>
      <c r="AA43" s="140"/>
      <c r="AB43" s="140"/>
      <c r="AC43" s="140"/>
      <c r="AD43" s="140"/>
      <c r="AE43" s="140" t="s">
        <v>101</v>
      </c>
      <c r="AF43" s="140"/>
      <c r="AG43" s="140"/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  <c r="AV43" s="140"/>
      <c r="AW43" s="140"/>
      <c r="AX43" s="140"/>
      <c r="AY43" s="140"/>
      <c r="AZ43" s="140"/>
      <c r="BA43" s="140"/>
      <c r="BB43" s="140"/>
      <c r="BC43" s="140"/>
      <c r="BD43" s="140"/>
      <c r="BE43" s="140"/>
      <c r="BF43" s="140"/>
      <c r="BG43" s="140"/>
      <c r="BH43" s="140"/>
    </row>
    <row r="44" spans="1:60" outlineLevel="1" x14ac:dyDescent="0.25">
      <c r="A44" s="141"/>
      <c r="B44" s="141"/>
      <c r="C44" s="176" t="s">
        <v>149</v>
      </c>
      <c r="D44" s="150"/>
      <c r="E44" s="155">
        <v>12</v>
      </c>
      <c r="F44" s="158"/>
      <c r="G44" s="158"/>
      <c r="H44" s="158"/>
      <c r="I44" s="158"/>
      <c r="J44" s="158"/>
      <c r="K44" s="158"/>
      <c r="L44" s="158"/>
      <c r="M44" s="158"/>
      <c r="N44" s="148"/>
      <c r="O44" s="148"/>
      <c r="P44" s="148"/>
      <c r="Q44" s="148"/>
      <c r="R44" s="148"/>
      <c r="S44" s="148"/>
      <c r="T44" s="149"/>
      <c r="U44" s="148"/>
      <c r="V44" s="140"/>
      <c r="W44" s="140"/>
      <c r="X44" s="140"/>
      <c r="Y44" s="140"/>
      <c r="Z44" s="140"/>
      <c r="AA44" s="140"/>
      <c r="AB44" s="140"/>
      <c r="AC44" s="140"/>
      <c r="AD44" s="140"/>
      <c r="AE44" s="140" t="s">
        <v>103</v>
      </c>
      <c r="AF44" s="140">
        <v>0</v>
      </c>
      <c r="AG44" s="140"/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  <c r="AV44" s="140"/>
      <c r="AW44" s="140"/>
      <c r="AX44" s="140"/>
      <c r="AY44" s="140"/>
      <c r="AZ44" s="140"/>
      <c r="BA44" s="140"/>
      <c r="BB44" s="140"/>
      <c r="BC44" s="140"/>
      <c r="BD44" s="140"/>
      <c r="BE44" s="140"/>
      <c r="BF44" s="140"/>
      <c r="BG44" s="140"/>
      <c r="BH44" s="140"/>
    </row>
    <row r="45" spans="1:60" outlineLevel="1" x14ac:dyDescent="0.25">
      <c r="A45" s="141"/>
      <c r="B45" s="141"/>
      <c r="C45" s="176" t="s">
        <v>150</v>
      </c>
      <c r="D45" s="150"/>
      <c r="E45" s="155">
        <v>2</v>
      </c>
      <c r="F45" s="158"/>
      <c r="G45" s="158"/>
      <c r="H45" s="158"/>
      <c r="I45" s="158"/>
      <c r="J45" s="158"/>
      <c r="K45" s="158"/>
      <c r="L45" s="158"/>
      <c r="M45" s="158"/>
      <c r="N45" s="148"/>
      <c r="O45" s="148"/>
      <c r="P45" s="148"/>
      <c r="Q45" s="148"/>
      <c r="R45" s="148"/>
      <c r="S45" s="148"/>
      <c r="T45" s="149"/>
      <c r="U45" s="148"/>
      <c r="V45" s="140"/>
      <c r="W45" s="140"/>
      <c r="X45" s="140"/>
      <c r="Y45" s="140"/>
      <c r="Z45" s="140"/>
      <c r="AA45" s="140"/>
      <c r="AB45" s="140"/>
      <c r="AC45" s="140"/>
      <c r="AD45" s="140"/>
      <c r="AE45" s="140" t="s">
        <v>103</v>
      </c>
      <c r="AF45" s="140">
        <v>0</v>
      </c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  <c r="AV45" s="140"/>
      <c r="AW45" s="140"/>
      <c r="AX45" s="140"/>
      <c r="AY45" s="140"/>
      <c r="AZ45" s="140"/>
      <c r="BA45" s="140"/>
      <c r="BB45" s="140"/>
      <c r="BC45" s="140"/>
      <c r="BD45" s="140"/>
      <c r="BE45" s="140"/>
      <c r="BF45" s="140"/>
      <c r="BG45" s="140"/>
      <c r="BH45" s="140"/>
    </row>
    <row r="46" spans="1:60" outlineLevel="1" x14ac:dyDescent="0.25">
      <c r="A46" s="141">
        <v>15</v>
      </c>
      <c r="B46" s="141" t="s">
        <v>151</v>
      </c>
      <c r="C46" s="175" t="s">
        <v>152</v>
      </c>
      <c r="D46" s="147" t="s">
        <v>120</v>
      </c>
      <c r="E46" s="154">
        <v>0.28000000000000003</v>
      </c>
      <c r="F46" s="157"/>
      <c r="G46" s="158">
        <f>ROUND(E46*F46,2)</f>
        <v>0</v>
      </c>
      <c r="H46" s="157"/>
      <c r="I46" s="158">
        <f>ROUND(E46*H46,2)</f>
        <v>0</v>
      </c>
      <c r="J46" s="157"/>
      <c r="K46" s="158">
        <f>ROUND(E46*J46,2)</f>
        <v>0</v>
      </c>
      <c r="L46" s="158">
        <v>21</v>
      </c>
      <c r="M46" s="158">
        <f>G46*(1+L46/100)</f>
        <v>0</v>
      </c>
      <c r="N46" s="148">
        <v>0</v>
      </c>
      <c r="O46" s="148">
        <f>ROUND(E46*N46,5)</f>
        <v>0</v>
      </c>
      <c r="P46" s="148">
        <v>0</v>
      </c>
      <c r="Q46" s="148">
        <f>ROUND(E46*P46,5)</f>
        <v>0</v>
      </c>
      <c r="R46" s="148"/>
      <c r="S46" s="148"/>
      <c r="T46" s="149">
        <v>1.7509999999999999</v>
      </c>
      <c r="U46" s="148">
        <f>ROUND(E46*T46,2)</f>
        <v>0.49</v>
      </c>
      <c r="V46" s="140"/>
      <c r="W46" s="140"/>
      <c r="X46" s="140"/>
      <c r="Y46" s="140"/>
      <c r="Z46" s="140"/>
      <c r="AA46" s="140"/>
      <c r="AB46" s="140"/>
      <c r="AC46" s="140"/>
      <c r="AD46" s="140"/>
      <c r="AE46" s="140" t="s">
        <v>101</v>
      </c>
      <c r="AF46" s="140"/>
      <c r="AG46" s="140"/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  <c r="AV46" s="140"/>
      <c r="AW46" s="140"/>
      <c r="AX46" s="140"/>
      <c r="AY46" s="140"/>
      <c r="AZ46" s="140"/>
      <c r="BA46" s="140"/>
      <c r="BB46" s="140"/>
      <c r="BC46" s="140"/>
      <c r="BD46" s="140"/>
      <c r="BE46" s="140"/>
      <c r="BF46" s="140"/>
      <c r="BG46" s="140"/>
      <c r="BH46" s="140"/>
    </row>
    <row r="47" spans="1:60" x14ac:dyDescent="0.25">
      <c r="A47" s="142" t="s">
        <v>96</v>
      </c>
      <c r="B47" s="142" t="s">
        <v>65</v>
      </c>
      <c r="C47" s="177" t="s">
        <v>66</v>
      </c>
      <c r="D47" s="151"/>
      <c r="E47" s="156"/>
      <c r="F47" s="159"/>
      <c r="G47" s="159">
        <f>SUMIF(AE48:AE73,"&lt;&gt;NOR",G48:G73)</f>
        <v>0</v>
      </c>
      <c r="H47" s="159"/>
      <c r="I47" s="159">
        <f>SUM(I48:I73)</f>
        <v>0</v>
      </c>
      <c r="J47" s="159"/>
      <c r="K47" s="159">
        <f>SUM(K48:K73)</f>
        <v>0</v>
      </c>
      <c r="L47" s="159"/>
      <c r="M47" s="159">
        <f>SUM(M48:M73)</f>
        <v>0</v>
      </c>
      <c r="N47" s="152"/>
      <c r="O47" s="152">
        <f>SUM(O48:O73)</f>
        <v>0.29079999999999995</v>
      </c>
      <c r="P47" s="152"/>
      <c r="Q47" s="152">
        <f>SUM(Q48:Q73)</f>
        <v>0.12673000000000001</v>
      </c>
      <c r="R47" s="152"/>
      <c r="S47" s="152"/>
      <c r="T47" s="153"/>
      <c r="U47" s="152">
        <f>SUM(U48:U73)</f>
        <v>181.68000000000004</v>
      </c>
      <c r="AE47" t="s">
        <v>97</v>
      </c>
    </row>
    <row r="48" spans="1:60" outlineLevel="1" x14ac:dyDescent="0.25">
      <c r="A48" s="141">
        <v>16</v>
      </c>
      <c r="B48" s="141" t="s">
        <v>153</v>
      </c>
      <c r="C48" s="175" t="s">
        <v>154</v>
      </c>
      <c r="D48" s="147" t="s">
        <v>100</v>
      </c>
      <c r="E48" s="154">
        <v>126.73</v>
      </c>
      <c r="F48" s="157"/>
      <c r="G48" s="158">
        <f>ROUND(E48*F48,2)</f>
        <v>0</v>
      </c>
      <c r="H48" s="157"/>
      <c r="I48" s="158">
        <f>ROUND(E48*H48,2)</f>
        <v>0</v>
      </c>
      <c r="J48" s="157"/>
      <c r="K48" s="158">
        <f>ROUND(E48*J48,2)</f>
        <v>0</v>
      </c>
      <c r="L48" s="158">
        <v>21</v>
      </c>
      <c r="M48" s="158">
        <f>G48*(1+L48/100)</f>
        <v>0</v>
      </c>
      <c r="N48" s="148">
        <v>0</v>
      </c>
      <c r="O48" s="148">
        <f>ROUND(E48*N48,5)</f>
        <v>0</v>
      </c>
      <c r="P48" s="148">
        <v>1E-3</v>
      </c>
      <c r="Q48" s="148">
        <f>ROUND(E48*P48,5)</f>
        <v>0.12673000000000001</v>
      </c>
      <c r="R48" s="148"/>
      <c r="S48" s="148"/>
      <c r="T48" s="149">
        <v>0.255</v>
      </c>
      <c r="U48" s="148">
        <f>ROUND(E48*T48,2)</f>
        <v>32.32</v>
      </c>
      <c r="V48" s="140"/>
      <c r="W48" s="140"/>
      <c r="X48" s="140"/>
      <c r="Y48" s="140"/>
      <c r="Z48" s="140"/>
      <c r="AA48" s="140"/>
      <c r="AB48" s="140"/>
      <c r="AC48" s="140"/>
      <c r="AD48" s="140"/>
      <c r="AE48" s="140" t="s">
        <v>101</v>
      </c>
      <c r="AF48" s="140"/>
      <c r="AG48" s="140"/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  <c r="AV48" s="140"/>
      <c r="AW48" s="140"/>
      <c r="AX48" s="140"/>
      <c r="AY48" s="140"/>
      <c r="AZ48" s="140"/>
      <c r="BA48" s="140"/>
      <c r="BB48" s="140"/>
      <c r="BC48" s="140"/>
      <c r="BD48" s="140"/>
      <c r="BE48" s="140"/>
      <c r="BF48" s="140"/>
      <c r="BG48" s="140"/>
      <c r="BH48" s="140"/>
    </row>
    <row r="49" spans="1:60" outlineLevel="1" x14ac:dyDescent="0.25">
      <c r="A49" s="141"/>
      <c r="B49" s="141"/>
      <c r="C49" s="176" t="s">
        <v>155</v>
      </c>
      <c r="D49" s="150"/>
      <c r="E49" s="155">
        <v>100</v>
      </c>
      <c r="F49" s="158"/>
      <c r="G49" s="158"/>
      <c r="H49" s="158"/>
      <c r="I49" s="158"/>
      <c r="J49" s="158"/>
      <c r="K49" s="158"/>
      <c r="L49" s="158"/>
      <c r="M49" s="158"/>
      <c r="N49" s="148"/>
      <c r="O49" s="148"/>
      <c r="P49" s="148"/>
      <c r="Q49" s="148"/>
      <c r="R49" s="148"/>
      <c r="S49" s="148"/>
      <c r="T49" s="149"/>
      <c r="U49" s="148"/>
      <c r="V49" s="140"/>
      <c r="W49" s="140"/>
      <c r="X49" s="140"/>
      <c r="Y49" s="140"/>
      <c r="Z49" s="140"/>
      <c r="AA49" s="140"/>
      <c r="AB49" s="140"/>
      <c r="AC49" s="140"/>
      <c r="AD49" s="140"/>
      <c r="AE49" s="140" t="s">
        <v>103</v>
      </c>
      <c r="AF49" s="140">
        <v>0</v>
      </c>
      <c r="AG49" s="140"/>
      <c r="AH49" s="140"/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40"/>
      <c r="AV49" s="140"/>
      <c r="AW49" s="140"/>
      <c r="AX49" s="140"/>
      <c r="AY49" s="140"/>
      <c r="AZ49" s="140"/>
      <c r="BA49" s="140"/>
      <c r="BB49" s="140"/>
      <c r="BC49" s="140"/>
      <c r="BD49" s="140"/>
      <c r="BE49" s="140"/>
      <c r="BF49" s="140"/>
      <c r="BG49" s="140"/>
      <c r="BH49" s="140"/>
    </row>
    <row r="50" spans="1:60" outlineLevel="1" x14ac:dyDescent="0.25">
      <c r="A50" s="141"/>
      <c r="B50" s="141"/>
      <c r="C50" s="176" t="s">
        <v>156</v>
      </c>
      <c r="D50" s="150"/>
      <c r="E50" s="155">
        <v>26.73</v>
      </c>
      <c r="F50" s="158"/>
      <c r="G50" s="158"/>
      <c r="H50" s="158"/>
      <c r="I50" s="158"/>
      <c r="J50" s="158"/>
      <c r="K50" s="158"/>
      <c r="L50" s="158"/>
      <c r="M50" s="158"/>
      <c r="N50" s="148"/>
      <c r="O50" s="148"/>
      <c r="P50" s="148"/>
      <c r="Q50" s="148"/>
      <c r="R50" s="148"/>
      <c r="S50" s="148"/>
      <c r="T50" s="149"/>
      <c r="U50" s="148"/>
      <c r="V50" s="140"/>
      <c r="W50" s="140"/>
      <c r="X50" s="140"/>
      <c r="Y50" s="140"/>
      <c r="Z50" s="140"/>
      <c r="AA50" s="140"/>
      <c r="AB50" s="140"/>
      <c r="AC50" s="140"/>
      <c r="AD50" s="140"/>
      <c r="AE50" s="140" t="s">
        <v>103</v>
      </c>
      <c r="AF50" s="140">
        <v>0</v>
      </c>
      <c r="AG50" s="140"/>
      <c r="AH50" s="140"/>
      <c r="AI50" s="140"/>
      <c r="AJ50" s="140"/>
      <c r="AK50" s="140"/>
      <c r="AL50" s="140"/>
      <c r="AM50" s="140"/>
      <c r="AN50" s="140"/>
      <c r="AO50" s="140"/>
      <c r="AP50" s="140"/>
      <c r="AQ50" s="140"/>
      <c r="AR50" s="140"/>
      <c r="AS50" s="140"/>
      <c r="AT50" s="140"/>
      <c r="AU50" s="140"/>
      <c r="AV50" s="140"/>
      <c r="AW50" s="140"/>
      <c r="AX50" s="140"/>
      <c r="AY50" s="140"/>
      <c r="AZ50" s="140"/>
      <c r="BA50" s="140"/>
      <c r="BB50" s="140"/>
      <c r="BC50" s="140"/>
      <c r="BD50" s="140"/>
      <c r="BE50" s="140"/>
      <c r="BF50" s="140"/>
      <c r="BG50" s="140"/>
      <c r="BH50" s="140"/>
    </row>
    <row r="51" spans="1:60" ht="20.399999999999999" outlineLevel="1" x14ac:dyDescent="0.25">
      <c r="A51" s="141">
        <v>17</v>
      </c>
      <c r="B51" s="141" t="s">
        <v>157</v>
      </c>
      <c r="C51" s="175" t="s">
        <v>158</v>
      </c>
      <c r="D51" s="147" t="s">
        <v>116</v>
      </c>
      <c r="E51" s="154">
        <v>125</v>
      </c>
      <c r="F51" s="157"/>
      <c r="G51" s="158">
        <f>ROUND(E51*F51,2)</f>
        <v>0</v>
      </c>
      <c r="H51" s="157"/>
      <c r="I51" s="158">
        <f>ROUND(E51*H51,2)</f>
        <v>0</v>
      </c>
      <c r="J51" s="157"/>
      <c r="K51" s="158">
        <f>ROUND(E51*J51,2)</f>
        <v>0</v>
      </c>
      <c r="L51" s="158">
        <v>21</v>
      </c>
      <c r="M51" s="158">
        <f>G51*(1+L51/100)</f>
        <v>0</v>
      </c>
      <c r="N51" s="148">
        <v>0</v>
      </c>
      <c r="O51" s="148">
        <f>ROUND(E51*N51,5)</f>
        <v>0</v>
      </c>
      <c r="P51" s="148">
        <v>0</v>
      </c>
      <c r="Q51" s="148">
        <f>ROUND(E51*P51,5)</f>
        <v>0</v>
      </c>
      <c r="R51" s="148"/>
      <c r="S51" s="148"/>
      <c r="T51" s="149">
        <v>3.5000000000000003E-2</v>
      </c>
      <c r="U51" s="148">
        <f>ROUND(E51*T51,2)</f>
        <v>4.38</v>
      </c>
      <c r="V51" s="140"/>
      <c r="W51" s="140"/>
      <c r="X51" s="140"/>
      <c r="Y51" s="140"/>
      <c r="Z51" s="140"/>
      <c r="AA51" s="140"/>
      <c r="AB51" s="140"/>
      <c r="AC51" s="140"/>
      <c r="AD51" s="140"/>
      <c r="AE51" s="140" t="s">
        <v>101</v>
      </c>
      <c r="AF51" s="140"/>
      <c r="AG51" s="140"/>
      <c r="AH51" s="140"/>
      <c r="AI51" s="140"/>
      <c r="AJ51" s="140"/>
      <c r="AK51" s="140"/>
      <c r="AL51" s="140"/>
      <c r="AM51" s="140"/>
      <c r="AN51" s="140"/>
      <c r="AO51" s="140"/>
      <c r="AP51" s="140"/>
      <c r="AQ51" s="140"/>
      <c r="AR51" s="140"/>
      <c r="AS51" s="140"/>
      <c r="AT51" s="140"/>
      <c r="AU51" s="140"/>
      <c r="AV51" s="140"/>
      <c r="AW51" s="140"/>
      <c r="AX51" s="140"/>
      <c r="AY51" s="140"/>
      <c r="AZ51" s="140"/>
      <c r="BA51" s="140"/>
      <c r="BB51" s="140"/>
      <c r="BC51" s="140"/>
      <c r="BD51" s="140"/>
      <c r="BE51" s="140"/>
      <c r="BF51" s="140"/>
      <c r="BG51" s="140"/>
      <c r="BH51" s="140"/>
    </row>
    <row r="52" spans="1:60" outlineLevel="1" x14ac:dyDescent="0.25">
      <c r="A52" s="141"/>
      <c r="B52" s="141"/>
      <c r="C52" s="176" t="s">
        <v>159</v>
      </c>
      <c r="D52" s="150"/>
      <c r="E52" s="155">
        <v>52</v>
      </c>
      <c r="F52" s="158"/>
      <c r="G52" s="158"/>
      <c r="H52" s="158"/>
      <c r="I52" s="158"/>
      <c r="J52" s="158"/>
      <c r="K52" s="158"/>
      <c r="L52" s="158"/>
      <c r="M52" s="158"/>
      <c r="N52" s="148"/>
      <c r="O52" s="148"/>
      <c r="P52" s="148"/>
      <c r="Q52" s="148"/>
      <c r="R52" s="148"/>
      <c r="S52" s="148"/>
      <c r="T52" s="149"/>
      <c r="U52" s="148"/>
      <c r="V52" s="140"/>
      <c r="W52" s="140"/>
      <c r="X52" s="140"/>
      <c r="Y52" s="140"/>
      <c r="Z52" s="140"/>
      <c r="AA52" s="140"/>
      <c r="AB52" s="140"/>
      <c r="AC52" s="140"/>
      <c r="AD52" s="140"/>
      <c r="AE52" s="140" t="s">
        <v>103</v>
      </c>
      <c r="AF52" s="140">
        <v>0</v>
      </c>
      <c r="AG52" s="140"/>
      <c r="AH52" s="140"/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40"/>
      <c r="AV52" s="140"/>
      <c r="AW52" s="140"/>
      <c r="AX52" s="140"/>
      <c r="AY52" s="140"/>
      <c r="AZ52" s="140"/>
      <c r="BA52" s="140"/>
      <c r="BB52" s="140"/>
      <c r="BC52" s="140"/>
      <c r="BD52" s="140"/>
      <c r="BE52" s="140"/>
      <c r="BF52" s="140"/>
      <c r="BG52" s="140"/>
      <c r="BH52" s="140"/>
    </row>
    <row r="53" spans="1:60" outlineLevel="1" x14ac:dyDescent="0.25">
      <c r="A53" s="141"/>
      <c r="B53" s="141"/>
      <c r="C53" s="176" t="s">
        <v>160</v>
      </c>
      <c r="D53" s="150"/>
      <c r="E53" s="155">
        <v>73</v>
      </c>
      <c r="F53" s="158"/>
      <c r="G53" s="158"/>
      <c r="H53" s="158"/>
      <c r="I53" s="158"/>
      <c r="J53" s="158"/>
      <c r="K53" s="158"/>
      <c r="L53" s="158"/>
      <c r="M53" s="158"/>
      <c r="N53" s="148"/>
      <c r="O53" s="148"/>
      <c r="P53" s="148"/>
      <c r="Q53" s="148"/>
      <c r="R53" s="148"/>
      <c r="S53" s="148"/>
      <c r="T53" s="149"/>
      <c r="U53" s="148"/>
      <c r="V53" s="140"/>
      <c r="W53" s="140"/>
      <c r="X53" s="140"/>
      <c r="Y53" s="140"/>
      <c r="Z53" s="140"/>
      <c r="AA53" s="140"/>
      <c r="AB53" s="140"/>
      <c r="AC53" s="140"/>
      <c r="AD53" s="140"/>
      <c r="AE53" s="140" t="s">
        <v>103</v>
      </c>
      <c r="AF53" s="140">
        <v>0</v>
      </c>
      <c r="AG53" s="140"/>
      <c r="AH53" s="140"/>
      <c r="AI53" s="140"/>
      <c r="AJ53" s="140"/>
      <c r="AK53" s="140"/>
      <c r="AL53" s="140"/>
      <c r="AM53" s="140"/>
      <c r="AN53" s="140"/>
      <c r="AO53" s="140"/>
      <c r="AP53" s="140"/>
      <c r="AQ53" s="140"/>
      <c r="AR53" s="140"/>
      <c r="AS53" s="140"/>
      <c r="AT53" s="140"/>
      <c r="AU53" s="140"/>
      <c r="AV53" s="140"/>
      <c r="AW53" s="140"/>
      <c r="AX53" s="140"/>
      <c r="AY53" s="140"/>
      <c r="AZ53" s="140"/>
      <c r="BA53" s="140"/>
      <c r="BB53" s="140"/>
      <c r="BC53" s="140"/>
      <c r="BD53" s="140"/>
      <c r="BE53" s="140"/>
      <c r="BF53" s="140"/>
      <c r="BG53" s="140"/>
      <c r="BH53" s="140"/>
    </row>
    <row r="54" spans="1:60" ht="20.399999999999999" outlineLevel="1" x14ac:dyDescent="0.25">
      <c r="A54" s="141">
        <v>18</v>
      </c>
      <c r="B54" s="141" t="s">
        <v>161</v>
      </c>
      <c r="C54" s="175" t="s">
        <v>162</v>
      </c>
      <c r="D54" s="147" t="s">
        <v>100</v>
      </c>
      <c r="E54" s="154">
        <v>110.57</v>
      </c>
      <c r="F54" s="157"/>
      <c r="G54" s="158">
        <f>ROUND(E54*F54,2)</f>
        <v>0</v>
      </c>
      <c r="H54" s="157"/>
      <c r="I54" s="158">
        <f>ROUND(E54*H54,2)</f>
        <v>0</v>
      </c>
      <c r="J54" s="157"/>
      <c r="K54" s="158">
        <f>ROUND(E54*J54,2)</f>
        <v>0</v>
      </c>
      <c r="L54" s="158">
        <v>21</v>
      </c>
      <c r="M54" s="158">
        <f>G54*(1+L54/100)</f>
        <v>0</v>
      </c>
      <c r="N54" s="148">
        <v>1.89E-3</v>
      </c>
      <c r="O54" s="148">
        <f>ROUND(E54*N54,5)</f>
        <v>0.20898</v>
      </c>
      <c r="P54" s="148">
        <v>0</v>
      </c>
      <c r="Q54" s="148">
        <f>ROUND(E54*P54,5)</f>
        <v>0</v>
      </c>
      <c r="R54" s="148"/>
      <c r="S54" s="148"/>
      <c r="T54" s="149">
        <v>0.21665999999999999</v>
      </c>
      <c r="U54" s="148">
        <f>ROUND(E54*T54,2)</f>
        <v>23.96</v>
      </c>
      <c r="V54" s="140"/>
      <c r="W54" s="140"/>
      <c r="X54" s="140"/>
      <c r="Y54" s="140"/>
      <c r="Z54" s="140"/>
      <c r="AA54" s="140"/>
      <c r="AB54" s="140"/>
      <c r="AC54" s="140"/>
      <c r="AD54" s="140"/>
      <c r="AE54" s="140" t="s">
        <v>101</v>
      </c>
      <c r="AF54" s="140"/>
      <c r="AG54" s="140"/>
      <c r="AH54" s="140"/>
      <c r="AI54" s="140"/>
      <c r="AJ54" s="140"/>
      <c r="AK54" s="140"/>
      <c r="AL54" s="140"/>
      <c r="AM54" s="140"/>
      <c r="AN54" s="140"/>
      <c r="AO54" s="140"/>
      <c r="AP54" s="140"/>
      <c r="AQ54" s="140"/>
      <c r="AR54" s="140"/>
      <c r="AS54" s="140"/>
      <c r="AT54" s="140"/>
      <c r="AU54" s="140"/>
      <c r="AV54" s="140"/>
      <c r="AW54" s="140"/>
      <c r="AX54" s="140"/>
      <c r="AY54" s="140"/>
      <c r="AZ54" s="140"/>
      <c r="BA54" s="140"/>
      <c r="BB54" s="140"/>
      <c r="BC54" s="140"/>
      <c r="BD54" s="140"/>
      <c r="BE54" s="140"/>
      <c r="BF54" s="140"/>
      <c r="BG54" s="140"/>
      <c r="BH54" s="140"/>
    </row>
    <row r="55" spans="1:60" outlineLevel="1" x14ac:dyDescent="0.25">
      <c r="A55" s="141"/>
      <c r="B55" s="141"/>
      <c r="C55" s="176" t="s">
        <v>163</v>
      </c>
      <c r="D55" s="150"/>
      <c r="E55" s="155">
        <v>32</v>
      </c>
      <c r="F55" s="158"/>
      <c r="G55" s="158"/>
      <c r="H55" s="158"/>
      <c r="I55" s="158"/>
      <c r="J55" s="158"/>
      <c r="K55" s="158"/>
      <c r="L55" s="158"/>
      <c r="M55" s="158"/>
      <c r="N55" s="148"/>
      <c r="O55" s="148"/>
      <c r="P55" s="148"/>
      <c r="Q55" s="148"/>
      <c r="R55" s="148"/>
      <c r="S55" s="148"/>
      <c r="T55" s="149"/>
      <c r="U55" s="148"/>
      <c r="V55" s="140"/>
      <c r="W55" s="140"/>
      <c r="X55" s="140"/>
      <c r="Y55" s="140"/>
      <c r="Z55" s="140"/>
      <c r="AA55" s="140"/>
      <c r="AB55" s="140"/>
      <c r="AC55" s="140"/>
      <c r="AD55" s="140"/>
      <c r="AE55" s="140" t="s">
        <v>103</v>
      </c>
      <c r="AF55" s="140">
        <v>0</v>
      </c>
      <c r="AG55" s="140"/>
      <c r="AH55" s="140"/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40"/>
      <c r="AV55" s="140"/>
      <c r="AW55" s="140"/>
      <c r="AX55" s="140"/>
      <c r="AY55" s="140"/>
      <c r="AZ55" s="140"/>
      <c r="BA55" s="140"/>
      <c r="BB55" s="140"/>
      <c r="BC55" s="140"/>
      <c r="BD55" s="140"/>
      <c r="BE55" s="140"/>
      <c r="BF55" s="140"/>
      <c r="BG55" s="140"/>
      <c r="BH55" s="140"/>
    </row>
    <row r="56" spans="1:60" outlineLevel="1" x14ac:dyDescent="0.25">
      <c r="A56" s="141"/>
      <c r="B56" s="141"/>
      <c r="C56" s="176" t="s">
        <v>164</v>
      </c>
      <c r="D56" s="150"/>
      <c r="E56" s="155">
        <v>78.569999999999993</v>
      </c>
      <c r="F56" s="158"/>
      <c r="G56" s="158"/>
      <c r="H56" s="158"/>
      <c r="I56" s="158"/>
      <c r="J56" s="158"/>
      <c r="K56" s="158"/>
      <c r="L56" s="158"/>
      <c r="M56" s="158"/>
      <c r="N56" s="148"/>
      <c r="O56" s="148"/>
      <c r="P56" s="148"/>
      <c r="Q56" s="148"/>
      <c r="R56" s="148"/>
      <c r="S56" s="148"/>
      <c r="T56" s="149"/>
      <c r="U56" s="148"/>
      <c r="V56" s="140"/>
      <c r="W56" s="140"/>
      <c r="X56" s="140"/>
      <c r="Y56" s="140"/>
      <c r="Z56" s="140"/>
      <c r="AA56" s="140"/>
      <c r="AB56" s="140"/>
      <c r="AC56" s="140"/>
      <c r="AD56" s="140"/>
      <c r="AE56" s="140" t="s">
        <v>103</v>
      </c>
      <c r="AF56" s="140">
        <v>0</v>
      </c>
      <c r="AG56" s="140"/>
      <c r="AH56" s="140"/>
      <c r="AI56" s="140"/>
      <c r="AJ56" s="140"/>
      <c r="AK56" s="140"/>
      <c r="AL56" s="140"/>
      <c r="AM56" s="140"/>
      <c r="AN56" s="140"/>
      <c r="AO56" s="140"/>
      <c r="AP56" s="140"/>
      <c r="AQ56" s="140"/>
      <c r="AR56" s="140"/>
      <c r="AS56" s="140"/>
      <c r="AT56" s="140"/>
      <c r="AU56" s="140"/>
      <c r="AV56" s="140"/>
      <c r="AW56" s="140"/>
      <c r="AX56" s="140"/>
      <c r="AY56" s="140"/>
      <c r="AZ56" s="140"/>
      <c r="BA56" s="140"/>
      <c r="BB56" s="140"/>
      <c r="BC56" s="140"/>
      <c r="BD56" s="140"/>
      <c r="BE56" s="140"/>
      <c r="BF56" s="140"/>
      <c r="BG56" s="140"/>
      <c r="BH56" s="140"/>
    </row>
    <row r="57" spans="1:60" ht="20.399999999999999" outlineLevel="1" x14ac:dyDescent="0.25">
      <c r="A57" s="141">
        <v>19</v>
      </c>
      <c r="B57" s="141" t="s">
        <v>165</v>
      </c>
      <c r="C57" s="175" t="s">
        <v>166</v>
      </c>
      <c r="D57" s="147" t="s">
        <v>100</v>
      </c>
      <c r="E57" s="154">
        <v>131.71</v>
      </c>
      <c r="F57" s="157"/>
      <c r="G57" s="158">
        <f>ROUND(E57*F57,2)</f>
        <v>0</v>
      </c>
      <c r="H57" s="157"/>
      <c r="I57" s="158">
        <f>ROUND(E57*H57,2)</f>
        <v>0</v>
      </c>
      <c r="J57" s="157"/>
      <c r="K57" s="158">
        <f>ROUND(E57*J57,2)</f>
        <v>0</v>
      </c>
      <c r="L57" s="158">
        <v>21</v>
      </c>
      <c r="M57" s="158">
        <f>G57*(1+L57/100)</f>
        <v>0</v>
      </c>
      <c r="N57" s="148">
        <v>3.3E-4</v>
      </c>
      <c r="O57" s="148">
        <f>ROUND(E57*N57,5)</f>
        <v>4.3459999999999999E-2</v>
      </c>
      <c r="P57" s="148">
        <v>0</v>
      </c>
      <c r="Q57" s="148">
        <f>ROUND(E57*P57,5)</f>
        <v>0</v>
      </c>
      <c r="R57" s="148"/>
      <c r="S57" s="148"/>
      <c r="T57" s="149">
        <v>0.45</v>
      </c>
      <c r="U57" s="148">
        <f>ROUND(E57*T57,2)</f>
        <v>59.27</v>
      </c>
      <c r="V57" s="140"/>
      <c r="W57" s="140"/>
      <c r="X57" s="140"/>
      <c r="Y57" s="140"/>
      <c r="Z57" s="140"/>
      <c r="AA57" s="140"/>
      <c r="AB57" s="140"/>
      <c r="AC57" s="140"/>
      <c r="AD57" s="140"/>
      <c r="AE57" s="140" t="s">
        <v>101</v>
      </c>
      <c r="AF57" s="140"/>
      <c r="AG57" s="140"/>
      <c r="AH57" s="140"/>
      <c r="AI57" s="140"/>
      <c r="AJ57" s="140"/>
      <c r="AK57" s="140"/>
      <c r="AL57" s="140"/>
      <c r="AM57" s="140"/>
      <c r="AN57" s="140"/>
      <c r="AO57" s="140"/>
      <c r="AP57" s="140"/>
      <c r="AQ57" s="140"/>
      <c r="AR57" s="140"/>
      <c r="AS57" s="140"/>
      <c r="AT57" s="140"/>
      <c r="AU57" s="140"/>
      <c r="AV57" s="140"/>
      <c r="AW57" s="140"/>
      <c r="AX57" s="140"/>
      <c r="AY57" s="140"/>
      <c r="AZ57" s="140"/>
      <c r="BA57" s="140"/>
      <c r="BB57" s="140"/>
      <c r="BC57" s="140"/>
      <c r="BD57" s="140"/>
      <c r="BE57" s="140"/>
      <c r="BF57" s="140"/>
      <c r="BG57" s="140"/>
      <c r="BH57" s="140"/>
    </row>
    <row r="58" spans="1:60" outlineLevel="1" x14ac:dyDescent="0.25">
      <c r="A58" s="141"/>
      <c r="B58" s="141"/>
      <c r="C58" s="176" t="s">
        <v>167</v>
      </c>
      <c r="D58" s="150"/>
      <c r="E58" s="155">
        <v>112</v>
      </c>
      <c r="F58" s="158"/>
      <c r="G58" s="158"/>
      <c r="H58" s="158"/>
      <c r="I58" s="158"/>
      <c r="J58" s="158"/>
      <c r="K58" s="158"/>
      <c r="L58" s="158"/>
      <c r="M58" s="158"/>
      <c r="N58" s="148"/>
      <c r="O58" s="148"/>
      <c r="P58" s="148"/>
      <c r="Q58" s="148"/>
      <c r="R58" s="148"/>
      <c r="S58" s="148"/>
      <c r="T58" s="149"/>
      <c r="U58" s="148"/>
      <c r="V58" s="140"/>
      <c r="W58" s="140"/>
      <c r="X58" s="140"/>
      <c r="Y58" s="140"/>
      <c r="Z58" s="140"/>
      <c r="AA58" s="140"/>
      <c r="AB58" s="140"/>
      <c r="AC58" s="140"/>
      <c r="AD58" s="140"/>
      <c r="AE58" s="140" t="s">
        <v>103</v>
      </c>
      <c r="AF58" s="140">
        <v>0</v>
      </c>
      <c r="AG58" s="140"/>
      <c r="AH58" s="140"/>
      <c r="AI58" s="140"/>
      <c r="AJ58" s="140"/>
      <c r="AK58" s="140"/>
      <c r="AL58" s="140"/>
      <c r="AM58" s="140"/>
      <c r="AN58" s="140"/>
      <c r="AO58" s="140"/>
      <c r="AP58" s="140"/>
      <c r="AQ58" s="140"/>
      <c r="AR58" s="140"/>
      <c r="AS58" s="140"/>
      <c r="AT58" s="140"/>
      <c r="AU58" s="140"/>
      <c r="AV58" s="140"/>
      <c r="AW58" s="140"/>
      <c r="AX58" s="140"/>
      <c r="AY58" s="140"/>
      <c r="AZ58" s="140"/>
      <c r="BA58" s="140"/>
      <c r="BB58" s="140"/>
      <c r="BC58" s="140"/>
      <c r="BD58" s="140"/>
      <c r="BE58" s="140"/>
      <c r="BF58" s="140"/>
      <c r="BG58" s="140"/>
      <c r="BH58" s="140"/>
    </row>
    <row r="59" spans="1:60" outlineLevel="1" x14ac:dyDescent="0.25">
      <c r="A59" s="141"/>
      <c r="B59" s="141"/>
      <c r="C59" s="176" t="s">
        <v>168</v>
      </c>
      <c r="D59" s="150"/>
      <c r="E59" s="155">
        <v>19.71</v>
      </c>
      <c r="F59" s="158"/>
      <c r="G59" s="158"/>
      <c r="H59" s="158"/>
      <c r="I59" s="158"/>
      <c r="J59" s="158"/>
      <c r="K59" s="158"/>
      <c r="L59" s="158"/>
      <c r="M59" s="158"/>
      <c r="N59" s="148"/>
      <c r="O59" s="148"/>
      <c r="P59" s="148"/>
      <c r="Q59" s="148"/>
      <c r="R59" s="148"/>
      <c r="S59" s="148"/>
      <c r="T59" s="149"/>
      <c r="U59" s="148"/>
      <c r="V59" s="140"/>
      <c r="W59" s="140"/>
      <c r="X59" s="140"/>
      <c r="Y59" s="140"/>
      <c r="Z59" s="140"/>
      <c r="AA59" s="140"/>
      <c r="AB59" s="140"/>
      <c r="AC59" s="140"/>
      <c r="AD59" s="140"/>
      <c r="AE59" s="140" t="s">
        <v>103</v>
      </c>
      <c r="AF59" s="140">
        <v>0</v>
      </c>
      <c r="AG59" s="140"/>
      <c r="AH59" s="140"/>
      <c r="AI59" s="140"/>
      <c r="AJ59" s="140"/>
      <c r="AK59" s="140"/>
      <c r="AL59" s="140"/>
      <c r="AM59" s="140"/>
      <c r="AN59" s="140"/>
      <c r="AO59" s="140"/>
      <c r="AP59" s="140"/>
      <c r="AQ59" s="140"/>
      <c r="AR59" s="140"/>
      <c r="AS59" s="140"/>
      <c r="AT59" s="140"/>
      <c r="AU59" s="140"/>
      <c r="AV59" s="140"/>
      <c r="AW59" s="140"/>
      <c r="AX59" s="140"/>
      <c r="AY59" s="140"/>
      <c r="AZ59" s="140"/>
      <c r="BA59" s="140"/>
      <c r="BB59" s="140"/>
      <c r="BC59" s="140"/>
      <c r="BD59" s="140"/>
      <c r="BE59" s="140"/>
      <c r="BF59" s="140"/>
      <c r="BG59" s="140"/>
      <c r="BH59" s="140"/>
    </row>
    <row r="60" spans="1:60" ht="20.399999999999999" outlineLevel="1" x14ac:dyDescent="0.25">
      <c r="A60" s="141">
        <v>20</v>
      </c>
      <c r="B60" s="141" t="s">
        <v>169</v>
      </c>
      <c r="C60" s="175" t="s">
        <v>170</v>
      </c>
      <c r="D60" s="147" t="s">
        <v>116</v>
      </c>
      <c r="E60" s="154">
        <v>212</v>
      </c>
      <c r="F60" s="157"/>
      <c r="G60" s="158">
        <f>ROUND(E60*F60,2)</f>
        <v>0</v>
      </c>
      <c r="H60" s="157"/>
      <c r="I60" s="158">
        <f>ROUND(E60*H60,2)</f>
        <v>0</v>
      </c>
      <c r="J60" s="157"/>
      <c r="K60" s="158">
        <f>ROUND(E60*J60,2)</f>
        <v>0</v>
      </c>
      <c r="L60" s="158">
        <v>21</v>
      </c>
      <c r="M60" s="158">
        <f>G60*(1+L60/100)</f>
        <v>0</v>
      </c>
      <c r="N60" s="148">
        <v>3.0000000000000001E-5</v>
      </c>
      <c r="O60" s="148">
        <f>ROUND(E60*N60,5)</f>
        <v>6.3600000000000002E-3</v>
      </c>
      <c r="P60" s="148">
        <v>0</v>
      </c>
      <c r="Q60" s="148">
        <f>ROUND(E60*P60,5)</f>
        <v>0</v>
      </c>
      <c r="R60" s="148"/>
      <c r="S60" s="148"/>
      <c r="T60" s="149">
        <v>0.13719999999999999</v>
      </c>
      <c r="U60" s="148">
        <f>ROUND(E60*T60,2)</f>
        <v>29.09</v>
      </c>
      <c r="V60" s="140"/>
      <c r="W60" s="140"/>
      <c r="X60" s="140"/>
      <c r="Y60" s="140"/>
      <c r="Z60" s="140"/>
      <c r="AA60" s="140"/>
      <c r="AB60" s="140"/>
      <c r="AC60" s="140"/>
      <c r="AD60" s="140"/>
      <c r="AE60" s="140" t="s">
        <v>101</v>
      </c>
      <c r="AF60" s="140"/>
      <c r="AG60" s="140"/>
      <c r="AH60" s="140"/>
      <c r="AI60" s="140"/>
      <c r="AJ60" s="140"/>
      <c r="AK60" s="140"/>
      <c r="AL60" s="140"/>
      <c r="AM60" s="140"/>
      <c r="AN60" s="140"/>
      <c r="AO60" s="140"/>
      <c r="AP60" s="140"/>
      <c r="AQ60" s="140"/>
      <c r="AR60" s="140"/>
      <c r="AS60" s="140"/>
      <c r="AT60" s="140"/>
      <c r="AU60" s="140"/>
      <c r="AV60" s="140"/>
      <c r="AW60" s="140"/>
      <c r="AX60" s="140"/>
      <c r="AY60" s="140"/>
      <c r="AZ60" s="140"/>
      <c r="BA60" s="140"/>
      <c r="BB60" s="140"/>
      <c r="BC60" s="140"/>
      <c r="BD60" s="140"/>
      <c r="BE60" s="140"/>
      <c r="BF60" s="140"/>
      <c r="BG60" s="140"/>
      <c r="BH60" s="140"/>
    </row>
    <row r="61" spans="1:60" outlineLevel="1" x14ac:dyDescent="0.25">
      <c r="A61" s="141"/>
      <c r="B61" s="141"/>
      <c r="C61" s="176" t="s">
        <v>171</v>
      </c>
      <c r="D61" s="150"/>
      <c r="E61" s="155">
        <v>90</v>
      </c>
      <c r="F61" s="158"/>
      <c r="G61" s="158"/>
      <c r="H61" s="158"/>
      <c r="I61" s="158"/>
      <c r="J61" s="158"/>
      <c r="K61" s="158"/>
      <c r="L61" s="158"/>
      <c r="M61" s="158"/>
      <c r="N61" s="148"/>
      <c r="O61" s="148"/>
      <c r="P61" s="148"/>
      <c r="Q61" s="148"/>
      <c r="R61" s="148"/>
      <c r="S61" s="148"/>
      <c r="T61" s="149"/>
      <c r="U61" s="148"/>
      <c r="V61" s="140"/>
      <c r="W61" s="140"/>
      <c r="X61" s="140"/>
      <c r="Y61" s="140"/>
      <c r="Z61" s="140"/>
      <c r="AA61" s="140"/>
      <c r="AB61" s="140"/>
      <c r="AC61" s="140"/>
      <c r="AD61" s="140"/>
      <c r="AE61" s="140" t="s">
        <v>103</v>
      </c>
      <c r="AF61" s="140">
        <v>0</v>
      </c>
      <c r="AG61" s="140"/>
      <c r="AH61" s="140"/>
      <c r="AI61" s="140"/>
      <c r="AJ61" s="140"/>
      <c r="AK61" s="140"/>
      <c r="AL61" s="140"/>
      <c r="AM61" s="140"/>
      <c r="AN61" s="140"/>
      <c r="AO61" s="140"/>
      <c r="AP61" s="140"/>
      <c r="AQ61" s="140"/>
      <c r="AR61" s="140"/>
      <c r="AS61" s="140"/>
      <c r="AT61" s="140"/>
      <c r="AU61" s="140"/>
      <c r="AV61" s="140"/>
      <c r="AW61" s="140"/>
      <c r="AX61" s="140"/>
      <c r="AY61" s="140"/>
      <c r="AZ61" s="140"/>
      <c r="BA61" s="140"/>
      <c r="BB61" s="140"/>
      <c r="BC61" s="140"/>
      <c r="BD61" s="140"/>
      <c r="BE61" s="140"/>
      <c r="BF61" s="140"/>
      <c r="BG61" s="140"/>
      <c r="BH61" s="140"/>
    </row>
    <row r="62" spans="1:60" outlineLevel="1" x14ac:dyDescent="0.25">
      <c r="A62" s="141"/>
      <c r="B62" s="141"/>
      <c r="C62" s="176" t="s">
        <v>172</v>
      </c>
      <c r="D62" s="150"/>
      <c r="E62" s="155">
        <v>70</v>
      </c>
      <c r="F62" s="158"/>
      <c r="G62" s="158"/>
      <c r="H62" s="158"/>
      <c r="I62" s="158"/>
      <c r="J62" s="158"/>
      <c r="K62" s="158"/>
      <c r="L62" s="158"/>
      <c r="M62" s="158"/>
      <c r="N62" s="148"/>
      <c r="O62" s="148"/>
      <c r="P62" s="148"/>
      <c r="Q62" s="148"/>
      <c r="R62" s="148"/>
      <c r="S62" s="148"/>
      <c r="T62" s="149"/>
      <c r="U62" s="148"/>
      <c r="V62" s="140"/>
      <c r="W62" s="140"/>
      <c r="X62" s="140"/>
      <c r="Y62" s="140"/>
      <c r="Z62" s="140"/>
      <c r="AA62" s="140"/>
      <c r="AB62" s="140"/>
      <c r="AC62" s="140"/>
      <c r="AD62" s="140"/>
      <c r="AE62" s="140" t="s">
        <v>103</v>
      </c>
      <c r="AF62" s="140">
        <v>0</v>
      </c>
      <c r="AG62" s="140"/>
      <c r="AH62" s="140"/>
      <c r="AI62" s="140"/>
      <c r="AJ62" s="140"/>
      <c r="AK62" s="140"/>
      <c r="AL62" s="140"/>
      <c r="AM62" s="140"/>
      <c r="AN62" s="140"/>
      <c r="AO62" s="140"/>
      <c r="AP62" s="140"/>
      <c r="AQ62" s="140"/>
      <c r="AR62" s="140"/>
      <c r="AS62" s="140"/>
      <c r="AT62" s="140"/>
      <c r="AU62" s="140"/>
      <c r="AV62" s="140"/>
      <c r="AW62" s="140"/>
      <c r="AX62" s="140"/>
      <c r="AY62" s="140"/>
      <c r="AZ62" s="140"/>
      <c r="BA62" s="140"/>
      <c r="BB62" s="140"/>
      <c r="BC62" s="140"/>
      <c r="BD62" s="140"/>
      <c r="BE62" s="140"/>
      <c r="BF62" s="140"/>
      <c r="BG62" s="140"/>
      <c r="BH62" s="140"/>
    </row>
    <row r="63" spans="1:60" outlineLevel="1" x14ac:dyDescent="0.25">
      <c r="A63" s="141"/>
      <c r="B63" s="141"/>
      <c r="C63" s="176" t="s">
        <v>173</v>
      </c>
      <c r="D63" s="150"/>
      <c r="E63" s="155">
        <v>52</v>
      </c>
      <c r="F63" s="158"/>
      <c r="G63" s="158"/>
      <c r="H63" s="158"/>
      <c r="I63" s="158"/>
      <c r="J63" s="158"/>
      <c r="K63" s="158"/>
      <c r="L63" s="158"/>
      <c r="M63" s="158"/>
      <c r="N63" s="148"/>
      <c r="O63" s="148"/>
      <c r="P63" s="148"/>
      <c r="Q63" s="148"/>
      <c r="R63" s="148"/>
      <c r="S63" s="148"/>
      <c r="T63" s="149"/>
      <c r="U63" s="148"/>
      <c r="V63" s="140"/>
      <c r="W63" s="140"/>
      <c r="X63" s="140"/>
      <c r="Y63" s="140"/>
      <c r="Z63" s="140"/>
      <c r="AA63" s="140"/>
      <c r="AB63" s="140"/>
      <c r="AC63" s="140"/>
      <c r="AD63" s="140"/>
      <c r="AE63" s="140" t="s">
        <v>103</v>
      </c>
      <c r="AF63" s="140">
        <v>0</v>
      </c>
      <c r="AG63" s="140"/>
      <c r="AH63" s="140"/>
      <c r="AI63" s="140"/>
      <c r="AJ63" s="140"/>
      <c r="AK63" s="140"/>
      <c r="AL63" s="140"/>
      <c r="AM63" s="140"/>
      <c r="AN63" s="140"/>
      <c r="AO63" s="140"/>
      <c r="AP63" s="140"/>
      <c r="AQ63" s="140"/>
      <c r="AR63" s="140"/>
      <c r="AS63" s="140"/>
      <c r="AT63" s="140"/>
      <c r="AU63" s="140"/>
      <c r="AV63" s="140"/>
      <c r="AW63" s="140"/>
      <c r="AX63" s="140"/>
      <c r="AY63" s="140"/>
      <c r="AZ63" s="140"/>
      <c r="BA63" s="140"/>
      <c r="BB63" s="140"/>
      <c r="BC63" s="140"/>
      <c r="BD63" s="140"/>
      <c r="BE63" s="140"/>
      <c r="BF63" s="140"/>
      <c r="BG63" s="140"/>
      <c r="BH63" s="140"/>
    </row>
    <row r="64" spans="1:60" outlineLevel="1" x14ac:dyDescent="0.25">
      <c r="A64" s="141">
        <v>21</v>
      </c>
      <c r="B64" s="141" t="s">
        <v>174</v>
      </c>
      <c r="C64" s="175" t="s">
        <v>175</v>
      </c>
      <c r="D64" s="147" t="s">
        <v>100</v>
      </c>
      <c r="E64" s="154">
        <v>160</v>
      </c>
      <c r="F64" s="157"/>
      <c r="G64" s="158">
        <f>ROUND(E64*F64,2)</f>
        <v>0</v>
      </c>
      <c r="H64" s="157"/>
      <c r="I64" s="158">
        <f>ROUND(E64*H64,2)</f>
        <v>0</v>
      </c>
      <c r="J64" s="157"/>
      <c r="K64" s="158">
        <f>ROUND(E64*J64,2)</f>
        <v>0</v>
      </c>
      <c r="L64" s="158">
        <v>21</v>
      </c>
      <c r="M64" s="158">
        <f>G64*(1+L64/100)</f>
        <v>0</v>
      </c>
      <c r="N64" s="148">
        <v>0</v>
      </c>
      <c r="O64" s="148">
        <f>ROUND(E64*N64,5)</f>
        <v>0</v>
      </c>
      <c r="P64" s="148">
        <v>0</v>
      </c>
      <c r="Q64" s="148">
        <f>ROUND(E64*P64,5)</f>
        <v>0</v>
      </c>
      <c r="R64" s="148"/>
      <c r="S64" s="148"/>
      <c r="T64" s="149">
        <v>0.14699999999999999</v>
      </c>
      <c r="U64" s="148">
        <f>ROUND(E64*T64,2)</f>
        <v>23.52</v>
      </c>
      <c r="V64" s="140"/>
      <c r="W64" s="140"/>
      <c r="X64" s="140"/>
      <c r="Y64" s="140"/>
      <c r="Z64" s="140"/>
      <c r="AA64" s="140"/>
      <c r="AB64" s="140"/>
      <c r="AC64" s="140"/>
      <c r="AD64" s="140"/>
      <c r="AE64" s="140" t="s">
        <v>101</v>
      </c>
      <c r="AF64" s="140"/>
      <c r="AG64" s="140"/>
      <c r="AH64" s="140"/>
      <c r="AI64" s="140"/>
      <c r="AJ64" s="140"/>
      <c r="AK64" s="140"/>
      <c r="AL64" s="140"/>
      <c r="AM64" s="140"/>
      <c r="AN64" s="140"/>
      <c r="AO64" s="140"/>
      <c r="AP64" s="140"/>
      <c r="AQ64" s="140"/>
      <c r="AR64" s="140"/>
      <c r="AS64" s="140"/>
      <c r="AT64" s="140"/>
      <c r="AU64" s="140"/>
      <c r="AV64" s="140"/>
      <c r="AW64" s="140"/>
      <c r="AX64" s="140"/>
      <c r="AY64" s="140"/>
      <c r="AZ64" s="140"/>
      <c r="BA64" s="140"/>
      <c r="BB64" s="140"/>
      <c r="BC64" s="140"/>
      <c r="BD64" s="140"/>
      <c r="BE64" s="140"/>
      <c r="BF64" s="140"/>
      <c r="BG64" s="140"/>
      <c r="BH64" s="140"/>
    </row>
    <row r="65" spans="1:60" outlineLevel="1" x14ac:dyDescent="0.25">
      <c r="A65" s="141"/>
      <c r="B65" s="141"/>
      <c r="C65" s="176" t="s">
        <v>176</v>
      </c>
      <c r="D65" s="150"/>
      <c r="E65" s="155">
        <v>160</v>
      </c>
      <c r="F65" s="158"/>
      <c r="G65" s="158"/>
      <c r="H65" s="158"/>
      <c r="I65" s="158"/>
      <c r="J65" s="158"/>
      <c r="K65" s="158"/>
      <c r="L65" s="158"/>
      <c r="M65" s="158"/>
      <c r="N65" s="148"/>
      <c r="O65" s="148"/>
      <c r="P65" s="148"/>
      <c r="Q65" s="148"/>
      <c r="R65" s="148"/>
      <c r="S65" s="148"/>
      <c r="T65" s="149"/>
      <c r="U65" s="148"/>
      <c r="V65" s="140"/>
      <c r="W65" s="140"/>
      <c r="X65" s="140"/>
      <c r="Y65" s="140"/>
      <c r="Z65" s="140"/>
      <c r="AA65" s="140"/>
      <c r="AB65" s="140"/>
      <c r="AC65" s="140"/>
      <c r="AD65" s="140"/>
      <c r="AE65" s="140" t="s">
        <v>103</v>
      </c>
      <c r="AF65" s="140">
        <v>0</v>
      </c>
      <c r="AG65" s="140"/>
      <c r="AH65" s="140"/>
      <c r="AI65" s="140"/>
      <c r="AJ65" s="140"/>
      <c r="AK65" s="140"/>
      <c r="AL65" s="140"/>
      <c r="AM65" s="140"/>
      <c r="AN65" s="140"/>
      <c r="AO65" s="140"/>
      <c r="AP65" s="140"/>
      <c r="AQ65" s="140"/>
      <c r="AR65" s="140"/>
      <c r="AS65" s="140"/>
      <c r="AT65" s="140"/>
      <c r="AU65" s="140"/>
      <c r="AV65" s="140"/>
      <c r="AW65" s="140"/>
      <c r="AX65" s="140"/>
      <c r="AY65" s="140"/>
      <c r="AZ65" s="140"/>
      <c r="BA65" s="140"/>
      <c r="BB65" s="140"/>
      <c r="BC65" s="140"/>
      <c r="BD65" s="140"/>
      <c r="BE65" s="140"/>
      <c r="BF65" s="140"/>
      <c r="BG65" s="140"/>
      <c r="BH65" s="140"/>
    </row>
    <row r="66" spans="1:60" outlineLevel="1" x14ac:dyDescent="0.25">
      <c r="A66" s="141">
        <v>22</v>
      </c>
      <c r="B66" s="141" t="s">
        <v>177</v>
      </c>
      <c r="C66" s="175" t="s">
        <v>178</v>
      </c>
      <c r="D66" s="147" t="s">
        <v>100</v>
      </c>
      <c r="E66" s="154">
        <v>160</v>
      </c>
      <c r="F66" s="157"/>
      <c r="G66" s="158">
        <f>ROUND(E66*F66,2)</f>
        <v>0</v>
      </c>
      <c r="H66" s="157"/>
      <c r="I66" s="158">
        <f>ROUND(E66*H66,2)</f>
        <v>0</v>
      </c>
      <c r="J66" s="157"/>
      <c r="K66" s="158">
        <f>ROUND(E66*J66,2)</f>
        <v>0</v>
      </c>
      <c r="L66" s="158">
        <v>21</v>
      </c>
      <c r="M66" s="158">
        <f>G66*(1+L66/100)</f>
        <v>0</v>
      </c>
      <c r="N66" s="148">
        <v>0</v>
      </c>
      <c r="O66" s="148">
        <f>ROUND(E66*N66,5)</f>
        <v>0</v>
      </c>
      <c r="P66" s="148">
        <v>0</v>
      </c>
      <c r="Q66" s="148">
        <f>ROUND(E66*P66,5)</f>
        <v>0</v>
      </c>
      <c r="R66" s="148"/>
      <c r="S66" s="148"/>
      <c r="T66" s="149">
        <v>4.5999999999999999E-2</v>
      </c>
      <c r="U66" s="148">
        <f>ROUND(E66*T66,2)</f>
        <v>7.36</v>
      </c>
      <c r="V66" s="140"/>
      <c r="W66" s="140"/>
      <c r="X66" s="140"/>
      <c r="Y66" s="140"/>
      <c r="Z66" s="140"/>
      <c r="AA66" s="140"/>
      <c r="AB66" s="140"/>
      <c r="AC66" s="140"/>
      <c r="AD66" s="140"/>
      <c r="AE66" s="140" t="s">
        <v>101</v>
      </c>
      <c r="AF66" s="140"/>
      <c r="AG66" s="140"/>
      <c r="AH66" s="140"/>
      <c r="AI66" s="140"/>
      <c r="AJ66" s="140"/>
      <c r="AK66" s="140"/>
      <c r="AL66" s="140"/>
      <c r="AM66" s="140"/>
      <c r="AN66" s="140"/>
      <c r="AO66" s="140"/>
      <c r="AP66" s="140"/>
      <c r="AQ66" s="140"/>
      <c r="AR66" s="140"/>
      <c r="AS66" s="140"/>
      <c r="AT66" s="140"/>
      <c r="AU66" s="140"/>
      <c r="AV66" s="140"/>
      <c r="AW66" s="140"/>
      <c r="AX66" s="140"/>
      <c r="AY66" s="140"/>
      <c r="AZ66" s="140"/>
      <c r="BA66" s="140"/>
      <c r="BB66" s="140"/>
      <c r="BC66" s="140"/>
      <c r="BD66" s="140"/>
      <c r="BE66" s="140"/>
      <c r="BF66" s="140"/>
      <c r="BG66" s="140"/>
      <c r="BH66" s="140"/>
    </row>
    <row r="67" spans="1:60" outlineLevel="1" x14ac:dyDescent="0.25">
      <c r="A67" s="141"/>
      <c r="B67" s="141"/>
      <c r="C67" s="176" t="s">
        <v>179</v>
      </c>
      <c r="D67" s="150"/>
      <c r="E67" s="155">
        <v>160</v>
      </c>
      <c r="F67" s="158"/>
      <c r="G67" s="158"/>
      <c r="H67" s="158"/>
      <c r="I67" s="158"/>
      <c r="J67" s="158"/>
      <c r="K67" s="158"/>
      <c r="L67" s="158"/>
      <c r="M67" s="158"/>
      <c r="N67" s="148"/>
      <c r="O67" s="148"/>
      <c r="P67" s="148"/>
      <c r="Q67" s="148"/>
      <c r="R67" s="148"/>
      <c r="S67" s="148"/>
      <c r="T67" s="149"/>
      <c r="U67" s="148"/>
      <c r="V67" s="140"/>
      <c r="W67" s="140"/>
      <c r="X67" s="140"/>
      <c r="Y67" s="140"/>
      <c r="Z67" s="140"/>
      <c r="AA67" s="140"/>
      <c r="AB67" s="140"/>
      <c r="AC67" s="140"/>
      <c r="AD67" s="140"/>
      <c r="AE67" s="140" t="s">
        <v>103</v>
      </c>
      <c r="AF67" s="140">
        <v>0</v>
      </c>
      <c r="AG67" s="140"/>
      <c r="AH67" s="140"/>
      <c r="AI67" s="140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0"/>
      <c r="AV67" s="140"/>
      <c r="AW67" s="140"/>
      <c r="AX67" s="140"/>
      <c r="AY67" s="140"/>
      <c r="AZ67" s="140"/>
      <c r="BA67" s="140"/>
      <c r="BB67" s="140"/>
      <c r="BC67" s="140"/>
      <c r="BD67" s="140"/>
      <c r="BE67" s="140"/>
      <c r="BF67" s="140"/>
      <c r="BG67" s="140"/>
      <c r="BH67" s="140"/>
    </row>
    <row r="68" spans="1:60" outlineLevel="1" x14ac:dyDescent="0.25">
      <c r="A68" s="141">
        <v>23</v>
      </c>
      <c r="B68" s="141" t="s">
        <v>180</v>
      </c>
      <c r="C68" s="175" t="s">
        <v>181</v>
      </c>
      <c r="D68" s="147" t="s">
        <v>182</v>
      </c>
      <c r="E68" s="154">
        <v>32</v>
      </c>
      <c r="F68" s="157"/>
      <c r="G68" s="158">
        <f>ROUND(E68*F68,2)</f>
        <v>0</v>
      </c>
      <c r="H68" s="157"/>
      <c r="I68" s="158">
        <f>ROUND(E68*H68,2)</f>
        <v>0</v>
      </c>
      <c r="J68" s="157"/>
      <c r="K68" s="158">
        <f>ROUND(E68*J68,2)</f>
        <v>0</v>
      </c>
      <c r="L68" s="158">
        <v>21</v>
      </c>
      <c r="M68" s="158">
        <f>G68*(1+L68/100)</f>
        <v>0</v>
      </c>
      <c r="N68" s="148">
        <v>1E-3</v>
      </c>
      <c r="O68" s="148">
        <f>ROUND(E68*N68,5)</f>
        <v>3.2000000000000001E-2</v>
      </c>
      <c r="P68" s="148">
        <v>0</v>
      </c>
      <c r="Q68" s="148">
        <f>ROUND(E68*P68,5)</f>
        <v>0</v>
      </c>
      <c r="R68" s="148"/>
      <c r="S68" s="148"/>
      <c r="T68" s="149">
        <v>0</v>
      </c>
      <c r="U68" s="148">
        <f>ROUND(E68*T68,2)</f>
        <v>0</v>
      </c>
      <c r="V68" s="140"/>
      <c r="W68" s="140"/>
      <c r="X68" s="140"/>
      <c r="Y68" s="140"/>
      <c r="Z68" s="140"/>
      <c r="AA68" s="140"/>
      <c r="AB68" s="140"/>
      <c r="AC68" s="140"/>
      <c r="AD68" s="140"/>
      <c r="AE68" s="140" t="s">
        <v>134</v>
      </c>
      <c r="AF68" s="140"/>
      <c r="AG68" s="140"/>
      <c r="AH68" s="140"/>
      <c r="AI68" s="140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40"/>
      <c r="AV68" s="140"/>
      <c r="AW68" s="140"/>
      <c r="AX68" s="140"/>
      <c r="AY68" s="140"/>
      <c r="AZ68" s="140"/>
      <c r="BA68" s="140"/>
      <c r="BB68" s="140"/>
      <c r="BC68" s="140"/>
      <c r="BD68" s="140"/>
      <c r="BE68" s="140"/>
      <c r="BF68" s="140"/>
      <c r="BG68" s="140"/>
      <c r="BH68" s="140"/>
    </row>
    <row r="69" spans="1:60" outlineLevel="1" x14ac:dyDescent="0.25">
      <c r="A69" s="141"/>
      <c r="B69" s="141"/>
      <c r="C69" s="176" t="s">
        <v>183</v>
      </c>
      <c r="D69" s="150"/>
      <c r="E69" s="155">
        <v>32</v>
      </c>
      <c r="F69" s="158"/>
      <c r="G69" s="158"/>
      <c r="H69" s="158"/>
      <c r="I69" s="158"/>
      <c r="J69" s="158"/>
      <c r="K69" s="158"/>
      <c r="L69" s="158"/>
      <c r="M69" s="158"/>
      <c r="N69" s="148"/>
      <c r="O69" s="148"/>
      <c r="P69" s="148"/>
      <c r="Q69" s="148"/>
      <c r="R69" s="148"/>
      <c r="S69" s="148"/>
      <c r="T69" s="149"/>
      <c r="U69" s="148"/>
      <c r="V69" s="140"/>
      <c r="W69" s="140"/>
      <c r="X69" s="140"/>
      <c r="Y69" s="140"/>
      <c r="Z69" s="140"/>
      <c r="AA69" s="140"/>
      <c r="AB69" s="140"/>
      <c r="AC69" s="140"/>
      <c r="AD69" s="140"/>
      <c r="AE69" s="140" t="s">
        <v>103</v>
      </c>
      <c r="AF69" s="140">
        <v>0</v>
      </c>
      <c r="AG69" s="140"/>
      <c r="AH69" s="140"/>
      <c r="AI69" s="140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0"/>
      <c r="AV69" s="140"/>
      <c r="AW69" s="140"/>
      <c r="AX69" s="140"/>
      <c r="AY69" s="140"/>
      <c r="AZ69" s="140"/>
      <c r="BA69" s="140"/>
      <c r="BB69" s="140"/>
      <c r="BC69" s="140"/>
      <c r="BD69" s="140"/>
      <c r="BE69" s="140"/>
      <c r="BF69" s="140"/>
      <c r="BG69" s="140"/>
      <c r="BH69" s="140"/>
    </row>
    <row r="70" spans="1:60" outlineLevel="1" x14ac:dyDescent="0.25">
      <c r="A70" s="141">
        <v>24</v>
      </c>
      <c r="B70" s="141" t="s">
        <v>184</v>
      </c>
      <c r="C70" s="175" t="s">
        <v>185</v>
      </c>
      <c r="D70" s="147" t="s">
        <v>120</v>
      </c>
      <c r="E70" s="154">
        <v>1.6175299999999999</v>
      </c>
      <c r="F70" s="157"/>
      <c r="G70" s="158">
        <f>ROUND(E70*F70,2)</f>
        <v>0</v>
      </c>
      <c r="H70" s="157"/>
      <c r="I70" s="158">
        <f>ROUND(E70*H70,2)</f>
        <v>0</v>
      </c>
      <c r="J70" s="157"/>
      <c r="K70" s="158">
        <f>ROUND(E70*J70,2)</f>
        <v>0</v>
      </c>
      <c r="L70" s="158">
        <v>21</v>
      </c>
      <c r="M70" s="158">
        <f>G70*(1+L70/100)</f>
        <v>0</v>
      </c>
      <c r="N70" s="148">
        <v>0</v>
      </c>
      <c r="O70" s="148">
        <f>ROUND(E70*N70,5)</f>
        <v>0</v>
      </c>
      <c r="P70" s="148">
        <v>0</v>
      </c>
      <c r="Q70" s="148">
        <f>ROUND(E70*P70,5)</f>
        <v>0</v>
      </c>
      <c r="R70" s="148"/>
      <c r="S70" s="148"/>
      <c r="T70" s="149">
        <v>1.1020000000000001</v>
      </c>
      <c r="U70" s="148">
        <f>ROUND(E70*T70,2)</f>
        <v>1.78</v>
      </c>
      <c r="V70" s="140"/>
      <c r="W70" s="140"/>
      <c r="X70" s="140"/>
      <c r="Y70" s="140"/>
      <c r="Z70" s="140"/>
      <c r="AA70" s="140"/>
      <c r="AB70" s="140"/>
      <c r="AC70" s="140"/>
      <c r="AD70" s="140"/>
      <c r="AE70" s="140" t="s">
        <v>101</v>
      </c>
      <c r="AF70" s="140"/>
      <c r="AG70" s="140"/>
      <c r="AH70" s="140"/>
      <c r="AI70" s="140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40"/>
      <c r="AV70" s="140"/>
      <c r="AW70" s="140"/>
      <c r="AX70" s="140"/>
      <c r="AY70" s="140"/>
      <c r="AZ70" s="140"/>
      <c r="BA70" s="140"/>
      <c r="BB70" s="140"/>
      <c r="BC70" s="140"/>
      <c r="BD70" s="140"/>
      <c r="BE70" s="140"/>
      <c r="BF70" s="140"/>
      <c r="BG70" s="140"/>
      <c r="BH70" s="140"/>
    </row>
    <row r="71" spans="1:60" outlineLevel="1" x14ac:dyDescent="0.25">
      <c r="A71" s="141"/>
      <c r="B71" s="141"/>
      <c r="C71" s="176" t="s">
        <v>186</v>
      </c>
      <c r="D71" s="150"/>
      <c r="E71" s="155">
        <v>0.2908</v>
      </c>
      <c r="F71" s="158"/>
      <c r="G71" s="158"/>
      <c r="H71" s="158"/>
      <c r="I71" s="158"/>
      <c r="J71" s="158"/>
      <c r="K71" s="158"/>
      <c r="L71" s="158"/>
      <c r="M71" s="158"/>
      <c r="N71" s="148"/>
      <c r="O71" s="148"/>
      <c r="P71" s="148"/>
      <c r="Q71" s="148"/>
      <c r="R71" s="148"/>
      <c r="S71" s="148"/>
      <c r="T71" s="149"/>
      <c r="U71" s="148"/>
      <c r="V71" s="140"/>
      <c r="W71" s="140"/>
      <c r="X71" s="140"/>
      <c r="Y71" s="140"/>
      <c r="Z71" s="140"/>
      <c r="AA71" s="140"/>
      <c r="AB71" s="140"/>
      <c r="AC71" s="140"/>
      <c r="AD71" s="140"/>
      <c r="AE71" s="140" t="s">
        <v>103</v>
      </c>
      <c r="AF71" s="140">
        <v>0</v>
      </c>
      <c r="AG71" s="140"/>
      <c r="AH71" s="140"/>
      <c r="AI71" s="140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0"/>
      <c r="AV71" s="140"/>
      <c r="AW71" s="140"/>
      <c r="AX71" s="140"/>
      <c r="AY71" s="140"/>
      <c r="AZ71" s="140"/>
      <c r="BA71" s="140"/>
      <c r="BB71" s="140"/>
      <c r="BC71" s="140"/>
      <c r="BD71" s="140"/>
      <c r="BE71" s="140"/>
      <c r="BF71" s="140"/>
      <c r="BG71" s="140"/>
      <c r="BH71" s="140"/>
    </row>
    <row r="72" spans="1:60" outlineLevel="1" x14ac:dyDescent="0.25">
      <c r="A72" s="141"/>
      <c r="B72" s="141"/>
      <c r="C72" s="176" t="s">
        <v>187</v>
      </c>
      <c r="D72" s="150"/>
      <c r="E72" s="155">
        <v>0.12673000000000001</v>
      </c>
      <c r="F72" s="158"/>
      <c r="G72" s="158"/>
      <c r="H72" s="158"/>
      <c r="I72" s="158"/>
      <c r="J72" s="158"/>
      <c r="K72" s="158"/>
      <c r="L72" s="158"/>
      <c r="M72" s="158"/>
      <c r="N72" s="148"/>
      <c r="O72" s="148"/>
      <c r="P72" s="148"/>
      <c r="Q72" s="148"/>
      <c r="R72" s="148"/>
      <c r="S72" s="148"/>
      <c r="T72" s="149"/>
      <c r="U72" s="148"/>
      <c r="V72" s="140"/>
      <c r="W72" s="140"/>
      <c r="X72" s="140"/>
      <c r="Y72" s="140"/>
      <c r="Z72" s="140"/>
      <c r="AA72" s="140"/>
      <c r="AB72" s="140"/>
      <c r="AC72" s="140"/>
      <c r="AD72" s="140"/>
      <c r="AE72" s="140" t="s">
        <v>103</v>
      </c>
      <c r="AF72" s="140">
        <v>0</v>
      </c>
      <c r="AG72" s="140"/>
      <c r="AH72" s="140"/>
      <c r="AI72" s="140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40"/>
      <c r="AV72" s="140"/>
      <c r="AW72" s="140"/>
      <c r="AX72" s="140"/>
      <c r="AY72" s="140"/>
      <c r="AZ72" s="140"/>
      <c r="BA72" s="140"/>
      <c r="BB72" s="140"/>
      <c r="BC72" s="140"/>
      <c r="BD72" s="140"/>
      <c r="BE72" s="140"/>
      <c r="BF72" s="140"/>
      <c r="BG72" s="140"/>
      <c r="BH72" s="140"/>
    </row>
    <row r="73" spans="1:60" outlineLevel="1" x14ac:dyDescent="0.25">
      <c r="A73" s="141"/>
      <c r="B73" s="141"/>
      <c r="C73" s="176" t="s">
        <v>188</v>
      </c>
      <c r="D73" s="150"/>
      <c r="E73" s="155">
        <v>1.2</v>
      </c>
      <c r="F73" s="158"/>
      <c r="G73" s="158"/>
      <c r="H73" s="158"/>
      <c r="I73" s="158"/>
      <c r="J73" s="158"/>
      <c r="K73" s="158"/>
      <c r="L73" s="158"/>
      <c r="M73" s="158"/>
      <c r="N73" s="148"/>
      <c r="O73" s="148"/>
      <c r="P73" s="148"/>
      <c r="Q73" s="148"/>
      <c r="R73" s="148"/>
      <c r="S73" s="148"/>
      <c r="T73" s="149"/>
      <c r="U73" s="148"/>
      <c r="V73" s="140"/>
      <c r="W73" s="140"/>
      <c r="X73" s="140"/>
      <c r="Y73" s="140"/>
      <c r="Z73" s="140"/>
      <c r="AA73" s="140"/>
      <c r="AB73" s="140"/>
      <c r="AC73" s="140"/>
      <c r="AD73" s="140"/>
      <c r="AE73" s="140" t="s">
        <v>103</v>
      </c>
      <c r="AF73" s="140">
        <v>0</v>
      </c>
      <c r="AG73" s="140"/>
      <c r="AH73" s="140"/>
      <c r="AI73" s="140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0"/>
      <c r="AV73" s="140"/>
      <c r="AW73" s="140"/>
      <c r="AX73" s="140"/>
      <c r="AY73" s="140"/>
      <c r="AZ73" s="140"/>
      <c r="BA73" s="140"/>
      <c r="BB73" s="140"/>
      <c r="BC73" s="140"/>
      <c r="BD73" s="140"/>
      <c r="BE73" s="140"/>
      <c r="BF73" s="140"/>
      <c r="BG73" s="140"/>
      <c r="BH73" s="140"/>
    </row>
    <row r="74" spans="1:60" x14ac:dyDescent="0.25">
      <c r="A74" s="142" t="s">
        <v>96</v>
      </c>
      <c r="B74" s="142" t="s">
        <v>67</v>
      </c>
      <c r="C74" s="177" t="s">
        <v>68</v>
      </c>
      <c r="D74" s="151"/>
      <c r="E74" s="156"/>
      <c r="F74" s="159"/>
      <c r="G74" s="159">
        <f>SUMIF(AE75:AE76,"&lt;&gt;NOR",G75:G76)</f>
        <v>0</v>
      </c>
      <c r="H74" s="159"/>
      <c r="I74" s="159">
        <f>SUM(I75:I76)</f>
        <v>0</v>
      </c>
      <c r="J74" s="159"/>
      <c r="K74" s="159">
        <f>SUM(K75:K76)</f>
        <v>0</v>
      </c>
      <c r="L74" s="159"/>
      <c r="M74" s="159">
        <f>SUM(M75:M76)</f>
        <v>0</v>
      </c>
      <c r="N74" s="152"/>
      <c r="O74" s="152">
        <f>SUM(O75:O76)</f>
        <v>1.2</v>
      </c>
      <c r="P74" s="152"/>
      <c r="Q74" s="152">
        <f>SUM(Q75:Q76)</f>
        <v>0</v>
      </c>
      <c r="R74" s="152"/>
      <c r="S74" s="152"/>
      <c r="T74" s="153"/>
      <c r="U74" s="152">
        <f>SUM(U75:U76)</f>
        <v>0</v>
      </c>
      <c r="AE74" t="s">
        <v>97</v>
      </c>
    </row>
    <row r="75" spans="1:60" ht="20.399999999999999" outlineLevel="1" x14ac:dyDescent="0.25">
      <c r="A75" s="141">
        <v>25</v>
      </c>
      <c r="B75" s="141" t="s">
        <v>189</v>
      </c>
      <c r="C75" s="175" t="s">
        <v>190</v>
      </c>
      <c r="D75" s="147" t="s">
        <v>182</v>
      </c>
      <c r="E75" s="154">
        <v>1200</v>
      </c>
      <c r="F75" s="157"/>
      <c r="G75" s="158">
        <f>ROUND(E75*F75,2)</f>
        <v>0</v>
      </c>
      <c r="H75" s="157"/>
      <c r="I75" s="158">
        <f>ROUND(E75*H75,2)</f>
        <v>0</v>
      </c>
      <c r="J75" s="157"/>
      <c r="K75" s="158">
        <f>ROUND(E75*J75,2)</f>
        <v>0</v>
      </c>
      <c r="L75" s="158">
        <v>21</v>
      </c>
      <c r="M75" s="158">
        <f>G75*(1+L75/100)</f>
        <v>0</v>
      </c>
      <c r="N75" s="148">
        <v>1E-3</v>
      </c>
      <c r="O75" s="148">
        <f>ROUND(E75*N75,5)</f>
        <v>1.2</v>
      </c>
      <c r="P75" s="148">
        <v>0</v>
      </c>
      <c r="Q75" s="148">
        <f>ROUND(E75*P75,5)</f>
        <v>0</v>
      </c>
      <c r="R75" s="148"/>
      <c r="S75" s="148"/>
      <c r="T75" s="149">
        <v>0</v>
      </c>
      <c r="U75" s="148">
        <f>ROUND(E75*T75,2)</f>
        <v>0</v>
      </c>
      <c r="V75" s="140"/>
      <c r="W75" s="140"/>
      <c r="X75" s="140"/>
      <c r="Y75" s="140"/>
      <c r="Z75" s="140"/>
      <c r="AA75" s="140"/>
      <c r="AB75" s="140"/>
      <c r="AC75" s="140"/>
      <c r="AD75" s="140"/>
      <c r="AE75" s="140" t="s">
        <v>134</v>
      </c>
      <c r="AF75" s="140"/>
      <c r="AG75" s="140"/>
      <c r="AH75" s="140"/>
      <c r="AI75" s="140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0"/>
      <c r="AV75" s="140"/>
      <c r="AW75" s="140"/>
      <c r="AX75" s="140"/>
      <c r="AY75" s="140"/>
      <c r="AZ75" s="140"/>
      <c r="BA75" s="140"/>
      <c r="BB75" s="140"/>
      <c r="BC75" s="140"/>
      <c r="BD75" s="140"/>
      <c r="BE75" s="140"/>
      <c r="BF75" s="140"/>
      <c r="BG75" s="140"/>
      <c r="BH75" s="140"/>
    </row>
    <row r="76" spans="1:60" outlineLevel="1" x14ac:dyDescent="0.25">
      <c r="A76" s="141"/>
      <c r="B76" s="141"/>
      <c r="C76" s="176" t="s">
        <v>191</v>
      </c>
      <c r="D76" s="150"/>
      <c r="E76" s="155">
        <v>1200</v>
      </c>
      <c r="F76" s="158"/>
      <c r="G76" s="158"/>
      <c r="H76" s="158"/>
      <c r="I76" s="158"/>
      <c r="J76" s="158"/>
      <c r="K76" s="158"/>
      <c r="L76" s="158"/>
      <c r="M76" s="158"/>
      <c r="N76" s="148"/>
      <c r="O76" s="148"/>
      <c r="P76" s="148"/>
      <c r="Q76" s="148"/>
      <c r="R76" s="148"/>
      <c r="S76" s="148"/>
      <c r="T76" s="149"/>
      <c r="U76" s="148"/>
      <c r="V76" s="140"/>
      <c r="W76" s="140"/>
      <c r="X76" s="140"/>
      <c r="Y76" s="140"/>
      <c r="Z76" s="140"/>
      <c r="AA76" s="140"/>
      <c r="AB76" s="140"/>
      <c r="AC76" s="140"/>
      <c r="AD76" s="140"/>
      <c r="AE76" s="140" t="s">
        <v>103</v>
      </c>
      <c r="AF76" s="140">
        <v>0</v>
      </c>
      <c r="AG76" s="140"/>
      <c r="AH76" s="140"/>
      <c r="AI76" s="140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40"/>
      <c r="AV76" s="140"/>
      <c r="AW76" s="140"/>
      <c r="AX76" s="140"/>
      <c r="AY76" s="140"/>
      <c r="AZ76" s="140"/>
      <c r="BA76" s="140"/>
      <c r="BB76" s="140"/>
      <c r="BC76" s="140"/>
      <c r="BD76" s="140"/>
      <c r="BE76" s="140"/>
      <c r="BF76" s="140"/>
      <c r="BG76" s="140"/>
      <c r="BH76" s="140"/>
    </row>
    <row r="77" spans="1:60" x14ac:dyDescent="0.25">
      <c r="A77" s="142"/>
      <c r="B77" s="142"/>
      <c r="C77" s="177"/>
      <c r="D77" s="151"/>
      <c r="E77" s="156"/>
      <c r="F77" s="159"/>
      <c r="G77" s="159"/>
      <c r="H77" s="159"/>
      <c r="I77" s="159">
        <f>SUM(I78:I81)</f>
        <v>0</v>
      </c>
      <c r="J77" s="159"/>
      <c r="K77" s="159">
        <f>SUM(K78:K81)</f>
        <v>0</v>
      </c>
      <c r="L77" s="159"/>
      <c r="M77" s="159">
        <f>SUM(M78:M81)</f>
        <v>0</v>
      </c>
      <c r="N77" s="152"/>
      <c r="O77" s="152">
        <f>SUM(O78:O81)</f>
        <v>0</v>
      </c>
      <c r="P77" s="152"/>
      <c r="Q77" s="152">
        <f>SUM(Q78:Q81)</f>
        <v>0</v>
      </c>
      <c r="R77" s="152"/>
      <c r="S77" s="152"/>
      <c r="T77" s="153"/>
      <c r="U77" s="152">
        <f>SUM(U78:U81)</f>
        <v>0</v>
      </c>
      <c r="AE77" t="s">
        <v>97</v>
      </c>
    </row>
    <row r="78" spans="1:60" outlineLevel="1" x14ac:dyDescent="0.25">
      <c r="A78" s="181"/>
      <c r="B78" s="181"/>
      <c r="C78" s="182"/>
      <c r="D78" s="183"/>
      <c r="E78" s="184"/>
      <c r="F78" s="185"/>
      <c r="G78" s="186"/>
      <c r="H78" s="157"/>
      <c r="I78" s="158">
        <f>ROUND(E78*H78,2)</f>
        <v>0</v>
      </c>
      <c r="J78" s="157"/>
      <c r="K78" s="158">
        <f>ROUND(E78*J78,2)</f>
        <v>0</v>
      </c>
      <c r="L78" s="158">
        <v>21</v>
      </c>
      <c r="M78" s="158">
        <f>G78*(1+L78/100)</f>
        <v>0</v>
      </c>
      <c r="N78" s="148">
        <v>2.5999999999999998E-4</v>
      </c>
      <c r="O78" s="148">
        <f>ROUND(E78*N78,5)</f>
        <v>0</v>
      </c>
      <c r="P78" s="148">
        <v>0</v>
      </c>
      <c r="Q78" s="148">
        <f>ROUND(E78*P78,5)</f>
        <v>0</v>
      </c>
      <c r="R78" s="148"/>
      <c r="S78" s="148"/>
      <c r="T78" s="149">
        <v>0.36899999999999999</v>
      </c>
      <c r="U78" s="148">
        <f>ROUND(E78*T78,2)</f>
        <v>0</v>
      </c>
      <c r="V78" s="140"/>
      <c r="W78" s="140"/>
      <c r="X78" s="140"/>
      <c r="Y78" s="140"/>
      <c r="Z78" s="140"/>
      <c r="AA78" s="140"/>
      <c r="AB78" s="140"/>
      <c r="AC78" s="140"/>
      <c r="AD78" s="140"/>
      <c r="AE78" s="140" t="s">
        <v>101</v>
      </c>
      <c r="AF78" s="140"/>
      <c r="AG78" s="140"/>
      <c r="AH78" s="140"/>
      <c r="AI78" s="140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40"/>
      <c r="AV78" s="140"/>
      <c r="AW78" s="140"/>
      <c r="AX78" s="140"/>
      <c r="AY78" s="140"/>
      <c r="AZ78" s="140"/>
      <c r="BA78" s="140"/>
      <c r="BB78" s="140"/>
      <c r="BC78" s="140"/>
      <c r="BD78" s="140"/>
      <c r="BE78" s="140"/>
      <c r="BF78" s="140"/>
      <c r="BG78" s="140"/>
      <c r="BH78" s="140"/>
    </row>
    <row r="79" spans="1:60" outlineLevel="1" x14ac:dyDescent="0.25">
      <c r="A79" s="181"/>
      <c r="B79" s="181"/>
      <c r="C79" s="187"/>
      <c r="D79" s="188"/>
      <c r="E79" s="189"/>
      <c r="F79" s="186"/>
      <c r="G79" s="186"/>
      <c r="H79" s="158"/>
      <c r="I79" s="158"/>
      <c r="J79" s="158"/>
      <c r="K79" s="158"/>
      <c r="L79" s="158"/>
      <c r="M79" s="158"/>
      <c r="N79" s="148"/>
      <c r="O79" s="148"/>
      <c r="P79" s="148"/>
      <c r="Q79" s="148"/>
      <c r="R79" s="148"/>
      <c r="S79" s="148"/>
      <c r="T79" s="149"/>
      <c r="U79" s="148"/>
      <c r="V79" s="140"/>
      <c r="W79" s="140"/>
      <c r="X79" s="140"/>
      <c r="Y79" s="140"/>
      <c r="Z79" s="140"/>
      <c r="AA79" s="140"/>
      <c r="AB79" s="140"/>
      <c r="AC79" s="140"/>
      <c r="AD79" s="140"/>
      <c r="AE79" s="140" t="s">
        <v>103</v>
      </c>
      <c r="AF79" s="140">
        <v>0</v>
      </c>
      <c r="AG79" s="140"/>
      <c r="AH79" s="140"/>
      <c r="AI79" s="140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0"/>
      <c r="AV79" s="140"/>
      <c r="AW79" s="140"/>
      <c r="AX79" s="140"/>
      <c r="AY79" s="140"/>
      <c r="AZ79" s="140"/>
      <c r="BA79" s="140"/>
      <c r="BB79" s="140"/>
      <c r="BC79" s="140"/>
      <c r="BD79" s="140"/>
      <c r="BE79" s="140"/>
      <c r="BF79" s="140"/>
      <c r="BG79" s="140"/>
      <c r="BH79" s="140"/>
    </row>
    <row r="80" spans="1:60" outlineLevel="1" x14ac:dyDescent="0.25">
      <c r="A80" s="181"/>
      <c r="B80" s="181"/>
      <c r="C80" s="182"/>
      <c r="D80" s="183"/>
      <c r="E80" s="184"/>
      <c r="F80" s="185"/>
      <c r="G80" s="186"/>
      <c r="H80" s="157"/>
      <c r="I80" s="158">
        <f>ROUND(E80*H80,2)</f>
        <v>0</v>
      </c>
      <c r="J80" s="157"/>
      <c r="K80" s="158">
        <f>ROUND(E80*J80,2)</f>
        <v>0</v>
      </c>
      <c r="L80" s="158">
        <v>21</v>
      </c>
      <c r="M80" s="158">
        <f>G80*(1+L80/100)</f>
        <v>0</v>
      </c>
      <c r="N80" s="148">
        <v>2.7E-4</v>
      </c>
      <c r="O80" s="148">
        <f>ROUND(E80*N80,5)</f>
        <v>0</v>
      </c>
      <c r="P80" s="148">
        <v>0</v>
      </c>
      <c r="Q80" s="148">
        <f>ROUND(E80*P80,5)</f>
        <v>0</v>
      </c>
      <c r="R80" s="148"/>
      <c r="S80" s="148"/>
      <c r="T80" s="149">
        <v>0.36899999999999999</v>
      </c>
      <c r="U80" s="148">
        <f>ROUND(E80*T80,2)</f>
        <v>0</v>
      </c>
      <c r="V80" s="140"/>
      <c r="W80" s="140"/>
      <c r="X80" s="140"/>
      <c r="Y80" s="140"/>
      <c r="Z80" s="140"/>
      <c r="AA80" s="140"/>
      <c r="AB80" s="140"/>
      <c r="AC80" s="140"/>
      <c r="AD80" s="140"/>
      <c r="AE80" s="140" t="s">
        <v>101</v>
      </c>
      <c r="AF80" s="140"/>
      <c r="AG80" s="140"/>
      <c r="AH80" s="140"/>
      <c r="AI80" s="140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40"/>
      <c r="AV80" s="140"/>
      <c r="AW80" s="140"/>
      <c r="AX80" s="140"/>
      <c r="AY80" s="140"/>
      <c r="AZ80" s="140"/>
      <c r="BA80" s="140"/>
      <c r="BB80" s="140"/>
      <c r="BC80" s="140"/>
      <c r="BD80" s="140"/>
      <c r="BE80" s="140"/>
      <c r="BF80" s="140"/>
      <c r="BG80" s="140"/>
      <c r="BH80" s="140"/>
    </row>
    <row r="81" spans="1:60" outlineLevel="1" x14ac:dyDescent="0.25">
      <c r="A81" s="181"/>
      <c r="B81" s="181"/>
      <c r="C81" s="187"/>
      <c r="D81" s="188"/>
      <c r="E81" s="189"/>
      <c r="F81" s="186"/>
      <c r="G81" s="186"/>
      <c r="H81" s="158"/>
      <c r="I81" s="158"/>
      <c r="J81" s="158"/>
      <c r="K81" s="158"/>
      <c r="L81" s="158"/>
      <c r="M81" s="158"/>
      <c r="N81" s="148"/>
      <c r="O81" s="148"/>
      <c r="P81" s="148"/>
      <c r="Q81" s="148"/>
      <c r="R81" s="148"/>
      <c r="S81" s="148"/>
      <c r="T81" s="149"/>
      <c r="U81" s="148"/>
      <c r="V81" s="140"/>
      <c r="W81" s="140"/>
      <c r="X81" s="140"/>
      <c r="Y81" s="140"/>
      <c r="Z81" s="140"/>
      <c r="AA81" s="140"/>
      <c r="AB81" s="140"/>
      <c r="AC81" s="140"/>
      <c r="AD81" s="140"/>
      <c r="AE81" s="140" t="s">
        <v>103</v>
      </c>
      <c r="AF81" s="140">
        <v>0</v>
      </c>
      <c r="AG81" s="140"/>
      <c r="AH81" s="140"/>
      <c r="AI81" s="140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0"/>
      <c r="AV81" s="140"/>
      <c r="AW81" s="140"/>
      <c r="AX81" s="140"/>
      <c r="AY81" s="140"/>
      <c r="AZ81" s="140"/>
      <c r="BA81" s="140"/>
      <c r="BB81" s="140"/>
      <c r="BC81" s="140"/>
      <c r="BD81" s="140"/>
      <c r="BE81" s="140"/>
      <c r="BF81" s="140"/>
      <c r="BG81" s="140"/>
      <c r="BH81" s="140"/>
    </row>
    <row r="82" spans="1:60" x14ac:dyDescent="0.25">
      <c r="A82" s="190"/>
      <c r="B82" s="190"/>
      <c r="C82" s="191"/>
      <c r="D82" s="192"/>
      <c r="E82" s="193"/>
      <c r="F82" s="194"/>
      <c r="G82" s="194"/>
      <c r="H82" s="159"/>
      <c r="I82" s="159">
        <f>SUM(I83:I87)</f>
        <v>0</v>
      </c>
      <c r="J82" s="159"/>
      <c r="K82" s="159">
        <f>SUM(K83:K87)</f>
        <v>0</v>
      </c>
      <c r="L82" s="159"/>
      <c r="M82" s="159">
        <f>SUM(M83:M87)</f>
        <v>0</v>
      </c>
      <c r="N82" s="152"/>
      <c r="O82" s="152">
        <f>SUM(O83:O87)</f>
        <v>0</v>
      </c>
      <c r="P82" s="152"/>
      <c r="Q82" s="152">
        <f>SUM(Q83:Q87)</f>
        <v>0</v>
      </c>
      <c r="R82" s="152"/>
      <c r="S82" s="152"/>
      <c r="T82" s="153"/>
      <c r="U82" s="152">
        <f>SUM(U83:U87)</f>
        <v>0</v>
      </c>
      <c r="AE82" t="s">
        <v>97</v>
      </c>
    </row>
    <row r="83" spans="1:60" outlineLevel="1" x14ac:dyDescent="0.25">
      <c r="A83" s="181"/>
      <c r="B83" s="181"/>
      <c r="C83" s="182"/>
      <c r="D83" s="183"/>
      <c r="E83" s="184"/>
      <c r="F83" s="185"/>
      <c r="G83" s="186"/>
      <c r="H83" s="157"/>
      <c r="I83" s="158">
        <f>ROUND(E83*H83,2)</f>
        <v>0</v>
      </c>
      <c r="J83" s="157"/>
      <c r="K83" s="158">
        <f>ROUND(E83*J83,2)</f>
        <v>0</v>
      </c>
      <c r="L83" s="158">
        <v>21</v>
      </c>
      <c r="M83" s="158">
        <f>G83*(1+L83/100)</f>
        <v>0</v>
      </c>
      <c r="N83" s="148">
        <v>1.4999999999999999E-4</v>
      </c>
      <c r="O83" s="148">
        <f>ROUND(E83*N83,5)</f>
        <v>0</v>
      </c>
      <c r="P83" s="148">
        <v>0</v>
      </c>
      <c r="Q83" s="148">
        <f>ROUND(E83*P83,5)</f>
        <v>0</v>
      </c>
      <c r="R83" s="148"/>
      <c r="S83" s="148"/>
      <c r="T83" s="149">
        <v>0.10191</v>
      </c>
      <c r="U83" s="148">
        <f>ROUND(E83*T83,2)</f>
        <v>0</v>
      </c>
      <c r="V83" s="140"/>
      <c r="W83" s="140"/>
      <c r="X83" s="140"/>
      <c r="Y83" s="140"/>
      <c r="Z83" s="140"/>
      <c r="AA83" s="140"/>
      <c r="AB83" s="140"/>
      <c r="AC83" s="140"/>
      <c r="AD83" s="140"/>
      <c r="AE83" s="140" t="s">
        <v>101</v>
      </c>
      <c r="AF83" s="140"/>
      <c r="AG83" s="140"/>
      <c r="AH83" s="140"/>
      <c r="AI83" s="140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0"/>
      <c r="AV83" s="140"/>
      <c r="AW83" s="140"/>
      <c r="AX83" s="140"/>
      <c r="AY83" s="140"/>
      <c r="AZ83" s="140"/>
      <c r="BA83" s="140"/>
      <c r="BB83" s="140"/>
      <c r="BC83" s="140"/>
      <c r="BD83" s="140"/>
      <c r="BE83" s="140"/>
      <c r="BF83" s="140"/>
      <c r="BG83" s="140"/>
      <c r="BH83" s="140"/>
    </row>
    <row r="84" spans="1:60" outlineLevel="1" x14ac:dyDescent="0.25">
      <c r="A84" s="181"/>
      <c r="B84" s="181"/>
      <c r="C84" s="187"/>
      <c r="D84" s="188"/>
      <c r="E84" s="189"/>
      <c r="F84" s="186"/>
      <c r="G84" s="186"/>
      <c r="H84" s="158"/>
      <c r="I84" s="158"/>
      <c r="J84" s="158"/>
      <c r="K84" s="158"/>
      <c r="L84" s="158"/>
      <c r="M84" s="158"/>
      <c r="N84" s="148"/>
      <c r="O84" s="148"/>
      <c r="P84" s="148"/>
      <c r="Q84" s="148"/>
      <c r="R84" s="148"/>
      <c r="S84" s="148"/>
      <c r="T84" s="149"/>
      <c r="U84" s="148"/>
      <c r="V84" s="140"/>
      <c r="W84" s="140"/>
      <c r="X84" s="140"/>
      <c r="Y84" s="140"/>
      <c r="Z84" s="140"/>
      <c r="AA84" s="140"/>
      <c r="AB84" s="140"/>
      <c r="AC84" s="140"/>
      <c r="AD84" s="140"/>
      <c r="AE84" s="140" t="s">
        <v>103</v>
      </c>
      <c r="AF84" s="140">
        <v>0</v>
      </c>
      <c r="AG84" s="140"/>
      <c r="AH84" s="140"/>
      <c r="AI84" s="140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40"/>
      <c r="AV84" s="140"/>
      <c r="AW84" s="140"/>
      <c r="AX84" s="140"/>
      <c r="AY84" s="140"/>
      <c r="AZ84" s="140"/>
      <c r="BA84" s="140"/>
      <c r="BB84" s="140"/>
      <c r="BC84" s="140"/>
      <c r="BD84" s="140"/>
      <c r="BE84" s="140"/>
      <c r="BF84" s="140"/>
      <c r="BG84" s="140"/>
      <c r="BH84" s="140"/>
    </row>
    <row r="85" spans="1:60" outlineLevel="1" x14ac:dyDescent="0.25">
      <c r="A85" s="181"/>
      <c r="B85" s="181"/>
      <c r="C85" s="187"/>
      <c r="D85" s="188"/>
      <c r="E85" s="189"/>
      <c r="F85" s="186"/>
      <c r="G85" s="186"/>
      <c r="H85" s="158"/>
      <c r="I85" s="158"/>
      <c r="J85" s="158"/>
      <c r="K85" s="158"/>
      <c r="L85" s="158"/>
      <c r="M85" s="158"/>
      <c r="N85" s="148"/>
      <c r="O85" s="148"/>
      <c r="P85" s="148"/>
      <c r="Q85" s="148"/>
      <c r="R85" s="148"/>
      <c r="S85" s="148"/>
      <c r="T85" s="149"/>
      <c r="U85" s="148"/>
      <c r="V85" s="140"/>
      <c r="W85" s="140"/>
      <c r="X85" s="140"/>
      <c r="Y85" s="140"/>
      <c r="Z85" s="140"/>
      <c r="AA85" s="140"/>
      <c r="AB85" s="140"/>
      <c r="AC85" s="140"/>
      <c r="AD85" s="140"/>
      <c r="AE85" s="140" t="s">
        <v>103</v>
      </c>
      <c r="AF85" s="140">
        <v>0</v>
      </c>
      <c r="AG85" s="140"/>
      <c r="AH85" s="140"/>
      <c r="AI85" s="140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0"/>
      <c r="AV85" s="140"/>
      <c r="AW85" s="140"/>
      <c r="AX85" s="140"/>
      <c r="AY85" s="140"/>
      <c r="AZ85" s="140"/>
      <c r="BA85" s="140"/>
      <c r="BB85" s="140"/>
      <c r="BC85" s="140"/>
      <c r="BD85" s="140"/>
      <c r="BE85" s="140"/>
      <c r="BF85" s="140"/>
      <c r="BG85" s="140"/>
      <c r="BH85" s="140"/>
    </row>
    <row r="86" spans="1:60" outlineLevel="1" x14ac:dyDescent="0.25">
      <c r="A86" s="181"/>
      <c r="B86" s="181"/>
      <c r="C86" s="182"/>
      <c r="D86" s="183"/>
      <c r="E86" s="184"/>
      <c r="F86" s="185"/>
      <c r="G86" s="186"/>
      <c r="H86" s="157"/>
      <c r="I86" s="158">
        <f>ROUND(E86*H86,2)</f>
        <v>0</v>
      </c>
      <c r="J86" s="157"/>
      <c r="K86" s="158">
        <f>ROUND(E86*J86,2)</f>
        <v>0</v>
      </c>
      <c r="L86" s="158">
        <v>21</v>
      </c>
      <c r="M86" s="158">
        <f>G86*(1+L86/100)</f>
        <v>0</v>
      </c>
      <c r="N86" s="148">
        <v>0</v>
      </c>
      <c r="O86" s="148">
        <f>ROUND(E86*N86,5)</f>
        <v>0</v>
      </c>
      <c r="P86" s="148">
        <v>0</v>
      </c>
      <c r="Q86" s="148">
        <f>ROUND(E86*P86,5)</f>
        <v>0</v>
      </c>
      <c r="R86" s="148"/>
      <c r="S86" s="148"/>
      <c r="T86" s="149">
        <v>2.5000000000000001E-2</v>
      </c>
      <c r="U86" s="148">
        <f>ROUND(E86*T86,2)</f>
        <v>0</v>
      </c>
      <c r="V86" s="140"/>
      <c r="W86" s="140"/>
      <c r="X86" s="140"/>
      <c r="Y86" s="140"/>
      <c r="Z86" s="140"/>
      <c r="AA86" s="140"/>
      <c r="AB86" s="140"/>
      <c r="AC86" s="140"/>
      <c r="AD86" s="140"/>
      <c r="AE86" s="140" t="s">
        <v>101</v>
      </c>
      <c r="AF86" s="140"/>
      <c r="AG86" s="140"/>
      <c r="AH86" s="140"/>
      <c r="AI86" s="140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40"/>
      <c r="AV86" s="140"/>
      <c r="AW86" s="140"/>
      <c r="AX86" s="140"/>
      <c r="AY86" s="140"/>
      <c r="AZ86" s="140"/>
      <c r="BA86" s="140"/>
      <c r="BB86" s="140"/>
      <c r="BC86" s="140"/>
      <c r="BD86" s="140"/>
      <c r="BE86" s="140"/>
      <c r="BF86" s="140"/>
      <c r="BG86" s="140"/>
      <c r="BH86" s="140"/>
    </row>
    <row r="87" spans="1:60" outlineLevel="1" x14ac:dyDescent="0.25">
      <c r="A87" s="195"/>
      <c r="B87" s="195"/>
      <c r="C87" s="196"/>
      <c r="D87" s="197"/>
      <c r="E87" s="198"/>
      <c r="F87" s="199"/>
      <c r="G87" s="199"/>
      <c r="H87" s="168"/>
      <c r="I87" s="168"/>
      <c r="J87" s="168"/>
      <c r="K87" s="168"/>
      <c r="L87" s="168"/>
      <c r="M87" s="168"/>
      <c r="N87" s="169"/>
      <c r="O87" s="169"/>
      <c r="P87" s="169"/>
      <c r="Q87" s="169"/>
      <c r="R87" s="169"/>
      <c r="S87" s="169"/>
      <c r="T87" s="170"/>
      <c r="U87" s="169"/>
      <c r="V87" s="140"/>
      <c r="W87" s="140"/>
      <c r="X87" s="140"/>
      <c r="Y87" s="140"/>
      <c r="Z87" s="140"/>
      <c r="AA87" s="140"/>
      <c r="AB87" s="140"/>
      <c r="AC87" s="140"/>
      <c r="AD87" s="140"/>
      <c r="AE87" s="140" t="s">
        <v>103</v>
      </c>
      <c r="AF87" s="140">
        <v>0</v>
      </c>
      <c r="AG87" s="140"/>
      <c r="AH87" s="140"/>
      <c r="AI87" s="140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0"/>
      <c r="AV87" s="140"/>
      <c r="AW87" s="140"/>
      <c r="AX87" s="140"/>
      <c r="AY87" s="140"/>
      <c r="AZ87" s="140"/>
      <c r="BA87" s="140"/>
      <c r="BB87" s="140"/>
      <c r="BC87" s="140"/>
      <c r="BD87" s="140"/>
      <c r="BE87" s="140"/>
      <c r="BF87" s="140"/>
      <c r="BG87" s="140"/>
      <c r="BH87" s="140"/>
    </row>
    <row r="88" spans="1:60" x14ac:dyDescent="0.25">
      <c r="A88" s="4"/>
      <c r="B88" s="5" t="s">
        <v>192</v>
      </c>
      <c r="C88" s="178" t="s">
        <v>192</v>
      </c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AC88">
        <v>15</v>
      </c>
      <c r="AD88">
        <v>21</v>
      </c>
    </row>
    <row r="89" spans="1:60" x14ac:dyDescent="0.25">
      <c r="A89" s="171"/>
      <c r="B89" s="172">
        <v>26</v>
      </c>
      <c r="C89" s="179" t="s">
        <v>192</v>
      </c>
      <c r="D89" s="173"/>
      <c r="E89" s="173"/>
      <c r="F89" s="173"/>
      <c r="G89" s="174">
        <f>G8+G13+G16+G21+G28+G42+G47+G74+G77+G82</f>
        <v>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AC89">
        <f>SUMIF(L7:L87,AC88,G7:G87)</f>
        <v>0</v>
      </c>
      <c r="AD89">
        <f>SUMIF(L7:L87,AD88,G7:G87)</f>
        <v>0</v>
      </c>
      <c r="AE89" t="s">
        <v>193</v>
      </c>
    </row>
    <row r="90" spans="1:60" x14ac:dyDescent="0.25">
      <c r="A90" s="4"/>
      <c r="B90" s="5" t="s">
        <v>192</v>
      </c>
      <c r="C90" s="178" t="s">
        <v>192</v>
      </c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60" x14ac:dyDescent="0.25">
      <c r="A91" s="4"/>
      <c r="B91" s="5" t="s">
        <v>192</v>
      </c>
      <c r="C91" s="178" t="s">
        <v>192</v>
      </c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  <row r="92" spans="1:60" x14ac:dyDescent="0.25">
      <c r="A92" s="271">
        <v>33</v>
      </c>
      <c r="B92" s="271"/>
      <c r="C92" s="272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</row>
    <row r="93" spans="1:60" x14ac:dyDescent="0.25">
      <c r="A93" s="252"/>
      <c r="B93" s="253"/>
      <c r="C93" s="254"/>
      <c r="D93" s="253"/>
      <c r="E93" s="253"/>
      <c r="F93" s="253"/>
      <c r="G93" s="255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AE93" t="s">
        <v>194</v>
      </c>
    </row>
    <row r="94" spans="1:60" x14ac:dyDescent="0.25">
      <c r="A94" s="256"/>
      <c r="B94" s="257"/>
      <c r="C94" s="258"/>
      <c r="D94" s="257"/>
      <c r="E94" s="257"/>
      <c r="F94" s="257"/>
      <c r="G94" s="259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</row>
    <row r="95" spans="1:60" x14ac:dyDescent="0.25">
      <c r="A95" s="256"/>
      <c r="B95" s="257"/>
      <c r="C95" s="258"/>
      <c r="D95" s="257"/>
      <c r="E95" s="257"/>
      <c r="F95" s="257"/>
      <c r="G95" s="259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</row>
    <row r="96" spans="1:60" x14ac:dyDescent="0.25">
      <c r="A96" s="256"/>
      <c r="B96" s="257"/>
      <c r="C96" s="258"/>
      <c r="D96" s="257"/>
      <c r="E96" s="257"/>
      <c r="F96" s="257"/>
      <c r="G96" s="259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</row>
    <row r="97" spans="1:31" x14ac:dyDescent="0.25">
      <c r="A97" s="260"/>
      <c r="B97" s="261"/>
      <c r="C97" s="262"/>
      <c r="D97" s="261"/>
      <c r="E97" s="261"/>
      <c r="F97" s="261"/>
      <c r="G97" s="263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</row>
    <row r="98" spans="1:31" x14ac:dyDescent="0.25">
      <c r="A98" s="4"/>
      <c r="B98" s="5" t="s">
        <v>192</v>
      </c>
      <c r="C98" s="178" t="s">
        <v>192</v>
      </c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</row>
    <row r="99" spans="1:31" x14ac:dyDescent="0.25">
      <c r="C99" s="180"/>
      <c r="AE99" t="s">
        <v>195</v>
      </c>
    </row>
  </sheetData>
  <mergeCells count="6">
    <mergeCell ref="A93:G97"/>
    <mergeCell ref="A1:G1"/>
    <mergeCell ref="C2:G2"/>
    <mergeCell ref="C3:G3"/>
    <mergeCell ref="C4:G4"/>
    <mergeCell ref="A92:C92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Bohdan Nebesař</dc:creator>
  <cp:lastModifiedBy>Tomáš Pavčík</cp:lastModifiedBy>
  <cp:lastPrinted>2014-02-28T09:52:57Z</cp:lastPrinted>
  <dcterms:created xsi:type="dcterms:W3CDTF">2009-04-08T07:15:50Z</dcterms:created>
  <dcterms:modified xsi:type="dcterms:W3CDTF">2019-04-12T07:43:54Z</dcterms:modified>
</cp:coreProperties>
</file>