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 defaultThemeVersion="124226"/>
  <bookViews>
    <workbookView xWindow="-120" yWindow="-120" windowWidth="20730" windowHeight="11760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Pol'!$A$1:$U$106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96" i="12"/>
  <c r="F39" i="1" s="1"/>
  <c r="F40" s="1"/>
  <c r="AD96" i="12"/>
  <c r="G39" i="1" s="1"/>
  <c r="G40" s="1"/>
  <c r="G25" s="1"/>
  <c r="G9" i="12"/>
  <c r="M9" s="1"/>
  <c r="I9"/>
  <c r="K9"/>
  <c r="O9"/>
  <c r="Q9"/>
  <c r="U9"/>
  <c r="U8" s="1"/>
  <c r="G10"/>
  <c r="M10" s="1"/>
  <c r="I10"/>
  <c r="K10"/>
  <c r="O10"/>
  <c r="Q10"/>
  <c r="U10"/>
  <c r="G11"/>
  <c r="M11" s="1"/>
  <c r="I11"/>
  <c r="K11"/>
  <c r="O11"/>
  <c r="Q11"/>
  <c r="U11"/>
  <c r="G12"/>
  <c r="I12"/>
  <c r="K12"/>
  <c r="M12"/>
  <c r="O12"/>
  <c r="Q12"/>
  <c r="U12"/>
  <c r="G14"/>
  <c r="M14" s="1"/>
  <c r="I14"/>
  <c r="K14"/>
  <c r="O14"/>
  <c r="Q14"/>
  <c r="U14"/>
  <c r="G15"/>
  <c r="M15" s="1"/>
  <c r="I15"/>
  <c r="K15"/>
  <c r="O15"/>
  <c r="Q15"/>
  <c r="U15"/>
  <c r="G16"/>
  <c r="M16" s="1"/>
  <c r="I16"/>
  <c r="K16"/>
  <c r="O16"/>
  <c r="Q16"/>
  <c r="U16"/>
  <c r="G17"/>
  <c r="I17"/>
  <c r="K17"/>
  <c r="M17"/>
  <c r="O17"/>
  <c r="Q17"/>
  <c r="U17"/>
  <c r="G18"/>
  <c r="M18" s="1"/>
  <c r="I18"/>
  <c r="K18"/>
  <c r="O18"/>
  <c r="Q18"/>
  <c r="U18"/>
  <c r="G19"/>
  <c r="M19" s="1"/>
  <c r="I19"/>
  <c r="K19"/>
  <c r="O19"/>
  <c r="Q19"/>
  <c r="U19"/>
  <c r="G20"/>
  <c r="M20" s="1"/>
  <c r="I20"/>
  <c r="K20"/>
  <c r="O20"/>
  <c r="Q20"/>
  <c r="U20"/>
  <c r="G21"/>
  <c r="M21" s="1"/>
  <c r="I21"/>
  <c r="K21"/>
  <c r="O21"/>
  <c r="Q21"/>
  <c r="U21"/>
  <c r="G22"/>
  <c r="I22"/>
  <c r="K22"/>
  <c r="M22"/>
  <c r="O22"/>
  <c r="Q22"/>
  <c r="U22"/>
  <c r="G23"/>
  <c r="M23" s="1"/>
  <c r="I23"/>
  <c r="K23"/>
  <c r="O23"/>
  <c r="Q23"/>
  <c r="U23"/>
  <c r="G24"/>
  <c r="I24"/>
  <c r="K24"/>
  <c r="M24"/>
  <c r="O24"/>
  <c r="Q24"/>
  <c r="U24"/>
  <c r="G25"/>
  <c r="M25" s="1"/>
  <c r="I25"/>
  <c r="K25"/>
  <c r="O25"/>
  <c r="Q25"/>
  <c r="U25"/>
  <c r="G26"/>
  <c r="M26" s="1"/>
  <c r="I26"/>
  <c r="K26"/>
  <c r="O26"/>
  <c r="Q26"/>
  <c r="U26"/>
  <c r="G27"/>
  <c r="M27" s="1"/>
  <c r="I27"/>
  <c r="K27"/>
  <c r="O27"/>
  <c r="Q27"/>
  <c r="U27"/>
  <c r="G28"/>
  <c r="M28" s="1"/>
  <c r="I28"/>
  <c r="K28"/>
  <c r="O28"/>
  <c r="Q28"/>
  <c r="U28"/>
  <c r="G29"/>
  <c r="I29"/>
  <c r="K29"/>
  <c r="M29"/>
  <c r="O29"/>
  <c r="Q29"/>
  <c r="U29"/>
  <c r="G30"/>
  <c r="M30" s="1"/>
  <c r="I30"/>
  <c r="K30"/>
  <c r="O30"/>
  <c r="Q30"/>
  <c r="U30"/>
  <c r="G31"/>
  <c r="M31" s="1"/>
  <c r="I31"/>
  <c r="K31"/>
  <c r="O31"/>
  <c r="Q31"/>
  <c r="U31"/>
  <c r="G32"/>
  <c r="M32" s="1"/>
  <c r="I32"/>
  <c r="K32"/>
  <c r="O32"/>
  <c r="Q32"/>
  <c r="U32"/>
  <c r="G34"/>
  <c r="I34"/>
  <c r="K34"/>
  <c r="M34"/>
  <c r="O34"/>
  <c r="Q34"/>
  <c r="U34"/>
  <c r="G35"/>
  <c r="M35" s="1"/>
  <c r="I35"/>
  <c r="K35"/>
  <c r="O35"/>
  <c r="Q35"/>
  <c r="U35"/>
  <c r="G36"/>
  <c r="I36"/>
  <c r="K36"/>
  <c r="M36"/>
  <c r="O36"/>
  <c r="Q36"/>
  <c r="U36"/>
  <c r="G37"/>
  <c r="M37" s="1"/>
  <c r="I37"/>
  <c r="K37"/>
  <c r="O37"/>
  <c r="Q37"/>
  <c r="U37"/>
  <c r="G38"/>
  <c r="I38"/>
  <c r="K38"/>
  <c r="O38"/>
  <c r="Q38"/>
  <c r="U38"/>
  <c r="G39"/>
  <c r="M39" s="1"/>
  <c r="I39"/>
  <c r="K39"/>
  <c r="O39"/>
  <c r="Q39"/>
  <c r="U39"/>
  <c r="G40"/>
  <c r="M40" s="1"/>
  <c r="I40"/>
  <c r="K40"/>
  <c r="O40"/>
  <c r="Q40"/>
  <c r="U40"/>
  <c r="G41"/>
  <c r="I41"/>
  <c r="K41"/>
  <c r="M41"/>
  <c r="O41"/>
  <c r="Q41"/>
  <c r="U41"/>
  <c r="G42"/>
  <c r="M42" s="1"/>
  <c r="I42"/>
  <c r="K42"/>
  <c r="O42"/>
  <c r="Q42"/>
  <c r="U42"/>
  <c r="G43"/>
  <c r="I43"/>
  <c r="K43"/>
  <c r="M43"/>
  <c r="O43"/>
  <c r="Q43"/>
  <c r="U43"/>
  <c r="G44"/>
  <c r="M44" s="1"/>
  <c r="I44"/>
  <c r="K44"/>
  <c r="O44"/>
  <c r="Q44"/>
  <c r="U44"/>
  <c r="G45"/>
  <c r="M45" s="1"/>
  <c r="I45"/>
  <c r="K45"/>
  <c r="O45"/>
  <c r="Q45"/>
  <c r="U45"/>
  <c r="G46"/>
  <c r="M46" s="1"/>
  <c r="I46"/>
  <c r="K46"/>
  <c r="O46"/>
  <c r="Q46"/>
  <c r="U46"/>
  <c r="G47"/>
  <c r="M47" s="1"/>
  <c r="I47"/>
  <c r="K47"/>
  <c r="O47"/>
  <c r="Q47"/>
  <c r="U47"/>
  <c r="G48"/>
  <c r="I48"/>
  <c r="K48"/>
  <c r="M48"/>
  <c r="O48"/>
  <c r="Q48"/>
  <c r="U48"/>
  <c r="G49"/>
  <c r="M49" s="1"/>
  <c r="I49"/>
  <c r="K49"/>
  <c r="O49"/>
  <c r="Q49"/>
  <c r="U49"/>
  <c r="G50"/>
  <c r="M50" s="1"/>
  <c r="I50"/>
  <c r="K50"/>
  <c r="O50"/>
  <c r="Q50"/>
  <c r="U50"/>
  <c r="G51"/>
  <c r="M51" s="1"/>
  <c r="I51"/>
  <c r="K51"/>
  <c r="O51"/>
  <c r="Q51"/>
  <c r="U51"/>
  <c r="G52"/>
  <c r="M52" s="1"/>
  <c r="I52"/>
  <c r="K52"/>
  <c r="O52"/>
  <c r="Q52"/>
  <c r="U52"/>
  <c r="G53"/>
  <c r="I53"/>
  <c r="K53"/>
  <c r="M53"/>
  <c r="O53"/>
  <c r="Q53"/>
  <c r="U53"/>
  <c r="G54"/>
  <c r="M54" s="1"/>
  <c r="I54"/>
  <c r="K54"/>
  <c r="O54"/>
  <c r="Q54"/>
  <c r="U54"/>
  <c r="G55"/>
  <c r="I55"/>
  <c r="K55"/>
  <c r="M55"/>
  <c r="O55"/>
  <c r="Q55"/>
  <c r="U55"/>
  <c r="G56"/>
  <c r="M56" s="1"/>
  <c r="I56"/>
  <c r="K56"/>
  <c r="O56"/>
  <c r="Q56"/>
  <c r="U56"/>
  <c r="G57"/>
  <c r="M57" s="1"/>
  <c r="I57"/>
  <c r="K57"/>
  <c r="O57"/>
  <c r="Q57"/>
  <c r="U57"/>
  <c r="G58"/>
  <c r="M58" s="1"/>
  <c r="I58"/>
  <c r="K58"/>
  <c r="O58"/>
  <c r="Q58"/>
  <c r="U58"/>
  <c r="G59"/>
  <c r="M59" s="1"/>
  <c r="I59"/>
  <c r="K59"/>
  <c r="O59"/>
  <c r="Q59"/>
  <c r="U59"/>
  <c r="G61"/>
  <c r="I61"/>
  <c r="K61"/>
  <c r="M61"/>
  <c r="O61"/>
  <c r="Q61"/>
  <c r="U61"/>
  <c r="G62"/>
  <c r="M62" s="1"/>
  <c r="I62"/>
  <c r="K62"/>
  <c r="O62"/>
  <c r="Q62"/>
  <c r="U62"/>
  <c r="G63"/>
  <c r="M63" s="1"/>
  <c r="I63"/>
  <c r="K63"/>
  <c r="O63"/>
  <c r="Q63"/>
  <c r="U63"/>
  <c r="G64"/>
  <c r="M64" s="1"/>
  <c r="I64"/>
  <c r="K64"/>
  <c r="O64"/>
  <c r="Q64"/>
  <c r="U64"/>
  <c r="G65"/>
  <c r="M65" s="1"/>
  <c r="I65"/>
  <c r="K65"/>
  <c r="O65"/>
  <c r="Q65"/>
  <c r="U65"/>
  <c r="G66"/>
  <c r="I66"/>
  <c r="K66"/>
  <c r="M66"/>
  <c r="O66"/>
  <c r="Q66"/>
  <c r="U66"/>
  <c r="G67"/>
  <c r="M67" s="1"/>
  <c r="I67"/>
  <c r="K67"/>
  <c r="O67"/>
  <c r="Q67"/>
  <c r="U67"/>
  <c r="G68"/>
  <c r="M68" s="1"/>
  <c r="I68"/>
  <c r="K68"/>
  <c r="O68"/>
  <c r="Q68"/>
  <c r="U68"/>
  <c r="G69"/>
  <c r="M69" s="1"/>
  <c r="I69"/>
  <c r="K69"/>
  <c r="O69"/>
  <c r="Q69"/>
  <c r="U69"/>
  <c r="G70"/>
  <c r="M70" s="1"/>
  <c r="I70"/>
  <c r="K70"/>
  <c r="O70"/>
  <c r="Q70"/>
  <c r="U70"/>
  <c r="G71"/>
  <c r="I71"/>
  <c r="K71"/>
  <c r="M71"/>
  <c r="O71"/>
  <c r="Q71"/>
  <c r="U71"/>
  <c r="G73"/>
  <c r="M73" s="1"/>
  <c r="I73"/>
  <c r="K73"/>
  <c r="O73"/>
  <c r="Q73"/>
  <c r="U73"/>
  <c r="G74"/>
  <c r="M74" s="1"/>
  <c r="I74"/>
  <c r="K74"/>
  <c r="O74"/>
  <c r="Q74"/>
  <c r="U74"/>
  <c r="G75"/>
  <c r="M75" s="1"/>
  <c r="I75"/>
  <c r="K75"/>
  <c r="O75"/>
  <c r="Q75"/>
  <c r="U75"/>
  <c r="G76"/>
  <c r="M76" s="1"/>
  <c r="I76"/>
  <c r="K76"/>
  <c r="O76"/>
  <c r="Q76"/>
  <c r="U76"/>
  <c r="G77"/>
  <c r="I77"/>
  <c r="K77"/>
  <c r="M77"/>
  <c r="O77"/>
  <c r="Q77"/>
  <c r="U77"/>
  <c r="G78"/>
  <c r="M78" s="1"/>
  <c r="I78"/>
  <c r="K78"/>
  <c r="O78"/>
  <c r="Q78"/>
  <c r="U78"/>
  <c r="G79"/>
  <c r="I79"/>
  <c r="K79"/>
  <c r="M79"/>
  <c r="O79"/>
  <c r="Q79"/>
  <c r="U79"/>
  <c r="G80"/>
  <c r="M80" s="1"/>
  <c r="I80"/>
  <c r="K80"/>
  <c r="O80"/>
  <c r="Q80"/>
  <c r="U80"/>
  <c r="G81"/>
  <c r="M81" s="1"/>
  <c r="I81"/>
  <c r="K81"/>
  <c r="O81"/>
  <c r="Q81"/>
  <c r="U81"/>
  <c r="G82"/>
  <c r="M82" s="1"/>
  <c r="I82"/>
  <c r="K82"/>
  <c r="O82"/>
  <c r="Q82"/>
  <c r="U82"/>
  <c r="G83"/>
  <c r="M83" s="1"/>
  <c r="I83"/>
  <c r="K83"/>
  <c r="O83"/>
  <c r="Q83"/>
  <c r="U83"/>
  <c r="G84"/>
  <c r="I84"/>
  <c r="K84"/>
  <c r="M84"/>
  <c r="O84"/>
  <c r="Q84"/>
  <c r="U84"/>
  <c r="G85"/>
  <c r="M85" s="1"/>
  <c r="I85"/>
  <c r="K85"/>
  <c r="O85"/>
  <c r="Q85"/>
  <c r="U85"/>
  <c r="G86"/>
  <c r="M86" s="1"/>
  <c r="I86"/>
  <c r="K86"/>
  <c r="O86"/>
  <c r="Q86"/>
  <c r="U86"/>
  <c r="G87"/>
  <c r="M87" s="1"/>
  <c r="I87"/>
  <c r="K87"/>
  <c r="O87"/>
  <c r="Q87"/>
  <c r="U87"/>
  <c r="G88"/>
  <c r="M88" s="1"/>
  <c r="I88"/>
  <c r="K88"/>
  <c r="O88"/>
  <c r="Q88"/>
  <c r="U88"/>
  <c r="G89"/>
  <c r="I89"/>
  <c r="K89"/>
  <c r="M89"/>
  <c r="O89"/>
  <c r="Q89"/>
  <c r="U89"/>
  <c r="G90"/>
  <c r="M90" s="1"/>
  <c r="I90"/>
  <c r="K90"/>
  <c r="O90"/>
  <c r="Q90"/>
  <c r="U90"/>
  <c r="G91"/>
  <c r="I91"/>
  <c r="K91"/>
  <c r="M91"/>
  <c r="O91"/>
  <c r="Q91"/>
  <c r="U91"/>
  <c r="G92"/>
  <c r="M92" s="1"/>
  <c r="I92"/>
  <c r="K92"/>
  <c r="O92"/>
  <c r="Q92"/>
  <c r="U92"/>
  <c r="G94"/>
  <c r="M94" s="1"/>
  <c r="M93" s="1"/>
  <c r="I94"/>
  <c r="I93" s="1"/>
  <c r="K94"/>
  <c r="K93" s="1"/>
  <c r="O94"/>
  <c r="O93" s="1"/>
  <c r="Q94"/>
  <c r="Q93" s="1"/>
  <c r="U94"/>
  <c r="U93" s="1"/>
  <c r="I20" i="1"/>
  <c r="I19"/>
  <c r="I18"/>
  <c r="G27"/>
  <c r="H40"/>
  <c r="J28"/>
  <c r="J26"/>
  <c r="G38"/>
  <c r="F38"/>
  <c r="H32"/>
  <c r="J23"/>
  <c r="J24"/>
  <c r="J25"/>
  <c r="J27"/>
  <c r="E24"/>
  <c r="G24"/>
  <c r="E26"/>
  <c r="G26"/>
  <c r="Q72" i="12" l="1"/>
  <c r="I72"/>
  <c r="K60"/>
  <c r="U60"/>
  <c r="O60"/>
  <c r="U33"/>
  <c r="O33"/>
  <c r="K33"/>
  <c r="U13"/>
  <c r="O13"/>
  <c r="O8"/>
  <c r="I8"/>
  <c r="G93"/>
  <c r="I52" i="1" s="1"/>
  <c r="K72" i="12"/>
  <c r="U72"/>
  <c r="O72"/>
  <c r="Q60"/>
  <c r="I60"/>
  <c r="Q33"/>
  <c r="G33"/>
  <c r="I49" i="1" s="1"/>
  <c r="I33" i="12"/>
  <c r="I13"/>
  <c r="K13"/>
  <c r="Q13"/>
  <c r="Q8"/>
  <c r="K8"/>
  <c r="G8"/>
  <c r="G28" i="1"/>
  <c r="G23"/>
  <c r="G29" s="1"/>
  <c r="I39"/>
  <c r="I40" s="1"/>
  <c r="J39" s="1"/>
  <c r="J40" s="1"/>
  <c r="M13" i="12"/>
  <c r="M72"/>
  <c r="M8"/>
  <c r="M60"/>
  <c r="G13"/>
  <c r="I48" i="1" s="1"/>
  <c r="I17" s="1"/>
  <c r="G60" i="12"/>
  <c r="I50" i="1" s="1"/>
  <c r="G72" i="12"/>
  <c r="I51" i="1" s="1"/>
  <c r="M38" i="12"/>
  <c r="M33" s="1"/>
  <c r="I47" i="1" l="1"/>
  <c r="G96" i="12"/>
  <c r="I16" i="1" l="1"/>
  <c r="I21" s="1"/>
  <c r="I53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<sst xmlns="http://schemas.openxmlformats.org/spreadsheetml/2006/main" count="480" uniqueCount="254">
  <si>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</si>
  <si>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</si>
  <si>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</si>
  <si>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</si>
  <si>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</si>
  <si>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</si>
  <si>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</si>
  <si>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</si>
  <si>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</si>
  <si>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</si>
  <si>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</si>
  <si>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</si>
  <si>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</si>
  <si>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</si>
  <si>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</si>
  <si>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</si>
  <si>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</si>
  <si>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</si>
  <si>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</si>
  <si>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</si>
  <si>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</si>
  <si>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</si>
  <si>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</si>
  <si>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</si>
  <si>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</si>
  <si>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</si>
  <si>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</si>
  <si>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</si>
  <si>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</si>
  <si>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</si>
  <si>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</si>
  <si>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</si>
  <si>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</si>
  <si>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</si>
  <si>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</si>
  <si>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</si>
  <si>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</si>
  <si>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</si>
  <si>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</si>
  <si>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</si>
  <si>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</si>
  <si>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</si>
  <si>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</si>
  <si>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D.1.4.2.ZDRAVOTNĚ TECHNICKÉ INSTALACE</t>
  </si>
  <si>
    <t>Rozpočet:</t>
  </si>
  <si>
    <t>Misto</t>
  </si>
  <si>
    <t>ŠJ BRNO,HORNÍ 16, REKONSTRUKCE KUCHYNĚ</t>
  </si>
  <si>
    <t>Rozpočet</t>
  </si>
  <si>
    <t>Celkem za stavbu</t>
  </si>
  <si>
    <t>CZK</t>
  </si>
  <si>
    <t>Rekapitulace dílů</t>
  </si>
  <si>
    <t>Typ dílu</t>
  </si>
  <si>
    <t>97</t>
  </si>
  <si>
    <t>Prorážení otvorů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</si>
  <si>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</si>
  <si>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</si>
  <si>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</si>
  <si>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</si>
  <si>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</si>
  <si>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</si>
  <si>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</si>
  <si>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</si>
  <si>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</si>
  <si>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</si>
  <si>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</si>
  <si>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</si>
  <si>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</si>
  <si>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</si>
  <si>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</si>
  <si>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</si>
  <si>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</si>
  <si>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</si>
  <si>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</si>
  <si>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</si>
  <si>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</si>
  <si>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</si>
  <si>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</si>
  <si>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</si>
  <si>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</si>
  <si>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</si>
  <si>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</si>
  <si>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</si>
  <si>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</si>
  <si>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</si>
  <si>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</si>
  <si>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</si>
  <si>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</si>
  <si>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</si>
  <si>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</si>
  <si>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</si>
  <si>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</si>
  <si>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</si>
  <si>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</si>
  <si>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970051030R00</t>
  </si>
  <si>
    <t>Vrtání jádrové do ŽB d 30 mm</t>
  </si>
  <si>
    <t>m</t>
  </si>
  <si>
    <t>POL1_0</t>
  </si>
  <si>
    <t>970051060R00</t>
  </si>
  <si>
    <t>Vrtání jádrové do ŽB do D 60 mm</t>
  </si>
  <si>
    <t>970051100R00</t>
  </si>
  <si>
    <t>Vrtání jádrové do ŽB do D 100 mm</t>
  </si>
  <si>
    <t>974100030RA0</t>
  </si>
  <si>
    <t>Vysekání rýh ve zdivu z cihel, 15 x 15 cm</t>
  </si>
  <si>
    <t>POL2_0</t>
  </si>
  <si>
    <t>721140802R00</t>
  </si>
  <si>
    <t>Demontáž potrubí litinového DN 100</t>
  </si>
  <si>
    <t>721290821R00</t>
  </si>
  <si>
    <t>Přesun vybouraných hmot - kanalizace, H do 6 m</t>
  </si>
  <si>
    <t>t</t>
  </si>
  <si>
    <t>721140933R00</t>
  </si>
  <si>
    <t>Oprava - přechod z plastových trub na litinu DN 70</t>
  </si>
  <si>
    <t>kus</t>
  </si>
  <si>
    <t>721140935R00</t>
  </si>
  <si>
    <t>Oprava - přechod z plastových trub na litinu DN100</t>
  </si>
  <si>
    <t>721140913R00</t>
  </si>
  <si>
    <t>Oprava-propoj.dosavadního potrubí litinového DN 70</t>
  </si>
  <si>
    <t>721140915R00</t>
  </si>
  <si>
    <t>Oprava-propoj.dosavadního potrubí litinového DN100</t>
  </si>
  <si>
    <t>721194104R00</t>
  </si>
  <si>
    <t>Vyvedení odpadních výpustek D 40 x 1,8</t>
  </si>
  <si>
    <t>721194105R00</t>
  </si>
  <si>
    <t>Vyvedení odpadních výpustek D 50 x 1,8</t>
  </si>
  <si>
    <t>721194109R00</t>
  </si>
  <si>
    <t>Vyvedení odpadních výpustek D 110 x 2,3</t>
  </si>
  <si>
    <t>721290123R00</t>
  </si>
  <si>
    <t>Zkouška těsnosti kanalizace kouřem DN 300</t>
  </si>
  <si>
    <t>721-PC</t>
  </si>
  <si>
    <t>Potrubí HT připojovací D 40 x 1,8 mm,  -odolávající vysokým teplotám</t>
  </si>
  <si>
    <t>Potrubí HT připojovací D 50 x 1,8 mm,  -odolávající vysokým teplotám</t>
  </si>
  <si>
    <t>Potrubí HT odpadní svislé D 110 x 2,7 mm,  -odolávající vysokým teplotám</t>
  </si>
  <si>
    <t>Hygienická vpust z nerezové oceli, svislý odtok , DN100, 200*200mm, rošt,komplet</t>
  </si>
  <si>
    <t>soubor</t>
  </si>
  <si>
    <t>Kuch.nerez. žlab do dlažby 4150*500mm, vpust DN100, kalový koš+mřížka</t>
  </si>
  <si>
    <t>Kuch.nerez. žlab do dlažby 1050*500mm, vpust DN100, kalový koš+mřížka</t>
  </si>
  <si>
    <t>Kuch.nerez. žlab do dlažby 1350*500mm, vpust DN100, kalový koš+mřížka</t>
  </si>
  <si>
    <t>Kuch.nerez. žlab do dlažby 800*300mm, vpust DN100, kalový koš+mřížka</t>
  </si>
  <si>
    <t>998721201R00</t>
  </si>
  <si>
    <t>Přesun hmot pro vnitřní kanalizaci, výšky do 6 m</t>
  </si>
  <si>
    <t>722130803R00</t>
  </si>
  <si>
    <t>Demontáž potrubí ocelových závitových DN 50</t>
  </si>
  <si>
    <t>722290821R00</t>
  </si>
  <si>
    <t>Přesun vybouraných hmot - vodovody, H do 6 m</t>
  </si>
  <si>
    <t>722172966R00</t>
  </si>
  <si>
    <t>Vsaz.odboč.do plast.potrubí polyf.D 50 mm, vodovod</t>
  </si>
  <si>
    <t>722190401R00</t>
  </si>
  <si>
    <t>Vyvedení a upevnění výpustek DN 15</t>
  </si>
  <si>
    <t>722280108R00</t>
  </si>
  <si>
    <t>Tlaková zkouška vodovodního potrubí DN 50</t>
  </si>
  <si>
    <t>722290234R00</t>
  </si>
  <si>
    <t>Proplach a dezinfekce vodovod.potrubí DN 80</t>
  </si>
  <si>
    <t>722181211RT7</t>
  </si>
  <si>
    <t>Izolace návleková  tl. stěny 6 mm, vnitřní průměr 22 mm</t>
  </si>
  <si>
    <t>722181211RT9</t>
  </si>
  <si>
    <t>Izolace návleková tl. stěny 6 mm, vnitřní průměr 28 mm</t>
  </si>
  <si>
    <t>722181214RZ6</t>
  </si>
  <si>
    <t>Izolace návleková tl. stěny 20 mm, vnitřní průměr 20 mm</t>
  </si>
  <si>
    <t>722-PC</t>
  </si>
  <si>
    <t>Izolace návleková , tl.30mm, d35</t>
  </si>
  <si>
    <t>Izolace návleková, tl.40mm, d42</t>
  </si>
  <si>
    <t>722182001RT1</t>
  </si>
  <si>
    <t>Montáž izol.skruží na potrubí přímé DN 25,sam.spoj, samolepicí spoj nebo rychlouzávěr</t>
  </si>
  <si>
    <t>722182004RT1</t>
  </si>
  <si>
    <t>Montáž izol.skruží na potrubí přímé DN 40,sam.spoj, samolepicí spoj nebo rychlouzávěr</t>
  </si>
  <si>
    <t>Tr.PP-RCT D20 +tv., +uložení do korýtek</t>
  </si>
  <si>
    <t>Tr.PP-RCT D25 +tv., +uložení do korýtek</t>
  </si>
  <si>
    <t>722176112R00</t>
  </si>
  <si>
    <t>Montáž rozvodů z plastů polyfúz. svařováním D 20mm</t>
  </si>
  <si>
    <t>722176113R00</t>
  </si>
  <si>
    <t>Montáž rozvodů z plastů polyfúz. svařováním D 25mm</t>
  </si>
  <si>
    <t>722PC</t>
  </si>
  <si>
    <t>Kohout kulový voda s odvodněním G1/2"</t>
  </si>
  <si>
    <t>POL3_0</t>
  </si>
  <si>
    <t>Kohout kulový voda s odvodněním G3/4"</t>
  </si>
  <si>
    <t>Ventil regulační multifunkční termostatický , HERZ DN15</t>
  </si>
  <si>
    <t>551100010R</t>
  </si>
  <si>
    <t>Kohout kulový voda  G 1/2"</t>
  </si>
  <si>
    <t>551100011R</t>
  </si>
  <si>
    <t>Kohout kulový voda G 3/4"</t>
  </si>
  <si>
    <t>55111855R</t>
  </si>
  <si>
    <t>Ventil zahradní bez hadic. přípojky G1/2"</t>
  </si>
  <si>
    <t>722239101R00</t>
  </si>
  <si>
    <t>Montáž vodovodních armatur 2závity, G 1/2</t>
  </si>
  <si>
    <t>722239102R00</t>
  </si>
  <si>
    <t>Montáž vodovodních armatur 2závity, G 3/4</t>
  </si>
  <si>
    <t>998722201R00</t>
  </si>
  <si>
    <t>Přesun hmot pro vnitřní vodovod, výšky do 6 m</t>
  </si>
  <si>
    <t>723120203R00</t>
  </si>
  <si>
    <t>Potrubí ocelové závitové černé svařované DN 20</t>
  </si>
  <si>
    <t>723120204R00</t>
  </si>
  <si>
    <t>Potrubí ocelové závitové černé svařované DN 25</t>
  </si>
  <si>
    <t>723150312R00</t>
  </si>
  <si>
    <t>Potrubí ocelové hladké černé svařované D 57x2,9</t>
  </si>
  <si>
    <t>723190252R00</t>
  </si>
  <si>
    <t>Vyvedení a upevnění plynovodních výpustek DN 20</t>
  </si>
  <si>
    <t>551310051R</t>
  </si>
  <si>
    <t>Kohout kulový plyn G 3/4"</t>
  </si>
  <si>
    <t>551310052R</t>
  </si>
  <si>
    <t>Kohout kulový plyn G 1"</t>
  </si>
  <si>
    <t>551310055R</t>
  </si>
  <si>
    <t>Kohout kulový plyn G 2"</t>
  </si>
  <si>
    <t>723-PC</t>
  </si>
  <si>
    <t>Revizní zpráva</t>
  </si>
  <si>
    <t>723190909R00</t>
  </si>
  <si>
    <t>Zkouška tlaková  plynového potrubí</t>
  </si>
  <si>
    <t>723190907R00</t>
  </si>
  <si>
    <t>Odvzdušnění a napuštění plynového potrubí</t>
  </si>
  <si>
    <t>998723201R00</t>
  </si>
  <si>
    <t>Přesun hmot pro vnitřní plynovod, výšky do 6 m</t>
  </si>
  <si>
    <t>725210821R00</t>
  </si>
  <si>
    <t>Demontáž umyvadel bez výtokových armatur</t>
  </si>
  <si>
    <t>725820801R00</t>
  </si>
  <si>
    <t>Demontáž baterie nástěnné do G 3/4</t>
  </si>
  <si>
    <t>725590811R00</t>
  </si>
  <si>
    <t>Přesun vybour.hmot, zařizovací předměty H 6 m</t>
  </si>
  <si>
    <t>725017134R00</t>
  </si>
  <si>
    <t>Umyvadlo na šrouby  500*410 cm, bílé</t>
  </si>
  <si>
    <t>725219401R00</t>
  </si>
  <si>
    <t>Montáž umyvadel na šrouby do zdiva</t>
  </si>
  <si>
    <t>725829201RT1</t>
  </si>
  <si>
    <t>Montáž baterie umyv.a dřezové nástěnné chromové, včetně dodávky pákové baterie</t>
  </si>
  <si>
    <t>725823114R00</t>
  </si>
  <si>
    <t>Baterie dřezová stojánková ruční, bez otvír.odpadu</t>
  </si>
  <si>
    <t>725829301R00</t>
  </si>
  <si>
    <t>Montáž baterie umyv.a dřezové stojánkové</t>
  </si>
  <si>
    <t>725860213R00</t>
  </si>
  <si>
    <t>Sifon umyvadlový  D 32, 40 mm</t>
  </si>
  <si>
    <t>725869101R00</t>
  </si>
  <si>
    <t>Montáž uzávěrek zápach.umyvadlových D 32</t>
  </si>
  <si>
    <t>55141107R</t>
  </si>
  <si>
    <t>Ventil rohový G1/2" x 3/4"</t>
  </si>
  <si>
    <t>55141112R</t>
  </si>
  <si>
    <t>Ventil rohový, 1/2" x 3/8"</t>
  </si>
  <si>
    <t>725819201R00</t>
  </si>
  <si>
    <t>Montáž ventilu nástěnného  G 1/2</t>
  </si>
  <si>
    <t>725-PC</t>
  </si>
  <si>
    <t xml:space="preserve">Dřez jednoduchý 455*435mm </t>
  </si>
  <si>
    <t>725319101R00</t>
  </si>
  <si>
    <t>Montáž dřezů jednoduchých</t>
  </si>
  <si>
    <t>55161604R</t>
  </si>
  <si>
    <t>Sifon dřezový</t>
  </si>
  <si>
    <t>725869204R00</t>
  </si>
  <si>
    <t>Montáž uzávěrek zápach.dřez.jednoduchý D 50</t>
  </si>
  <si>
    <t>725019103R00</t>
  </si>
  <si>
    <t>Výlevka závěsná  s plastovou mřížkou</t>
  </si>
  <si>
    <t>725339101R00</t>
  </si>
  <si>
    <t>Montáž výlevky diturvitové, bez nádrže a armatur</t>
  </si>
  <si>
    <t>998725201R00</t>
  </si>
  <si>
    <t>Přesun hmot pro zařizovací předměty, výšky do 6 m</t>
  </si>
  <si>
    <t>783424240R00</t>
  </si>
  <si>
    <t>Nátěr syntet. potrubí do DN 50 mm  Z+1x +1x email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</si>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</sst>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1" xfId="0" applyFill="1" applyBorder="1"/>
    <xf numFmtId="49" fontId="0" fillId="3" borderId="31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4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8" xfId="0" applyNumberFormat="1" applyFont="1" applyFill="1" applyBorder="1" applyAlignment="1"/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>
      <selection activeCell="A2" sqref="A2:G2"/>
    </sheetView>
  </sheetViews>
  <sheetFormatPr defaultRowHeight="12.75"/>
  <sheetData>
    <row r="1" spans="1:7">
      <c r="A1" s="37" t="s">
        <v>38</v>
      </c>
    </row>
    <row r="2" spans="1:7" ht="57.75" customHeight="1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6"/>
  <sheetViews>
    <sheetView showGridLines="0" topLeftCell="B23" zoomScaleNormal="100" zoomScaleSheetLayoutView="75" workbookViewId="0">
      <selection activeCell="A29" sqref="A29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3" t="s">
        <v>36</v>
      </c>
      <c r="B1" s="233" t="s">
        <v>42</v>
      </c>
      <c r="C1" s="234"/>
      <c r="D1" s="234"/>
      <c r="E1" s="234"/>
      <c r="F1" s="234"/>
      <c r="G1" s="234"/>
      <c r="H1" s="234"/>
      <c r="I1" s="234"/>
      <c r="J1" s="235"/>
    </row>
    <row r="2" spans="1:15" ht="23.25" customHeight="1">
      <c r="A2" s="4"/>
      <c r="B2" s="81" t="s">
        <v>40</v>
      </c>
      <c r="C2" s="82"/>
      <c r="D2" s="218" t="s">
        <v>46</v>
      </c>
      <c r="E2" s="219"/>
      <c r="F2" s="219"/>
      <c r="G2" s="219"/>
      <c r="H2" s="219"/>
      <c r="I2" s="219"/>
      <c r="J2" s="220"/>
      <c r="O2" s="2"/>
    </row>
    <row r="3" spans="1:15" ht="23.25" customHeight="1">
      <c r="A3" s="4"/>
      <c r="B3" s="83" t="s">
        <v>45</v>
      </c>
      <c r="C3" s="84"/>
      <c r="D3" s="246" t="s">
        <v>43</v>
      </c>
      <c r="E3" s="247"/>
      <c r="F3" s="247"/>
      <c r="G3" s="247"/>
      <c r="H3" s="247"/>
      <c r="I3" s="247"/>
      <c r="J3" s="248"/>
    </row>
    <row r="4" spans="1:15" ht="23.25" hidden="1" customHeight="1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>
      <c r="A11" s="4"/>
      <c r="B11" s="47" t="s">
        <v>18</v>
      </c>
      <c r="C11" s="5"/>
      <c r="D11" s="225"/>
      <c r="E11" s="225"/>
      <c r="F11" s="225"/>
      <c r="G11" s="225"/>
      <c r="H11" s="28" t="s">
        <v>33</v>
      </c>
      <c r="I11" s="94"/>
      <c r="J11" s="11"/>
    </row>
    <row r="12" spans="1:15" ht="15.75" customHeight="1">
      <c r="A12" s="4"/>
      <c r="B12" s="41"/>
      <c r="C12" s="26"/>
      <c r="D12" s="244"/>
      <c r="E12" s="244"/>
      <c r="F12" s="244"/>
      <c r="G12" s="244"/>
      <c r="H12" s="28" t="s">
        <v>34</v>
      </c>
      <c r="I12" s="94"/>
      <c r="J12" s="11"/>
    </row>
    <row r="13" spans="1:15" ht="15.75" customHeight="1">
      <c r="A13" s="4"/>
      <c r="B13" s="42"/>
      <c r="C13" s="93"/>
      <c r="D13" s="245"/>
      <c r="E13" s="245"/>
      <c r="F13" s="245"/>
      <c r="G13" s="245"/>
      <c r="H13" s="29"/>
      <c r="I13" s="34"/>
      <c r="J13" s="51"/>
    </row>
    <row r="14" spans="1:15" ht="24" hidden="1" customHeight="1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>
      <c r="A15" s="4"/>
      <c r="B15" s="52" t="s">
        <v>31</v>
      </c>
      <c r="C15" s="72"/>
      <c r="D15" s="53"/>
      <c r="E15" s="224"/>
      <c r="F15" s="224"/>
      <c r="G15" s="242"/>
      <c r="H15" s="242"/>
      <c r="I15" s="242" t="s">
        <v>28</v>
      </c>
      <c r="J15" s="243"/>
    </row>
    <row r="16" spans="1:15" ht="23.25" customHeight="1">
      <c r="A16" s="144" t="s">
        <v>23</v>
      </c>
      <c r="B16" s="145" t="s">
        <v>23</v>
      </c>
      <c r="C16" s="58"/>
      <c r="D16" s="59"/>
      <c r="E16" s="221"/>
      <c r="F16" s="222"/>
      <c r="G16" s="221"/>
      <c r="H16" s="222"/>
      <c r="I16" s="221">
        <f>SUMIF(F47:F52,A16,I47:I52)+SUMIF(F47:F52,"PSU",I47:I52)</f>
        <v>0</v>
      </c>
      <c r="J16" s="223"/>
    </row>
    <row r="17" spans="1:10" ht="23.25" customHeight="1">
      <c r="A17" s="144" t="s">
        <v>24</v>
      </c>
      <c r="B17" s="145" t="s">
        <v>24</v>
      </c>
      <c r="C17" s="58"/>
      <c r="D17" s="59"/>
      <c r="E17" s="221"/>
      <c r="F17" s="222"/>
      <c r="G17" s="221"/>
      <c r="H17" s="222"/>
      <c r="I17" s="221">
        <f>SUMIF(F47:F52,A17,I47:I52)</f>
        <v>0</v>
      </c>
      <c r="J17" s="223"/>
    </row>
    <row r="18" spans="1:10" ht="23.25" customHeight="1">
      <c r="A18" s="144" t="s">
        <v>25</v>
      </c>
      <c r="B18" s="145" t="s">
        <v>25</v>
      </c>
      <c r="C18" s="58"/>
      <c r="D18" s="59"/>
      <c r="E18" s="221"/>
      <c r="F18" s="222"/>
      <c r="G18" s="221"/>
      <c r="H18" s="222"/>
      <c r="I18" s="221">
        <f>SUMIF(F47:F52,A18,I47:I52)</f>
        <v>0</v>
      </c>
      <c r="J18" s="223"/>
    </row>
    <row r="19" spans="1:10" ht="23.25" customHeight="1">
      <c r="A19" s="144" t="s">
        <v>64</v>
      </c>
      <c r="B19" s="145" t="s">
        <v>26</v>
      </c>
      <c r="C19" s="58"/>
      <c r="D19" s="59"/>
      <c r="E19" s="221"/>
      <c r="F19" s="222"/>
      <c r="G19" s="221"/>
      <c r="H19" s="222"/>
      <c r="I19" s="221">
        <f>SUMIF(F47:F52,A19,I47:I52)</f>
        <v>0</v>
      </c>
      <c r="J19" s="223"/>
    </row>
    <row r="20" spans="1:10" ht="23.25" customHeight="1">
      <c r="A20" s="144" t="s">
        <v>65</v>
      </c>
      <c r="B20" s="145" t="s">
        <v>27</v>
      </c>
      <c r="C20" s="58"/>
      <c r="D20" s="59"/>
      <c r="E20" s="221"/>
      <c r="F20" s="222"/>
      <c r="G20" s="221"/>
      <c r="H20" s="222"/>
      <c r="I20" s="221">
        <f>SUMIF(F47:F52,A20,I47:I52)</f>
        <v>0</v>
      </c>
      <c r="J20" s="223"/>
    </row>
    <row r="21" spans="1:10" ht="23.25" customHeight="1">
      <c r="A21" s="4"/>
      <c r="B21" s="74" t="s">
        <v>28</v>
      </c>
      <c r="C21" s="75"/>
      <c r="D21" s="76"/>
      <c r="E21" s="231"/>
      <c r="F21" s="240"/>
      <c r="G21" s="231"/>
      <c r="H21" s="240"/>
      <c r="I21" s="231">
        <f>SUM(I16:J20)</f>
        <v>0</v>
      </c>
      <c r="J21" s="232"/>
    </row>
    <row r="22" spans="1:10" ht="33" customHeight="1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>
      <c r="A23" s="4"/>
      <c r="B23" s="57" t="s">
        <v>11</v>
      </c>
      <c r="C23" s="58"/>
      <c r="D23" s="59"/>
      <c r="E23" s="60">
        <v>15</v>
      </c>
      <c r="F23" s="61" t="s">
        <v>0</v>
      </c>
      <c r="G23" s="229">
        <f>ZakladDPHSniVypocet</f>
        <v>0</v>
      </c>
      <c r="H23" s="230"/>
      <c r="I23" s="230"/>
      <c r="J23" s="62" t="str">
        <f t="shared" ref="J23:J28" si="0">Mena</f>
        <v>CZK</v>
      </c>
    </row>
    <row r="24" spans="1:10" ht="23.25" hidden="1" customHeight="1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7">
        <f>I23*E23/100</f>
        <v>0</v>
      </c>
      <c r="H24" s="228"/>
      <c r="I24" s="228"/>
      <c r="J24" s="62" t="str">
        <f t="shared" si="0"/>
        <v>CZK</v>
      </c>
    </row>
    <row r="25" spans="1:10" ht="23.25" customHeight="1" thickBot="1">
      <c r="A25" s="4"/>
      <c r="B25" s="57" t="s">
        <v>13</v>
      </c>
      <c r="C25" s="58"/>
      <c r="D25" s="59"/>
      <c r="E25" s="60">
        <v>21</v>
      </c>
      <c r="F25" s="61" t="s">
        <v>0</v>
      </c>
      <c r="G25" s="229">
        <f>ZakladDPHZaklVypocet</f>
        <v>0</v>
      </c>
      <c r="H25" s="230"/>
      <c r="I25" s="230"/>
      <c r="J25" s="62" t="str">
        <f t="shared" si="0"/>
        <v>CZK</v>
      </c>
    </row>
    <row r="26" spans="1:10" ht="23.25" hidden="1" customHeight="1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6">
        <f>I25*E25/100</f>
        <v>0</v>
      </c>
      <c r="H26" s="237"/>
      <c r="I26" s="237"/>
      <c r="J26" s="56" t="str">
        <f t="shared" si="0"/>
        <v>CZK</v>
      </c>
    </row>
    <row r="27" spans="1:10" ht="23.25" hidden="1" customHeight="1" thickBot="1">
      <c r="A27" s="4"/>
      <c r="B27" s="48" t="s">
        <v>4</v>
      </c>
      <c r="C27" s="20"/>
      <c r="D27" s="23"/>
      <c r="E27" s="20"/>
      <c r="F27" s="21"/>
      <c r="G27" s="238">
        <f>0</f>
        <v>0</v>
      </c>
      <c r="H27" s="238"/>
      <c r="I27" s="238"/>
      <c r="J27" s="63" t="str">
        <f t="shared" si="0"/>
        <v>CZK</v>
      </c>
    </row>
    <row r="28" spans="1:10" ht="27.75" customHeight="1" thickBot="1">
      <c r="A28" s="4"/>
      <c r="B28" s="116" t="s">
        <v>22</v>
      </c>
      <c r="C28" s="117"/>
      <c r="D28" s="117"/>
      <c r="E28" s="118"/>
      <c r="F28" s="119"/>
      <c r="G28" s="241">
        <f>ZakladDPHSniVypocet+ZakladDPHZaklVypocet</f>
        <v>0</v>
      </c>
      <c r="H28" s="241"/>
      <c r="I28" s="241"/>
      <c r="J28" s="120" t="str">
        <f t="shared" si="0"/>
        <v>CZK</v>
      </c>
    </row>
    <row r="29" spans="1:10" ht="27.75" hidden="1" customHeight="1" thickBot="1">
      <c r="A29" s="4"/>
      <c r="B29" s="116" t="s">
        <v>35</v>
      </c>
      <c r="C29" s="121"/>
      <c r="D29" s="121"/>
      <c r="E29" s="121"/>
      <c r="F29" s="121"/>
      <c r="G29" s="239">
        <f>ZakladDPHSni+DPHSni+ZakladDPHZakl+DPHZakl+Zaokrouhleni</f>
        <v>0</v>
      </c>
      <c r="H29" s="239"/>
      <c r="I29" s="239"/>
      <c r="J29" s="122" t="s">
        <v>49</v>
      </c>
    </row>
    <row r="30" spans="1:10" ht="12.75" customHeight="1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44265</v>
      </c>
      <c r="I32" s="39"/>
      <c r="J32" s="12"/>
    </row>
    <row r="33" spans="1:10" ht="47.25" customHeight="1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>
      <c r="A35" s="4"/>
      <c r="B35" s="4"/>
      <c r="C35" s="5"/>
      <c r="D35" s="226" t="s">
        <v>2</v>
      </c>
      <c r="E35" s="226"/>
      <c r="F35" s="5"/>
      <c r="G35" s="45"/>
      <c r="H35" s="13" t="s">
        <v>3</v>
      </c>
      <c r="I35" s="45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8" t="s">
        <v>1</v>
      </c>
      <c r="J38" s="102" t="s">
        <v>0</v>
      </c>
    </row>
    <row r="39" spans="1:10" ht="25.5" hidden="1" customHeight="1">
      <c r="A39" s="97">
        <v>1</v>
      </c>
      <c r="B39" s="103" t="s">
        <v>47</v>
      </c>
      <c r="C39" s="210" t="s">
        <v>46</v>
      </c>
      <c r="D39" s="211"/>
      <c r="E39" s="211"/>
      <c r="F39" s="109">
        <f>'Rozpočet Pol'!AC96</f>
        <v>0</v>
      </c>
      <c r="G39" s="110">
        <f>'Rozpočet Pol'!AD96</f>
        <v>0</v>
      </c>
      <c r="H39" s="111"/>
      <c r="I39" s="112">
        <f>F39+G39+H39</f>
        <v>0</v>
      </c>
      <c r="J39" s="104" t="str">
        <f>IF(CenaCelkemVypocet=0,"",I39/CenaCelkemVypocet*100)</f>
        <v/>
      </c>
    </row>
    <row r="40" spans="1:10" ht="25.5" hidden="1" customHeight="1">
      <c r="A40" s="97"/>
      <c r="B40" s="212" t="s">
        <v>48</v>
      </c>
      <c r="C40" s="213"/>
      <c r="D40" s="213"/>
      <c r="E40" s="213"/>
      <c r="F40" s="113">
        <f>SUMIF(A39:A39,"=1",F39:F39)</f>
        <v>0</v>
      </c>
      <c r="G40" s="114">
        <f>SUMIF(A39:A39,"=1",G39:G39)</f>
        <v>0</v>
      </c>
      <c r="H40" s="114">
        <f>SUMIF(A39:A39,"=1",H39:H39)</f>
        <v>0</v>
      </c>
      <c r="I40" s="115">
        <f>SUMIF(A39:A39,"=1",I39:I39)</f>
        <v>0</v>
      </c>
      <c r="J40" s="98">
        <f>SUMIF(A39:A39,"=1",J39:J39)</f>
        <v>0</v>
      </c>
    </row>
    <row r="44" spans="1:10" ht="15.75">
      <c r="B44" s="123" t="s">
        <v>50</v>
      </c>
    </row>
    <row r="46" spans="1:10" ht="25.5" customHeight="1">
      <c r="A46" s="124"/>
      <c r="B46" s="128" t="s">
        <v>16</v>
      </c>
      <c r="C46" s="128" t="s">
        <v>5</v>
      </c>
      <c r="D46" s="129"/>
      <c r="E46" s="129"/>
      <c r="F46" s="132" t="s">
        <v>51</v>
      </c>
      <c r="G46" s="132"/>
      <c r="H46" s="132"/>
      <c r="I46" s="214" t="s">
        <v>28</v>
      </c>
      <c r="J46" s="214"/>
    </row>
    <row r="47" spans="1:10" ht="25.5" customHeight="1">
      <c r="A47" s="125"/>
      <c r="B47" s="133" t="s">
        <v>52</v>
      </c>
      <c r="C47" s="216" t="s">
        <v>53</v>
      </c>
      <c r="D47" s="217"/>
      <c r="E47" s="217"/>
      <c r="F47" s="135" t="s">
        <v>23</v>
      </c>
      <c r="G47" s="136"/>
      <c r="H47" s="136"/>
      <c r="I47" s="215">
        <f>'Rozpočet Pol'!G8</f>
        <v>0</v>
      </c>
      <c r="J47" s="215"/>
    </row>
    <row r="48" spans="1:10" ht="25.5" customHeight="1">
      <c r="A48" s="125"/>
      <c r="B48" s="127" t="s">
        <v>54</v>
      </c>
      <c r="C48" s="208" t="s">
        <v>55</v>
      </c>
      <c r="D48" s="209"/>
      <c r="E48" s="209"/>
      <c r="F48" s="137" t="s">
        <v>24</v>
      </c>
      <c r="G48" s="138"/>
      <c r="H48" s="138"/>
      <c r="I48" s="207">
        <f>'Rozpočet Pol'!G13</f>
        <v>0</v>
      </c>
      <c r="J48" s="207"/>
    </row>
    <row r="49" spans="1:10" ht="25.5" customHeight="1">
      <c r="A49" s="125"/>
      <c r="B49" s="127" t="s">
        <v>56</v>
      </c>
      <c r="C49" s="208" t="s">
        <v>57</v>
      </c>
      <c r="D49" s="209"/>
      <c r="E49" s="209"/>
      <c r="F49" s="137" t="s">
        <v>24</v>
      </c>
      <c r="G49" s="138"/>
      <c r="H49" s="138"/>
      <c r="I49" s="207">
        <f>'Rozpočet Pol'!G33</f>
        <v>0</v>
      </c>
      <c r="J49" s="207"/>
    </row>
    <row r="50" spans="1:10" ht="25.5" customHeight="1">
      <c r="A50" s="125"/>
      <c r="B50" s="127" t="s">
        <v>58</v>
      </c>
      <c r="C50" s="208" t="s">
        <v>59</v>
      </c>
      <c r="D50" s="209"/>
      <c r="E50" s="209"/>
      <c r="F50" s="137" t="s">
        <v>24</v>
      </c>
      <c r="G50" s="138"/>
      <c r="H50" s="138"/>
      <c r="I50" s="207">
        <f>'Rozpočet Pol'!G60</f>
        <v>0</v>
      </c>
      <c r="J50" s="207"/>
    </row>
    <row r="51" spans="1:10" ht="25.5" customHeight="1">
      <c r="A51" s="125"/>
      <c r="B51" s="127" t="s">
        <v>60</v>
      </c>
      <c r="C51" s="208" t="s">
        <v>61</v>
      </c>
      <c r="D51" s="209"/>
      <c r="E51" s="209"/>
      <c r="F51" s="137" t="s">
        <v>24</v>
      </c>
      <c r="G51" s="138"/>
      <c r="H51" s="138"/>
      <c r="I51" s="207">
        <f>'Rozpočet Pol'!G72</f>
        <v>0</v>
      </c>
      <c r="J51" s="207"/>
    </row>
    <row r="52" spans="1:10" ht="25.5" customHeight="1">
      <c r="A52" s="125"/>
      <c r="B52" s="134" t="s">
        <v>62</v>
      </c>
      <c r="C52" s="204" t="s">
        <v>63</v>
      </c>
      <c r="D52" s="205"/>
      <c r="E52" s="205"/>
      <c r="F52" s="139" t="s">
        <v>24</v>
      </c>
      <c r="G52" s="140"/>
      <c r="H52" s="140"/>
      <c r="I52" s="203">
        <f>'Rozpočet Pol'!G93</f>
        <v>0</v>
      </c>
      <c r="J52" s="203"/>
    </row>
    <row r="53" spans="1:10" ht="25.5" customHeight="1">
      <c r="A53" s="126"/>
      <c r="B53" s="130" t="s">
        <v>1</v>
      </c>
      <c r="C53" s="130"/>
      <c r="D53" s="131"/>
      <c r="E53" s="131"/>
      <c r="F53" s="141"/>
      <c r="G53" s="142"/>
      <c r="H53" s="142"/>
      <c r="I53" s="206">
        <f>SUM(I47:I52)</f>
        <v>0</v>
      </c>
      <c r="J53" s="206"/>
    </row>
    <row r="54" spans="1:10">
      <c r="F54" s="143"/>
      <c r="G54" s="96"/>
      <c r="H54" s="143"/>
      <c r="I54" s="96"/>
      <c r="J54" s="96"/>
    </row>
    <row r="55" spans="1:10">
      <c r="F55" s="143"/>
      <c r="G55" s="96"/>
      <c r="H55" s="143"/>
      <c r="I55" s="96"/>
      <c r="J55" s="96"/>
    </row>
    <row r="56" spans="1:10">
      <c r="F56" s="143"/>
      <c r="G56" s="96"/>
      <c r="H56" s="143"/>
      <c r="I56" s="96"/>
      <c r="J56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2:J52"/>
    <mergeCell ref="C52:E52"/>
    <mergeCell ref="I53:J53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A5" sqref="A5:IV5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49" t="s">
        <v>6</v>
      </c>
      <c r="B1" s="249"/>
      <c r="C1" s="250"/>
      <c r="D1" s="249"/>
      <c r="E1" s="249"/>
      <c r="F1" s="249"/>
      <c r="G1" s="249"/>
    </row>
    <row r="2" spans="1:7" ht="24.95" customHeight="1">
      <c r="A2" s="79" t="s">
        <v>41</v>
      </c>
      <c r="B2" s="78"/>
      <c r="C2" s="251"/>
      <c r="D2" s="251"/>
      <c r="E2" s="251"/>
      <c r="F2" s="251"/>
      <c r="G2" s="252"/>
    </row>
    <row r="3" spans="1:7" ht="24.95" hidden="1" customHeight="1">
      <c r="A3" s="79" t="s">
        <v>7</v>
      </c>
      <c r="B3" s="78"/>
      <c r="C3" s="251"/>
      <c r="D3" s="251"/>
      <c r="E3" s="251"/>
      <c r="F3" s="251"/>
      <c r="G3" s="252"/>
    </row>
    <row r="4" spans="1:7" ht="24.95" hidden="1" customHeight="1">
      <c r="A4" s="79" t="s">
        <v>8</v>
      </c>
      <c r="B4" s="78"/>
      <c r="C4" s="251"/>
      <c r="D4" s="251"/>
      <c r="E4" s="251"/>
      <c r="F4" s="251"/>
      <c r="G4" s="252"/>
    </row>
    <row r="5" spans="1:7" hidden="1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106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>
      <c r="A1" s="253" t="s">
        <v>6</v>
      </c>
      <c r="B1" s="253"/>
      <c r="C1" s="253"/>
      <c r="D1" s="253"/>
      <c r="E1" s="253"/>
      <c r="F1" s="253"/>
      <c r="G1" s="253"/>
      <c r="AE1" t="s">
        <v>67</v>
      </c>
    </row>
    <row r="2" spans="1:60" ht="24.95" customHeight="1">
      <c r="A2" s="148" t="s">
        <v>66</v>
      </c>
      <c r="B2" s="146"/>
      <c r="C2" s="254" t="s">
        <v>46</v>
      </c>
      <c r="D2" s="255"/>
      <c r="E2" s="255"/>
      <c r="F2" s="255"/>
      <c r="G2" s="256"/>
      <c r="AE2" t="s">
        <v>68</v>
      </c>
    </row>
    <row r="3" spans="1:60" ht="24.95" customHeight="1">
      <c r="A3" s="149" t="s">
        <v>7</v>
      </c>
      <c r="B3" s="147"/>
      <c r="C3" s="257" t="s">
        <v>43</v>
      </c>
      <c r="D3" s="258"/>
      <c r="E3" s="258"/>
      <c r="F3" s="258"/>
      <c r="G3" s="259"/>
      <c r="AE3" t="s">
        <v>69</v>
      </c>
    </row>
    <row r="4" spans="1:60" ht="24.95" hidden="1" customHeight="1">
      <c r="A4" s="149" t="s">
        <v>8</v>
      </c>
      <c r="B4" s="147"/>
      <c r="C4" s="257"/>
      <c r="D4" s="258"/>
      <c r="E4" s="258"/>
      <c r="F4" s="258"/>
      <c r="G4" s="259"/>
      <c r="AE4" t="s">
        <v>70</v>
      </c>
    </row>
    <row r="5" spans="1:60" hidden="1">
      <c r="A5" s="150" t="s">
        <v>71</v>
      </c>
      <c r="B5" s="151"/>
      <c r="C5" s="152"/>
      <c r="D5" s="153"/>
      <c r="E5" s="153"/>
      <c r="F5" s="153"/>
      <c r="G5" s="154"/>
      <c r="AE5" t="s">
        <v>72</v>
      </c>
    </row>
    <row r="7" spans="1:60" ht="38.25">
      <c r="A7" s="159" t="s">
        <v>73</v>
      </c>
      <c r="B7" s="160" t="s">
        <v>74</v>
      </c>
      <c r="C7" s="160" t="s">
        <v>75</v>
      </c>
      <c r="D7" s="159" t="s">
        <v>76</v>
      </c>
      <c r="E7" s="159" t="s">
        <v>77</v>
      </c>
      <c r="F7" s="155" t="s">
        <v>78</v>
      </c>
      <c r="G7" s="176" t="s">
        <v>28</v>
      </c>
      <c r="H7" s="177" t="s">
        <v>29</v>
      </c>
      <c r="I7" s="177" t="s">
        <v>79</v>
      </c>
      <c r="J7" s="177" t="s">
        <v>30</v>
      </c>
      <c r="K7" s="177" t="s">
        <v>80</v>
      </c>
      <c r="L7" s="177" t="s">
        <v>81</v>
      </c>
      <c r="M7" s="177" t="s">
        <v>82</v>
      </c>
      <c r="N7" s="177" t="s">
        <v>83</v>
      </c>
      <c r="O7" s="177" t="s">
        <v>84</v>
      </c>
      <c r="P7" s="177" t="s">
        <v>85</v>
      </c>
      <c r="Q7" s="177" t="s">
        <v>86</v>
      </c>
      <c r="R7" s="177" t="s">
        <v>87</v>
      </c>
      <c r="S7" s="177" t="s">
        <v>88</v>
      </c>
      <c r="T7" s="177" t="s">
        <v>89</v>
      </c>
      <c r="U7" s="162" t="s">
        <v>90</v>
      </c>
    </row>
    <row r="8" spans="1:60">
      <c r="A8" s="178" t="s">
        <v>91</v>
      </c>
      <c r="B8" s="179" t="s">
        <v>52</v>
      </c>
      <c r="C8" s="180" t="s">
        <v>53</v>
      </c>
      <c r="D8" s="181"/>
      <c r="E8" s="182"/>
      <c r="F8" s="183"/>
      <c r="G8" s="183">
        <f>SUMIF(AE9:AE12,"&lt;&gt;NOR",G9:G12)</f>
        <v>0</v>
      </c>
      <c r="H8" s="183"/>
      <c r="I8" s="183">
        <f>SUM(I9:I12)</f>
        <v>0</v>
      </c>
      <c r="J8" s="183"/>
      <c r="K8" s="183">
        <f>SUM(K9:K12)</f>
        <v>0</v>
      </c>
      <c r="L8" s="183"/>
      <c r="M8" s="183">
        <f>SUM(M9:M12)</f>
        <v>0</v>
      </c>
      <c r="N8" s="161"/>
      <c r="O8" s="161">
        <f>SUM(O9:O12)</f>
        <v>7.3499999999999996E-2</v>
      </c>
      <c r="P8" s="161"/>
      <c r="Q8" s="161">
        <f>SUM(Q9:Q12)</f>
        <v>6.1996700000000002</v>
      </c>
      <c r="R8" s="161"/>
      <c r="S8" s="161"/>
      <c r="T8" s="178"/>
      <c r="U8" s="161">
        <f>SUM(U9:U12)</f>
        <v>171.20999999999998</v>
      </c>
      <c r="AE8" t="s">
        <v>92</v>
      </c>
    </row>
    <row r="9" spans="1:60" outlineLevel="1">
      <c r="A9" s="157">
        <v>1</v>
      </c>
      <c r="B9" s="163" t="s">
        <v>93</v>
      </c>
      <c r="C9" s="196" t="s">
        <v>94</v>
      </c>
      <c r="D9" s="165" t="s">
        <v>95</v>
      </c>
      <c r="E9" s="171">
        <v>9</v>
      </c>
      <c r="F9" s="173"/>
      <c r="G9" s="174">
        <f>ROUND(E9*F9,2)</f>
        <v>0</v>
      </c>
      <c r="H9" s="173"/>
      <c r="I9" s="174">
        <f>ROUND(E9*H9,2)</f>
        <v>0</v>
      </c>
      <c r="J9" s="173"/>
      <c r="K9" s="174">
        <f>ROUND(E9*J9,2)</f>
        <v>0</v>
      </c>
      <c r="L9" s="174">
        <v>0</v>
      </c>
      <c r="M9" s="174">
        <f>G9*(1+L9/100)</f>
        <v>0</v>
      </c>
      <c r="N9" s="166">
        <v>0</v>
      </c>
      <c r="O9" s="166">
        <f>ROUND(E9*N9,5)</f>
        <v>0</v>
      </c>
      <c r="P9" s="166">
        <v>1.7700000000000001E-3</v>
      </c>
      <c r="Q9" s="166">
        <f>ROUND(E9*P9,5)</f>
        <v>1.593E-2</v>
      </c>
      <c r="R9" s="166"/>
      <c r="S9" s="166"/>
      <c r="T9" s="167">
        <v>2.5</v>
      </c>
      <c r="U9" s="166">
        <f>ROUND(E9*T9,2)</f>
        <v>22.5</v>
      </c>
      <c r="V9" s="156"/>
      <c r="W9" s="156"/>
      <c r="X9" s="156"/>
      <c r="Y9" s="156"/>
      <c r="Z9" s="156"/>
      <c r="AA9" s="156"/>
      <c r="AB9" s="156"/>
      <c r="AC9" s="156"/>
      <c r="AD9" s="156"/>
      <c r="AE9" s="156" t="s">
        <v>96</v>
      </c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</row>
    <row r="10" spans="1:60" outlineLevel="1">
      <c r="A10" s="157">
        <v>2</v>
      </c>
      <c r="B10" s="163" t="s">
        <v>97</v>
      </c>
      <c r="C10" s="196" t="s">
        <v>98</v>
      </c>
      <c r="D10" s="165" t="s">
        <v>95</v>
      </c>
      <c r="E10" s="171">
        <v>1</v>
      </c>
      <c r="F10" s="173"/>
      <c r="G10" s="174">
        <f>ROUND(E10*F10,2)</f>
        <v>0</v>
      </c>
      <c r="H10" s="173"/>
      <c r="I10" s="174">
        <f>ROUND(E10*H10,2)</f>
        <v>0</v>
      </c>
      <c r="J10" s="173"/>
      <c r="K10" s="174">
        <f>ROUND(E10*J10,2)</f>
        <v>0</v>
      </c>
      <c r="L10" s="174">
        <v>0</v>
      </c>
      <c r="M10" s="174">
        <f>G10*(1+L10/100)</f>
        <v>0</v>
      </c>
      <c r="N10" s="166">
        <v>0</v>
      </c>
      <c r="O10" s="166">
        <f>ROUND(E10*N10,5)</f>
        <v>0</v>
      </c>
      <c r="P10" s="166">
        <v>7.0699999999999999E-3</v>
      </c>
      <c r="Q10" s="166">
        <f>ROUND(E10*P10,5)</f>
        <v>7.0699999999999999E-3</v>
      </c>
      <c r="R10" s="166"/>
      <c r="S10" s="166"/>
      <c r="T10" s="167">
        <v>2.5499999999999998</v>
      </c>
      <c r="U10" s="166">
        <f>ROUND(E10*T10,2)</f>
        <v>2.5499999999999998</v>
      </c>
      <c r="V10" s="156"/>
      <c r="W10" s="156"/>
      <c r="X10" s="156"/>
      <c r="Y10" s="156"/>
      <c r="Z10" s="156"/>
      <c r="AA10" s="156"/>
      <c r="AB10" s="156"/>
      <c r="AC10" s="156"/>
      <c r="AD10" s="156"/>
      <c r="AE10" s="156" t="s">
        <v>96</v>
      </c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</row>
    <row r="11" spans="1:60" outlineLevel="1">
      <c r="A11" s="157">
        <v>3</v>
      </c>
      <c r="B11" s="163" t="s">
        <v>99</v>
      </c>
      <c r="C11" s="196" t="s">
        <v>100</v>
      </c>
      <c r="D11" s="165" t="s">
        <v>95</v>
      </c>
      <c r="E11" s="171">
        <v>9</v>
      </c>
      <c r="F11" s="173"/>
      <c r="G11" s="174">
        <f>ROUND(E11*F11,2)</f>
        <v>0</v>
      </c>
      <c r="H11" s="173"/>
      <c r="I11" s="174">
        <f>ROUND(E11*H11,2)</f>
        <v>0</v>
      </c>
      <c r="J11" s="173"/>
      <c r="K11" s="174">
        <f>ROUND(E11*J11,2)</f>
        <v>0</v>
      </c>
      <c r="L11" s="174">
        <v>0</v>
      </c>
      <c r="M11" s="174">
        <f>G11*(1+L11/100)</f>
        <v>0</v>
      </c>
      <c r="N11" s="166">
        <v>0</v>
      </c>
      <c r="O11" s="166">
        <f>ROUND(E11*N11,5)</f>
        <v>0</v>
      </c>
      <c r="P11" s="166">
        <v>1.9630000000000002E-2</v>
      </c>
      <c r="Q11" s="166">
        <f>ROUND(E11*P11,5)</f>
        <v>0.17666999999999999</v>
      </c>
      <c r="R11" s="166"/>
      <c r="S11" s="166"/>
      <c r="T11" s="167">
        <v>3.25</v>
      </c>
      <c r="U11" s="166">
        <f>ROUND(E11*T11,2)</f>
        <v>29.25</v>
      </c>
      <c r="V11" s="156"/>
      <c r="W11" s="156"/>
      <c r="X11" s="156"/>
      <c r="Y11" s="156"/>
      <c r="Z11" s="156"/>
      <c r="AA11" s="156"/>
      <c r="AB11" s="156"/>
      <c r="AC11" s="156"/>
      <c r="AD11" s="156"/>
      <c r="AE11" s="156" t="s">
        <v>96</v>
      </c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</row>
    <row r="12" spans="1:60" outlineLevel="1">
      <c r="A12" s="157">
        <v>4</v>
      </c>
      <c r="B12" s="163" t="s">
        <v>101</v>
      </c>
      <c r="C12" s="196" t="s">
        <v>102</v>
      </c>
      <c r="D12" s="165" t="s">
        <v>95</v>
      </c>
      <c r="E12" s="171">
        <v>150</v>
      </c>
      <c r="F12" s="173"/>
      <c r="G12" s="174">
        <f>ROUND(E12*F12,2)</f>
        <v>0</v>
      </c>
      <c r="H12" s="173"/>
      <c r="I12" s="174">
        <f>ROUND(E12*H12,2)</f>
        <v>0</v>
      </c>
      <c r="J12" s="173"/>
      <c r="K12" s="174">
        <f>ROUND(E12*J12,2)</f>
        <v>0</v>
      </c>
      <c r="L12" s="174">
        <v>0</v>
      </c>
      <c r="M12" s="174">
        <f>G12*(1+L12/100)</f>
        <v>0</v>
      </c>
      <c r="N12" s="166">
        <v>4.8999999999999998E-4</v>
      </c>
      <c r="O12" s="166">
        <f>ROUND(E12*N12,5)</f>
        <v>7.3499999999999996E-2</v>
      </c>
      <c r="P12" s="166">
        <v>0.04</v>
      </c>
      <c r="Q12" s="166">
        <f>ROUND(E12*P12,5)</f>
        <v>6</v>
      </c>
      <c r="R12" s="166"/>
      <c r="S12" s="166"/>
      <c r="T12" s="167">
        <v>0.77939999999999998</v>
      </c>
      <c r="U12" s="166">
        <f>ROUND(E12*T12,2)</f>
        <v>116.91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 t="s">
        <v>103</v>
      </c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</row>
    <row r="13" spans="1:60">
      <c r="A13" s="158" t="s">
        <v>91</v>
      </c>
      <c r="B13" s="164" t="s">
        <v>54</v>
      </c>
      <c r="C13" s="197" t="s">
        <v>55</v>
      </c>
      <c r="D13" s="168"/>
      <c r="E13" s="172"/>
      <c r="F13" s="175"/>
      <c r="G13" s="175">
        <f>SUMIF(AE14:AE32,"&lt;&gt;NOR",G14:G32)</f>
        <v>0</v>
      </c>
      <c r="H13" s="175"/>
      <c r="I13" s="175">
        <f>SUM(I14:I32)</f>
        <v>0</v>
      </c>
      <c r="J13" s="175"/>
      <c r="K13" s="175">
        <f>SUM(K14:K32)</f>
        <v>0</v>
      </c>
      <c r="L13" s="175"/>
      <c r="M13" s="175">
        <f>SUM(M14:M32)</f>
        <v>0</v>
      </c>
      <c r="N13" s="169"/>
      <c r="O13" s="169">
        <f>SUM(O14:O32)</f>
        <v>0.12273000000000001</v>
      </c>
      <c r="P13" s="169"/>
      <c r="Q13" s="169">
        <f>SUM(Q14:Q32)</f>
        <v>0.2984</v>
      </c>
      <c r="R13" s="169"/>
      <c r="S13" s="169"/>
      <c r="T13" s="170"/>
      <c r="U13" s="169">
        <f>SUM(U14:U32)</f>
        <v>108.79</v>
      </c>
      <c r="AE13" t="s">
        <v>92</v>
      </c>
    </row>
    <row r="14" spans="1:60" outlineLevel="1">
      <c r="A14" s="157">
        <v>5</v>
      </c>
      <c r="B14" s="163" t="s">
        <v>104</v>
      </c>
      <c r="C14" s="196" t="s">
        <v>105</v>
      </c>
      <c r="D14" s="165" t="s">
        <v>95</v>
      </c>
      <c r="E14" s="171">
        <v>20</v>
      </c>
      <c r="F14" s="173"/>
      <c r="G14" s="174">
        <f t="shared" ref="G14:G32" si="0">ROUND(E14*F14,2)</f>
        <v>0</v>
      </c>
      <c r="H14" s="173"/>
      <c r="I14" s="174">
        <f t="shared" ref="I14:I32" si="1">ROUND(E14*H14,2)</f>
        <v>0</v>
      </c>
      <c r="J14" s="173"/>
      <c r="K14" s="174">
        <f t="shared" ref="K14:K32" si="2">ROUND(E14*J14,2)</f>
        <v>0</v>
      </c>
      <c r="L14" s="174">
        <v>0</v>
      </c>
      <c r="M14" s="174">
        <f t="shared" ref="M14:M32" si="3">G14*(1+L14/100)</f>
        <v>0</v>
      </c>
      <c r="N14" s="166">
        <v>0</v>
      </c>
      <c r="O14" s="166">
        <f t="shared" ref="O14:O32" si="4">ROUND(E14*N14,5)</f>
        <v>0</v>
      </c>
      <c r="P14" s="166">
        <v>1.4919999999999999E-2</v>
      </c>
      <c r="Q14" s="166">
        <f t="shared" ref="Q14:Q32" si="5">ROUND(E14*P14,5)</f>
        <v>0.2984</v>
      </c>
      <c r="R14" s="166"/>
      <c r="S14" s="166"/>
      <c r="T14" s="167">
        <v>0.41299999999999998</v>
      </c>
      <c r="U14" s="166">
        <f t="shared" ref="U14:U32" si="6">ROUND(E14*T14,2)</f>
        <v>8.26</v>
      </c>
      <c r="V14" s="156"/>
      <c r="W14" s="156"/>
      <c r="X14" s="156"/>
      <c r="Y14" s="156"/>
      <c r="Z14" s="156"/>
      <c r="AA14" s="156"/>
      <c r="AB14" s="156"/>
      <c r="AC14" s="156"/>
      <c r="AD14" s="156"/>
      <c r="AE14" s="156" t="s">
        <v>96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</row>
    <row r="15" spans="1:60" outlineLevel="1">
      <c r="A15" s="157">
        <v>6</v>
      </c>
      <c r="B15" s="163" t="s">
        <v>106</v>
      </c>
      <c r="C15" s="196" t="s">
        <v>107</v>
      </c>
      <c r="D15" s="165" t="s">
        <v>108</v>
      </c>
      <c r="E15" s="171">
        <v>0.15</v>
      </c>
      <c r="F15" s="173"/>
      <c r="G15" s="174">
        <f t="shared" si="0"/>
        <v>0</v>
      </c>
      <c r="H15" s="173"/>
      <c r="I15" s="174">
        <f t="shared" si="1"/>
        <v>0</v>
      </c>
      <c r="J15" s="173"/>
      <c r="K15" s="174">
        <f t="shared" si="2"/>
        <v>0</v>
      </c>
      <c r="L15" s="174">
        <v>0</v>
      </c>
      <c r="M15" s="174">
        <f t="shared" si="3"/>
        <v>0</v>
      </c>
      <c r="N15" s="166">
        <v>0</v>
      </c>
      <c r="O15" s="166">
        <f t="shared" si="4"/>
        <v>0</v>
      </c>
      <c r="P15" s="166">
        <v>0</v>
      </c>
      <c r="Q15" s="166">
        <f t="shared" si="5"/>
        <v>0</v>
      </c>
      <c r="R15" s="166"/>
      <c r="S15" s="166"/>
      <c r="T15" s="167">
        <v>3.379</v>
      </c>
      <c r="U15" s="166">
        <f t="shared" si="6"/>
        <v>0.51</v>
      </c>
      <c r="V15" s="156"/>
      <c r="W15" s="156"/>
      <c r="X15" s="156"/>
      <c r="Y15" s="156"/>
      <c r="Z15" s="156"/>
      <c r="AA15" s="156"/>
      <c r="AB15" s="156"/>
      <c r="AC15" s="156"/>
      <c r="AD15" s="156"/>
      <c r="AE15" s="156" t="s">
        <v>96</v>
      </c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</row>
    <row r="16" spans="1:60" outlineLevel="1">
      <c r="A16" s="157">
        <v>7</v>
      </c>
      <c r="B16" s="163" t="s">
        <v>109</v>
      </c>
      <c r="C16" s="196" t="s">
        <v>110</v>
      </c>
      <c r="D16" s="165" t="s">
        <v>111</v>
      </c>
      <c r="E16" s="171">
        <v>7</v>
      </c>
      <c r="F16" s="173"/>
      <c r="G16" s="174">
        <f t="shared" si="0"/>
        <v>0</v>
      </c>
      <c r="H16" s="173"/>
      <c r="I16" s="174">
        <f t="shared" si="1"/>
        <v>0</v>
      </c>
      <c r="J16" s="173"/>
      <c r="K16" s="174">
        <f t="shared" si="2"/>
        <v>0</v>
      </c>
      <c r="L16" s="174">
        <v>0</v>
      </c>
      <c r="M16" s="174">
        <f t="shared" si="3"/>
        <v>0</v>
      </c>
      <c r="N16" s="166">
        <v>2.3000000000000001E-4</v>
      </c>
      <c r="O16" s="166">
        <f t="shared" si="4"/>
        <v>1.6100000000000001E-3</v>
      </c>
      <c r="P16" s="166">
        <v>0</v>
      </c>
      <c r="Q16" s="166">
        <f t="shared" si="5"/>
        <v>0</v>
      </c>
      <c r="R16" s="166"/>
      <c r="S16" s="166"/>
      <c r="T16" s="167">
        <v>0.20899999999999999</v>
      </c>
      <c r="U16" s="166">
        <f t="shared" si="6"/>
        <v>1.46</v>
      </c>
      <c r="V16" s="156"/>
      <c r="W16" s="156"/>
      <c r="X16" s="156"/>
      <c r="Y16" s="156"/>
      <c r="Z16" s="156"/>
      <c r="AA16" s="156"/>
      <c r="AB16" s="156"/>
      <c r="AC16" s="156"/>
      <c r="AD16" s="156"/>
      <c r="AE16" s="156" t="s">
        <v>96</v>
      </c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</row>
    <row r="17" spans="1:60" outlineLevel="1">
      <c r="A17" s="157">
        <v>8</v>
      </c>
      <c r="B17" s="163" t="s">
        <v>112</v>
      </c>
      <c r="C17" s="196" t="s">
        <v>113</v>
      </c>
      <c r="D17" s="165" t="s">
        <v>111</v>
      </c>
      <c r="E17" s="171">
        <v>5</v>
      </c>
      <c r="F17" s="173"/>
      <c r="G17" s="174">
        <f t="shared" si="0"/>
        <v>0</v>
      </c>
      <c r="H17" s="173"/>
      <c r="I17" s="174">
        <f t="shared" si="1"/>
        <v>0</v>
      </c>
      <c r="J17" s="173"/>
      <c r="K17" s="174">
        <f t="shared" si="2"/>
        <v>0</v>
      </c>
      <c r="L17" s="174">
        <v>0</v>
      </c>
      <c r="M17" s="174">
        <f t="shared" si="3"/>
        <v>0</v>
      </c>
      <c r="N17" s="166">
        <v>3.8000000000000002E-4</v>
      </c>
      <c r="O17" s="166">
        <f t="shared" si="4"/>
        <v>1.9E-3</v>
      </c>
      <c r="P17" s="166">
        <v>0</v>
      </c>
      <c r="Q17" s="166">
        <f t="shared" si="5"/>
        <v>0</v>
      </c>
      <c r="R17" s="166"/>
      <c r="S17" s="166"/>
      <c r="T17" s="167">
        <v>0.26100000000000001</v>
      </c>
      <c r="U17" s="166">
        <f t="shared" si="6"/>
        <v>1.31</v>
      </c>
      <c r="V17" s="156"/>
      <c r="W17" s="156"/>
      <c r="X17" s="156"/>
      <c r="Y17" s="156"/>
      <c r="Z17" s="156"/>
      <c r="AA17" s="156"/>
      <c r="AB17" s="156"/>
      <c r="AC17" s="156"/>
      <c r="AD17" s="156"/>
      <c r="AE17" s="156" t="s">
        <v>96</v>
      </c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</row>
    <row r="18" spans="1:60" outlineLevel="1">
      <c r="A18" s="157">
        <v>9</v>
      </c>
      <c r="B18" s="163" t="s">
        <v>114</v>
      </c>
      <c r="C18" s="196" t="s">
        <v>115</v>
      </c>
      <c r="D18" s="165" t="s">
        <v>111</v>
      </c>
      <c r="E18" s="171">
        <v>7</v>
      </c>
      <c r="F18" s="173"/>
      <c r="G18" s="174">
        <f t="shared" si="0"/>
        <v>0</v>
      </c>
      <c r="H18" s="173"/>
      <c r="I18" s="174">
        <f t="shared" si="1"/>
        <v>0</v>
      </c>
      <c r="J18" s="173"/>
      <c r="K18" s="174">
        <f t="shared" si="2"/>
        <v>0</v>
      </c>
      <c r="L18" s="174">
        <v>0</v>
      </c>
      <c r="M18" s="174">
        <f t="shared" si="3"/>
        <v>0</v>
      </c>
      <c r="N18" s="166">
        <v>0</v>
      </c>
      <c r="O18" s="166">
        <f t="shared" si="4"/>
        <v>0</v>
      </c>
      <c r="P18" s="166">
        <v>0</v>
      </c>
      <c r="Q18" s="166">
        <f t="shared" si="5"/>
        <v>0</v>
      </c>
      <c r="R18" s="166"/>
      <c r="S18" s="166"/>
      <c r="T18" s="167">
        <v>0.83399999999999996</v>
      </c>
      <c r="U18" s="166">
        <f t="shared" si="6"/>
        <v>5.84</v>
      </c>
      <c r="V18" s="156"/>
      <c r="W18" s="156"/>
      <c r="X18" s="156"/>
      <c r="Y18" s="156"/>
      <c r="Z18" s="156"/>
      <c r="AA18" s="156"/>
      <c r="AB18" s="156"/>
      <c r="AC18" s="156"/>
      <c r="AD18" s="156"/>
      <c r="AE18" s="156" t="s">
        <v>96</v>
      </c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</row>
    <row r="19" spans="1:60" outlineLevel="1">
      <c r="A19" s="157">
        <v>10</v>
      </c>
      <c r="B19" s="163" t="s">
        <v>116</v>
      </c>
      <c r="C19" s="196" t="s">
        <v>117</v>
      </c>
      <c r="D19" s="165" t="s">
        <v>111</v>
      </c>
      <c r="E19" s="171">
        <v>5</v>
      </c>
      <c r="F19" s="173"/>
      <c r="G19" s="174">
        <f t="shared" si="0"/>
        <v>0</v>
      </c>
      <c r="H19" s="173"/>
      <c r="I19" s="174">
        <f t="shared" si="1"/>
        <v>0</v>
      </c>
      <c r="J19" s="173"/>
      <c r="K19" s="174">
        <f t="shared" si="2"/>
        <v>0</v>
      </c>
      <c r="L19" s="174">
        <v>0</v>
      </c>
      <c r="M19" s="174">
        <f t="shared" si="3"/>
        <v>0</v>
      </c>
      <c r="N19" s="166">
        <v>0</v>
      </c>
      <c r="O19" s="166">
        <f t="shared" si="4"/>
        <v>0</v>
      </c>
      <c r="P19" s="166">
        <v>0</v>
      </c>
      <c r="Q19" s="166">
        <f t="shared" si="5"/>
        <v>0</v>
      </c>
      <c r="R19" s="166"/>
      <c r="S19" s="166"/>
      <c r="T19" s="167">
        <v>0.99199999999999999</v>
      </c>
      <c r="U19" s="166">
        <f t="shared" si="6"/>
        <v>4.96</v>
      </c>
      <c r="V19" s="156"/>
      <c r="W19" s="156"/>
      <c r="X19" s="156"/>
      <c r="Y19" s="156"/>
      <c r="Z19" s="156"/>
      <c r="AA19" s="156"/>
      <c r="AB19" s="156"/>
      <c r="AC19" s="156"/>
      <c r="AD19" s="156"/>
      <c r="AE19" s="156" t="s">
        <v>96</v>
      </c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</row>
    <row r="20" spans="1:60" outlineLevel="1">
      <c r="A20" s="157">
        <v>11</v>
      </c>
      <c r="B20" s="163" t="s">
        <v>118</v>
      </c>
      <c r="C20" s="196" t="s">
        <v>119</v>
      </c>
      <c r="D20" s="165" t="s">
        <v>111</v>
      </c>
      <c r="E20" s="171">
        <v>3</v>
      </c>
      <c r="F20" s="173"/>
      <c r="G20" s="174">
        <f t="shared" si="0"/>
        <v>0</v>
      </c>
      <c r="H20" s="173"/>
      <c r="I20" s="174">
        <f t="shared" si="1"/>
        <v>0</v>
      </c>
      <c r="J20" s="173"/>
      <c r="K20" s="174">
        <f t="shared" si="2"/>
        <v>0</v>
      </c>
      <c r="L20" s="174">
        <v>0</v>
      </c>
      <c r="M20" s="174">
        <f t="shared" si="3"/>
        <v>0</v>
      </c>
      <c r="N20" s="166">
        <v>0</v>
      </c>
      <c r="O20" s="166">
        <f t="shared" si="4"/>
        <v>0</v>
      </c>
      <c r="P20" s="166">
        <v>0</v>
      </c>
      <c r="Q20" s="166">
        <f t="shared" si="5"/>
        <v>0</v>
      </c>
      <c r="R20" s="166"/>
      <c r="S20" s="166"/>
      <c r="T20" s="167">
        <v>0.157</v>
      </c>
      <c r="U20" s="166">
        <f t="shared" si="6"/>
        <v>0.47</v>
      </c>
      <c r="V20" s="156"/>
      <c r="W20" s="156"/>
      <c r="X20" s="156"/>
      <c r="Y20" s="156"/>
      <c r="Z20" s="156"/>
      <c r="AA20" s="156"/>
      <c r="AB20" s="156"/>
      <c r="AC20" s="156"/>
      <c r="AD20" s="156"/>
      <c r="AE20" s="156" t="s">
        <v>96</v>
      </c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</row>
    <row r="21" spans="1:60" outlineLevel="1">
      <c r="A21" s="157">
        <v>12</v>
      </c>
      <c r="B21" s="163" t="s">
        <v>120</v>
      </c>
      <c r="C21" s="196" t="s">
        <v>121</v>
      </c>
      <c r="D21" s="165" t="s">
        <v>111</v>
      </c>
      <c r="E21" s="171">
        <v>15</v>
      </c>
      <c r="F21" s="173"/>
      <c r="G21" s="174">
        <f t="shared" si="0"/>
        <v>0</v>
      </c>
      <c r="H21" s="173"/>
      <c r="I21" s="174">
        <f t="shared" si="1"/>
        <v>0</v>
      </c>
      <c r="J21" s="173"/>
      <c r="K21" s="174">
        <f t="shared" si="2"/>
        <v>0</v>
      </c>
      <c r="L21" s="174">
        <v>0</v>
      </c>
      <c r="M21" s="174">
        <f t="shared" si="3"/>
        <v>0</v>
      </c>
      <c r="N21" s="166">
        <v>0</v>
      </c>
      <c r="O21" s="166">
        <f t="shared" si="4"/>
        <v>0</v>
      </c>
      <c r="P21" s="166">
        <v>0</v>
      </c>
      <c r="Q21" s="166">
        <f t="shared" si="5"/>
        <v>0</v>
      </c>
      <c r="R21" s="166"/>
      <c r="S21" s="166"/>
      <c r="T21" s="167">
        <v>0.17399999999999999</v>
      </c>
      <c r="U21" s="166">
        <f t="shared" si="6"/>
        <v>2.61</v>
      </c>
      <c r="V21" s="156"/>
      <c r="W21" s="156"/>
      <c r="X21" s="156"/>
      <c r="Y21" s="156"/>
      <c r="Z21" s="156"/>
      <c r="AA21" s="156"/>
      <c r="AB21" s="156"/>
      <c r="AC21" s="156"/>
      <c r="AD21" s="156"/>
      <c r="AE21" s="156" t="s">
        <v>96</v>
      </c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</row>
    <row r="22" spans="1:60" outlineLevel="1">
      <c r="A22" s="157">
        <v>13</v>
      </c>
      <c r="B22" s="163" t="s">
        <v>122</v>
      </c>
      <c r="C22" s="196" t="s">
        <v>123</v>
      </c>
      <c r="D22" s="165" t="s">
        <v>111</v>
      </c>
      <c r="E22" s="171">
        <v>12</v>
      </c>
      <c r="F22" s="173"/>
      <c r="G22" s="174">
        <f t="shared" si="0"/>
        <v>0</v>
      </c>
      <c r="H22" s="173"/>
      <c r="I22" s="174">
        <f t="shared" si="1"/>
        <v>0</v>
      </c>
      <c r="J22" s="173"/>
      <c r="K22" s="174">
        <f t="shared" si="2"/>
        <v>0</v>
      </c>
      <c r="L22" s="174">
        <v>0</v>
      </c>
      <c r="M22" s="174">
        <f t="shared" si="3"/>
        <v>0</v>
      </c>
      <c r="N22" s="166">
        <v>0</v>
      </c>
      <c r="O22" s="166">
        <f t="shared" si="4"/>
        <v>0</v>
      </c>
      <c r="P22" s="166">
        <v>0</v>
      </c>
      <c r="Q22" s="166">
        <f t="shared" si="5"/>
        <v>0</v>
      </c>
      <c r="R22" s="166"/>
      <c r="S22" s="166"/>
      <c r="T22" s="167">
        <v>0.25900000000000001</v>
      </c>
      <c r="U22" s="166">
        <f t="shared" si="6"/>
        <v>3.11</v>
      </c>
      <c r="V22" s="156"/>
      <c r="W22" s="156"/>
      <c r="X22" s="156"/>
      <c r="Y22" s="156"/>
      <c r="Z22" s="156"/>
      <c r="AA22" s="156"/>
      <c r="AB22" s="156"/>
      <c r="AC22" s="156"/>
      <c r="AD22" s="156"/>
      <c r="AE22" s="156" t="s">
        <v>96</v>
      </c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</row>
    <row r="23" spans="1:60" outlineLevel="1">
      <c r="A23" s="157">
        <v>14</v>
      </c>
      <c r="B23" s="163" t="s">
        <v>124</v>
      </c>
      <c r="C23" s="196" t="s">
        <v>125</v>
      </c>
      <c r="D23" s="165" t="s">
        <v>95</v>
      </c>
      <c r="E23" s="171">
        <v>80</v>
      </c>
      <c r="F23" s="173"/>
      <c r="G23" s="174">
        <f t="shared" si="0"/>
        <v>0</v>
      </c>
      <c r="H23" s="173"/>
      <c r="I23" s="174">
        <f t="shared" si="1"/>
        <v>0</v>
      </c>
      <c r="J23" s="173"/>
      <c r="K23" s="174">
        <f t="shared" si="2"/>
        <v>0</v>
      </c>
      <c r="L23" s="174">
        <v>0</v>
      </c>
      <c r="M23" s="174">
        <f t="shared" si="3"/>
        <v>0</v>
      </c>
      <c r="N23" s="166">
        <v>0</v>
      </c>
      <c r="O23" s="166">
        <f t="shared" si="4"/>
        <v>0</v>
      </c>
      <c r="P23" s="166">
        <v>0</v>
      </c>
      <c r="Q23" s="166">
        <f t="shared" si="5"/>
        <v>0</v>
      </c>
      <c r="R23" s="166"/>
      <c r="S23" s="166"/>
      <c r="T23" s="167">
        <v>5.8999999999999997E-2</v>
      </c>
      <c r="U23" s="166">
        <f t="shared" si="6"/>
        <v>4.72</v>
      </c>
      <c r="V23" s="156"/>
      <c r="W23" s="156"/>
      <c r="X23" s="156"/>
      <c r="Y23" s="156"/>
      <c r="Z23" s="156"/>
      <c r="AA23" s="156"/>
      <c r="AB23" s="156"/>
      <c r="AC23" s="156"/>
      <c r="AD23" s="156"/>
      <c r="AE23" s="156" t="s">
        <v>96</v>
      </c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</row>
    <row r="24" spans="1:60" ht="22.5" outlineLevel="1">
      <c r="A24" s="157">
        <v>15</v>
      </c>
      <c r="B24" s="163" t="s">
        <v>126</v>
      </c>
      <c r="C24" s="196" t="s">
        <v>127</v>
      </c>
      <c r="D24" s="165" t="s">
        <v>95</v>
      </c>
      <c r="E24" s="171">
        <v>5</v>
      </c>
      <c r="F24" s="173"/>
      <c r="G24" s="174">
        <f t="shared" si="0"/>
        <v>0</v>
      </c>
      <c r="H24" s="173"/>
      <c r="I24" s="174">
        <f t="shared" si="1"/>
        <v>0</v>
      </c>
      <c r="J24" s="173"/>
      <c r="K24" s="174">
        <f t="shared" si="2"/>
        <v>0</v>
      </c>
      <c r="L24" s="174">
        <v>0</v>
      </c>
      <c r="M24" s="174">
        <f t="shared" si="3"/>
        <v>0</v>
      </c>
      <c r="N24" s="166">
        <v>3.8000000000000002E-4</v>
      </c>
      <c r="O24" s="166">
        <f t="shared" si="4"/>
        <v>1.9E-3</v>
      </c>
      <c r="P24" s="166">
        <v>0</v>
      </c>
      <c r="Q24" s="166">
        <f t="shared" si="5"/>
        <v>0</v>
      </c>
      <c r="R24" s="166"/>
      <c r="S24" s="166"/>
      <c r="T24" s="167">
        <v>0.32</v>
      </c>
      <c r="U24" s="166">
        <f t="shared" si="6"/>
        <v>1.6</v>
      </c>
      <c r="V24" s="156"/>
      <c r="W24" s="156"/>
      <c r="X24" s="156"/>
      <c r="Y24" s="156"/>
      <c r="Z24" s="156"/>
      <c r="AA24" s="156"/>
      <c r="AB24" s="156"/>
      <c r="AC24" s="156"/>
      <c r="AD24" s="156"/>
      <c r="AE24" s="156" t="s">
        <v>96</v>
      </c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</row>
    <row r="25" spans="1:60" ht="22.5" outlineLevel="1">
      <c r="A25" s="157">
        <v>16</v>
      </c>
      <c r="B25" s="163" t="s">
        <v>126</v>
      </c>
      <c r="C25" s="196" t="s">
        <v>128</v>
      </c>
      <c r="D25" s="165" t="s">
        <v>95</v>
      </c>
      <c r="E25" s="171">
        <v>35</v>
      </c>
      <c r="F25" s="173"/>
      <c r="G25" s="174">
        <f t="shared" si="0"/>
        <v>0</v>
      </c>
      <c r="H25" s="173"/>
      <c r="I25" s="174">
        <f t="shared" si="1"/>
        <v>0</v>
      </c>
      <c r="J25" s="173"/>
      <c r="K25" s="174">
        <f t="shared" si="2"/>
        <v>0</v>
      </c>
      <c r="L25" s="174">
        <v>0</v>
      </c>
      <c r="M25" s="174">
        <f t="shared" si="3"/>
        <v>0</v>
      </c>
      <c r="N25" s="166">
        <v>4.6999999999999999E-4</v>
      </c>
      <c r="O25" s="166">
        <f t="shared" si="4"/>
        <v>1.6449999999999999E-2</v>
      </c>
      <c r="P25" s="166">
        <v>0</v>
      </c>
      <c r="Q25" s="166">
        <f t="shared" si="5"/>
        <v>0</v>
      </c>
      <c r="R25" s="166"/>
      <c r="S25" s="166"/>
      <c r="T25" s="167">
        <v>0.35899999999999999</v>
      </c>
      <c r="U25" s="166">
        <f t="shared" si="6"/>
        <v>12.57</v>
      </c>
      <c r="V25" s="156"/>
      <c r="W25" s="156"/>
      <c r="X25" s="156"/>
      <c r="Y25" s="156"/>
      <c r="Z25" s="156"/>
      <c r="AA25" s="156"/>
      <c r="AB25" s="156"/>
      <c r="AC25" s="156"/>
      <c r="AD25" s="156"/>
      <c r="AE25" s="156" t="s">
        <v>96</v>
      </c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</row>
    <row r="26" spans="1:60" ht="22.5" outlineLevel="1">
      <c r="A26" s="157">
        <v>17</v>
      </c>
      <c r="B26" s="163" t="s">
        <v>126</v>
      </c>
      <c r="C26" s="196" t="s">
        <v>129</v>
      </c>
      <c r="D26" s="165" t="s">
        <v>95</v>
      </c>
      <c r="E26" s="171">
        <v>70</v>
      </c>
      <c r="F26" s="173"/>
      <c r="G26" s="174">
        <f t="shared" si="0"/>
        <v>0</v>
      </c>
      <c r="H26" s="173"/>
      <c r="I26" s="174">
        <f t="shared" si="1"/>
        <v>0</v>
      </c>
      <c r="J26" s="173"/>
      <c r="K26" s="174">
        <f t="shared" si="2"/>
        <v>0</v>
      </c>
      <c r="L26" s="174">
        <v>0</v>
      </c>
      <c r="M26" s="174">
        <f t="shared" si="3"/>
        <v>0</v>
      </c>
      <c r="N26" s="166">
        <v>1.31E-3</v>
      </c>
      <c r="O26" s="166">
        <f t="shared" si="4"/>
        <v>9.1700000000000004E-2</v>
      </c>
      <c r="P26" s="166">
        <v>0</v>
      </c>
      <c r="Q26" s="166">
        <f t="shared" si="5"/>
        <v>0</v>
      </c>
      <c r="R26" s="166"/>
      <c r="S26" s="166"/>
      <c r="T26" s="167">
        <v>0.79700000000000004</v>
      </c>
      <c r="U26" s="166">
        <f t="shared" si="6"/>
        <v>55.79</v>
      </c>
      <c r="V26" s="156"/>
      <c r="W26" s="156"/>
      <c r="X26" s="156"/>
      <c r="Y26" s="156"/>
      <c r="Z26" s="156"/>
      <c r="AA26" s="156"/>
      <c r="AB26" s="156"/>
      <c r="AC26" s="156"/>
      <c r="AD26" s="156"/>
      <c r="AE26" s="156" t="s">
        <v>96</v>
      </c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</row>
    <row r="27" spans="1:60" ht="22.5" outlineLevel="1">
      <c r="A27" s="157">
        <v>18</v>
      </c>
      <c r="B27" s="163" t="s">
        <v>126</v>
      </c>
      <c r="C27" s="196" t="s">
        <v>130</v>
      </c>
      <c r="D27" s="165" t="s">
        <v>131</v>
      </c>
      <c r="E27" s="171">
        <v>2</v>
      </c>
      <c r="F27" s="173"/>
      <c r="G27" s="174">
        <f t="shared" si="0"/>
        <v>0</v>
      </c>
      <c r="H27" s="173"/>
      <c r="I27" s="174">
        <f t="shared" si="1"/>
        <v>0</v>
      </c>
      <c r="J27" s="173"/>
      <c r="K27" s="174">
        <f t="shared" si="2"/>
        <v>0</v>
      </c>
      <c r="L27" s="174">
        <v>0</v>
      </c>
      <c r="M27" s="174">
        <f t="shared" si="3"/>
        <v>0</v>
      </c>
      <c r="N27" s="166">
        <v>1.31E-3</v>
      </c>
      <c r="O27" s="166">
        <f t="shared" si="4"/>
        <v>2.6199999999999999E-3</v>
      </c>
      <c r="P27" s="166">
        <v>0</v>
      </c>
      <c r="Q27" s="166">
        <f t="shared" si="5"/>
        <v>0</v>
      </c>
      <c r="R27" s="166"/>
      <c r="S27" s="166"/>
      <c r="T27" s="167">
        <v>0.79700000000000004</v>
      </c>
      <c r="U27" s="166">
        <f t="shared" si="6"/>
        <v>1.59</v>
      </c>
      <c r="V27" s="156"/>
      <c r="W27" s="156"/>
      <c r="X27" s="156"/>
      <c r="Y27" s="156"/>
      <c r="Z27" s="156"/>
      <c r="AA27" s="156"/>
      <c r="AB27" s="156"/>
      <c r="AC27" s="156"/>
      <c r="AD27" s="156"/>
      <c r="AE27" s="156" t="s">
        <v>96</v>
      </c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</row>
    <row r="28" spans="1:60" ht="22.5" outlineLevel="1">
      <c r="A28" s="157">
        <v>19</v>
      </c>
      <c r="B28" s="163" t="s">
        <v>126</v>
      </c>
      <c r="C28" s="196" t="s">
        <v>132</v>
      </c>
      <c r="D28" s="165" t="s">
        <v>131</v>
      </c>
      <c r="E28" s="171">
        <v>1</v>
      </c>
      <c r="F28" s="173"/>
      <c r="G28" s="174">
        <f t="shared" si="0"/>
        <v>0</v>
      </c>
      <c r="H28" s="173"/>
      <c r="I28" s="174">
        <f t="shared" si="1"/>
        <v>0</v>
      </c>
      <c r="J28" s="173"/>
      <c r="K28" s="174">
        <f t="shared" si="2"/>
        <v>0</v>
      </c>
      <c r="L28" s="174">
        <v>0</v>
      </c>
      <c r="M28" s="174">
        <f t="shared" si="3"/>
        <v>0</v>
      </c>
      <c r="N28" s="166">
        <v>1.31E-3</v>
      </c>
      <c r="O28" s="166">
        <f t="shared" si="4"/>
        <v>1.31E-3</v>
      </c>
      <c r="P28" s="166">
        <v>0</v>
      </c>
      <c r="Q28" s="166">
        <f t="shared" si="5"/>
        <v>0</v>
      </c>
      <c r="R28" s="166"/>
      <c r="S28" s="166"/>
      <c r="T28" s="167">
        <v>0.79700000000000004</v>
      </c>
      <c r="U28" s="166">
        <f t="shared" si="6"/>
        <v>0.8</v>
      </c>
      <c r="V28" s="156"/>
      <c r="W28" s="156"/>
      <c r="X28" s="156"/>
      <c r="Y28" s="156"/>
      <c r="Z28" s="156"/>
      <c r="AA28" s="156"/>
      <c r="AB28" s="156"/>
      <c r="AC28" s="156"/>
      <c r="AD28" s="156"/>
      <c r="AE28" s="156" t="s">
        <v>96</v>
      </c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</row>
    <row r="29" spans="1:60" ht="22.5" outlineLevel="1">
      <c r="A29" s="157">
        <v>20</v>
      </c>
      <c r="B29" s="163" t="s">
        <v>126</v>
      </c>
      <c r="C29" s="196" t="s">
        <v>133</v>
      </c>
      <c r="D29" s="165" t="s">
        <v>131</v>
      </c>
      <c r="E29" s="171">
        <v>1</v>
      </c>
      <c r="F29" s="173"/>
      <c r="G29" s="174">
        <f t="shared" si="0"/>
        <v>0</v>
      </c>
      <c r="H29" s="173"/>
      <c r="I29" s="174">
        <f t="shared" si="1"/>
        <v>0</v>
      </c>
      <c r="J29" s="173"/>
      <c r="K29" s="174">
        <f t="shared" si="2"/>
        <v>0</v>
      </c>
      <c r="L29" s="174">
        <v>0</v>
      </c>
      <c r="M29" s="174">
        <f t="shared" si="3"/>
        <v>0</v>
      </c>
      <c r="N29" s="166">
        <v>1.31E-3</v>
      </c>
      <c r="O29" s="166">
        <f t="shared" si="4"/>
        <v>1.31E-3</v>
      </c>
      <c r="P29" s="166">
        <v>0</v>
      </c>
      <c r="Q29" s="166">
        <f t="shared" si="5"/>
        <v>0</v>
      </c>
      <c r="R29" s="166"/>
      <c r="S29" s="166"/>
      <c r="T29" s="167">
        <v>0.79700000000000004</v>
      </c>
      <c r="U29" s="166">
        <f t="shared" si="6"/>
        <v>0.8</v>
      </c>
      <c r="V29" s="156"/>
      <c r="W29" s="156"/>
      <c r="X29" s="156"/>
      <c r="Y29" s="156"/>
      <c r="Z29" s="156"/>
      <c r="AA29" s="156"/>
      <c r="AB29" s="156"/>
      <c r="AC29" s="156"/>
      <c r="AD29" s="156"/>
      <c r="AE29" s="156" t="s">
        <v>96</v>
      </c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</row>
    <row r="30" spans="1:60" ht="22.5" outlineLevel="1">
      <c r="A30" s="157">
        <v>21</v>
      </c>
      <c r="B30" s="163" t="s">
        <v>126</v>
      </c>
      <c r="C30" s="196" t="s">
        <v>134</v>
      </c>
      <c r="D30" s="165" t="s">
        <v>131</v>
      </c>
      <c r="E30" s="171">
        <v>1</v>
      </c>
      <c r="F30" s="173"/>
      <c r="G30" s="174">
        <f t="shared" si="0"/>
        <v>0</v>
      </c>
      <c r="H30" s="173"/>
      <c r="I30" s="174">
        <f t="shared" si="1"/>
        <v>0</v>
      </c>
      <c r="J30" s="173"/>
      <c r="K30" s="174">
        <f t="shared" si="2"/>
        <v>0</v>
      </c>
      <c r="L30" s="174">
        <v>0</v>
      </c>
      <c r="M30" s="174">
        <f t="shared" si="3"/>
        <v>0</v>
      </c>
      <c r="N30" s="166">
        <v>1.31E-3</v>
      </c>
      <c r="O30" s="166">
        <f t="shared" si="4"/>
        <v>1.31E-3</v>
      </c>
      <c r="P30" s="166">
        <v>0</v>
      </c>
      <c r="Q30" s="166">
        <f t="shared" si="5"/>
        <v>0</v>
      </c>
      <c r="R30" s="166"/>
      <c r="S30" s="166"/>
      <c r="T30" s="167">
        <v>0.79700000000000004</v>
      </c>
      <c r="U30" s="166">
        <f t="shared" si="6"/>
        <v>0.8</v>
      </c>
      <c r="V30" s="156"/>
      <c r="W30" s="156"/>
      <c r="X30" s="156"/>
      <c r="Y30" s="156"/>
      <c r="Z30" s="156"/>
      <c r="AA30" s="156"/>
      <c r="AB30" s="156"/>
      <c r="AC30" s="156"/>
      <c r="AD30" s="156"/>
      <c r="AE30" s="156" t="s">
        <v>96</v>
      </c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</row>
    <row r="31" spans="1:60" ht="22.5" outlineLevel="1">
      <c r="A31" s="157">
        <v>22</v>
      </c>
      <c r="B31" s="163" t="s">
        <v>126</v>
      </c>
      <c r="C31" s="196" t="s">
        <v>135</v>
      </c>
      <c r="D31" s="165" t="s">
        <v>131</v>
      </c>
      <c r="E31" s="171">
        <v>2</v>
      </c>
      <c r="F31" s="173"/>
      <c r="G31" s="174">
        <f t="shared" si="0"/>
        <v>0</v>
      </c>
      <c r="H31" s="173"/>
      <c r="I31" s="174">
        <f t="shared" si="1"/>
        <v>0</v>
      </c>
      <c r="J31" s="173"/>
      <c r="K31" s="174">
        <f t="shared" si="2"/>
        <v>0</v>
      </c>
      <c r="L31" s="174">
        <v>0</v>
      </c>
      <c r="M31" s="174">
        <f t="shared" si="3"/>
        <v>0</v>
      </c>
      <c r="N31" s="166">
        <v>1.31E-3</v>
      </c>
      <c r="O31" s="166">
        <f t="shared" si="4"/>
        <v>2.6199999999999999E-3</v>
      </c>
      <c r="P31" s="166">
        <v>0</v>
      </c>
      <c r="Q31" s="166">
        <f t="shared" si="5"/>
        <v>0</v>
      </c>
      <c r="R31" s="166"/>
      <c r="S31" s="166"/>
      <c r="T31" s="167">
        <v>0.79700000000000004</v>
      </c>
      <c r="U31" s="166">
        <f t="shared" si="6"/>
        <v>1.59</v>
      </c>
      <c r="V31" s="156"/>
      <c r="W31" s="156"/>
      <c r="X31" s="156"/>
      <c r="Y31" s="156"/>
      <c r="Z31" s="156"/>
      <c r="AA31" s="156"/>
      <c r="AB31" s="156"/>
      <c r="AC31" s="156"/>
      <c r="AD31" s="156"/>
      <c r="AE31" s="156" t="s">
        <v>96</v>
      </c>
      <c r="AF31" s="156"/>
      <c r="AG31" s="156"/>
      <c r="AH31" s="156"/>
      <c r="AI31" s="156"/>
      <c r="AJ31" s="156"/>
      <c r="AK31" s="156"/>
      <c r="AL31" s="156"/>
      <c r="AM31" s="156"/>
      <c r="AN31" s="156"/>
      <c r="AO31" s="156"/>
      <c r="AP31" s="156"/>
      <c r="AQ31" s="156"/>
      <c r="AR31" s="156"/>
      <c r="AS31" s="156"/>
      <c r="AT31" s="156"/>
      <c r="AU31" s="156"/>
      <c r="AV31" s="156"/>
      <c r="AW31" s="156"/>
      <c r="AX31" s="156"/>
      <c r="AY31" s="156"/>
      <c r="AZ31" s="156"/>
      <c r="BA31" s="156"/>
      <c r="BB31" s="156"/>
      <c r="BC31" s="156"/>
      <c r="BD31" s="156"/>
      <c r="BE31" s="156"/>
      <c r="BF31" s="156"/>
      <c r="BG31" s="156"/>
      <c r="BH31" s="156"/>
    </row>
    <row r="32" spans="1:60" outlineLevel="1">
      <c r="A32" s="157">
        <v>23</v>
      </c>
      <c r="B32" s="163" t="s">
        <v>136</v>
      </c>
      <c r="C32" s="196" t="s">
        <v>137</v>
      </c>
      <c r="D32" s="165" t="s">
        <v>0</v>
      </c>
      <c r="E32" s="171">
        <v>1738</v>
      </c>
      <c r="F32" s="173"/>
      <c r="G32" s="174">
        <f t="shared" si="0"/>
        <v>0</v>
      </c>
      <c r="H32" s="173"/>
      <c r="I32" s="174">
        <f t="shared" si="1"/>
        <v>0</v>
      </c>
      <c r="J32" s="173"/>
      <c r="K32" s="174">
        <f t="shared" si="2"/>
        <v>0</v>
      </c>
      <c r="L32" s="174">
        <v>0</v>
      </c>
      <c r="M32" s="174">
        <f t="shared" si="3"/>
        <v>0</v>
      </c>
      <c r="N32" s="166">
        <v>0</v>
      </c>
      <c r="O32" s="166">
        <f t="shared" si="4"/>
        <v>0</v>
      </c>
      <c r="P32" s="166">
        <v>0</v>
      </c>
      <c r="Q32" s="166">
        <f t="shared" si="5"/>
        <v>0</v>
      </c>
      <c r="R32" s="166"/>
      <c r="S32" s="166"/>
      <c r="T32" s="167">
        <v>0</v>
      </c>
      <c r="U32" s="166">
        <f t="shared" si="6"/>
        <v>0</v>
      </c>
      <c r="V32" s="156"/>
      <c r="W32" s="156"/>
      <c r="X32" s="156"/>
      <c r="Y32" s="156"/>
      <c r="Z32" s="156"/>
      <c r="AA32" s="156"/>
      <c r="AB32" s="156"/>
      <c r="AC32" s="156"/>
      <c r="AD32" s="156"/>
      <c r="AE32" s="156" t="s">
        <v>96</v>
      </c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</row>
    <row r="33" spans="1:60">
      <c r="A33" s="158" t="s">
        <v>91</v>
      </c>
      <c r="B33" s="164" t="s">
        <v>56</v>
      </c>
      <c r="C33" s="197" t="s">
        <v>57</v>
      </c>
      <c r="D33" s="168"/>
      <c r="E33" s="172"/>
      <c r="F33" s="175"/>
      <c r="G33" s="175">
        <f>SUMIF(AE34:AE59,"&lt;&gt;NOR",G34:G59)</f>
        <v>0</v>
      </c>
      <c r="H33" s="175"/>
      <c r="I33" s="175">
        <f>SUM(I34:I59)</f>
        <v>0</v>
      </c>
      <c r="J33" s="175"/>
      <c r="K33" s="175">
        <f>SUM(K34:K59)</f>
        <v>0</v>
      </c>
      <c r="L33" s="175"/>
      <c r="M33" s="175">
        <f>SUM(M34:M59)</f>
        <v>0</v>
      </c>
      <c r="N33" s="169"/>
      <c r="O33" s="169">
        <f>SUM(O34:O59)</f>
        <v>8.3329999999999987E-2</v>
      </c>
      <c r="P33" s="169"/>
      <c r="Q33" s="169">
        <f>SUM(Q34:Q59)</f>
        <v>0.33500000000000002</v>
      </c>
      <c r="R33" s="169"/>
      <c r="S33" s="169"/>
      <c r="T33" s="170"/>
      <c r="U33" s="169">
        <f>SUM(U34:U59)</f>
        <v>200.73000000000002</v>
      </c>
      <c r="AE33" t="s">
        <v>92</v>
      </c>
    </row>
    <row r="34" spans="1:60" outlineLevel="1">
      <c r="A34" s="157">
        <v>24</v>
      </c>
      <c r="B34" s="163" t="s">
        <v>138</v>
      </c>
      <c r="C34" s="196" t="s">
        <v>139</v>
      </c>
      <c r="D34" s="165" t="s">
        <v>95</v>
      </c>
      <c r="E34" s="171">
        <v>50</v>
      </c>
      <c r="F34" s="173"/>
      <c r="G34" s="174">
        <f t="shared" ref="G34:G59" si="7">ROUND(E34*F34,2)</f>
        <v>0</v>
      </c>
      <c r="H34" s="173"/>
      <c r="I34" s="174">
        <f t="shared" ref="I34:I59" si="8">ROUND(E34*H34,2)</f>
        <v>0</v>
      </c>
      <c r="J34" s="173"/>
      <c r="K34" s="174">
        <f t="shared" ref="K34:K59" si="9">ROUND(E34*J34,2)</f>
        <v>0</v>
      </c>
      <c r="L34" s="174">
        <v>0</v>
      </c>
      <c r="M34" s="174">
        <f t="shared" ref="M34:M59" si="10">G34*(1+L34/100)</f>
        <v>0</v>
      </c>
      <c r="N34" s="166">
        <v>0</v>
      </c>
      <c r="O34" s="166">
        <f t="shared" ref="O34:O59" si="11">ROUND(E34*N34,5)</f>
        <v>0</v>
      </c>
      <c r="P34" s="166">
        <v>6.7000000000000002E-3</v>
      </c>
      <c r="Q34" s="166">
        <f t="shared" ref="Q34:Q59" si="12">ROUND(E34*P34,5)</f>
        <v>0.33500000000000002</v>
      </c>
      <c r="R34" s="166"/>
      <c r="S34" s="166"/>
      <c r="T34" s="167">
        <v>0.23899999999999999</v>
      </c>
      <c r="U34" s="166">
        <f t="shared" ref="U34:U59" si="13">ROUND(E34*T34,2)</f>
        <v>11.95</v>
      </c>
      <c r="V34" s="156"/>
      <c r="W34" s="156"/>
      <c r="X34" s="156"/>
      <c r="Y34" s="156"/>
      <c r="Z34" s="156"/>
      <c r="AA34" s="156"/>
      <c r="AB34" s="156"/>
      <c r="AC34" s="156"/>
      <c r="AD34" s="156"/>
      <c r="AE34" s="156" t="s">
        <v>96</v>
      </c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</row>
    <row r="35" spans="1:60" outlineLevel="1">
      <c r="A35" s="157">
        <v>25</v>
      </c>
      <c r="B35" s="163" t="s">
        <v>140</v>
      </c>
      <c r="C35" s="196" t="s">
        <v>141</v>
      </c>
      <c r="D35" s="165" t="s">
        <v>108</v>
      </c>
      <c r="E35" s="171">
        <v>0.33500000000000002</v>
      </c>
      <c r="F35" s="173"/>
      <c r="G35" s="174">
        <f t="shared" si="7"/>
        <v>0</v>
      </c>
      <c r="H35" s="173"/>
      <c r="I35" s="174">
        <f t="shared" si="8"/>
        <v>0</v>
      </c>
      <c r="J35" s="173"/>
      <c r="K35" s="174">
        <f t="shared" si="9"/>
        <v>0</v>
      </c>
      <c r="L35" s="174">
        <v>0</v>
      </c>
      <c r="M35" s="174">
        <f t="shared" si="10"/>
        <v>0</v>
      </c>
      <c r="N35" s="166">
        <v>0</v>
      </c>
      <c r="O35" s="166">
        <f t="shared" si="11"/>
        <v>0</v>
      </c>
      <c r="P35" s="166">
        <v>0</v>
      </c>
      <c r="Q35" s="166">
        <f t="shared" si="12"/>
        <v>0</v>
      </c>
      <c r="R35" s="166"/>
      <c r="S35" s="166"/>
      <c r="T35" s="167">
        <v>3.379</v>
      </c>
      <c r="U35" s="166">
        <f t="shared" si="13"/>
        <v>1.1299999999999999</v>
      </c>
      <c r="V35" s="156"/>
      <c r="W35" s="156"/>
      <c r="X35" s="156"/>
      <c r="Y35" s="156"/>
      <c r="Z35" s="156"/>
      <c r="AA35" s="156"/>
      <c r="AB35" s="156"/>
      <c r="AC35" s="156"/>
      <c r="AD35" s="156"/>
      <c r="AE35" s="156" t="s">
        <v>96</v>
      </c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</row>
    <row r="36" spans="1:60" ht="22.5" outlineLevel="1">
      <c r="A36" s="157">
        <v>26</v>
      </c>
      <c r="B36" s="163" t="s">
        <v>142</v>
      </c>
      <c r="C36" s="196" t="s">
        <v>143</v>
      </c>
      <c r="D36" s="165" t="s">
        <v>111</v>
      </c>
      <c r="E36" s="171">
        <v>9</v>
      </c>
      <c r="F36" s="173"/>
      <c r="G36" s="174">
        <f t="shared" si="7"/>
        <v>0</v>
      </c>
      <c r="H36" s="173"/>
      <c r="I36" s="174">
        <f t="shared" si="8"/>
        <v>0</v>
      </c>
      <c r="J36" s="173"/>
      <c r="K36" s="174">
        <f t="shared" si="9"/>
        <v>0</v>
      </c>
      <c r="L36" s="174">
        <v>0</v>
      </c>
      <c r="M36" s="174">
        <f t="shared" si="10"/>
        <v>0</v>
      </c>
      <c r="N36" s="166">
        <v>2.0000000000000001E-4</v>
      </c>
      <c r="O36" s="166">
        <f t="shared" si="11"/>
        <v>1.8E-3</v>
      </c>
      <c r="P36" s="166">
        <v>0</v>
      </c>
      <c r="Q36" s="166">
        <f t="shared" si="12"/>
        <v>0</v>
      </c>
      <c r="R36" s="166"/>
      <c r="S36" s="166"/>
      <c r="T36" s="167">
        <v>0.51197000000000004</v>
      </c>
      <c r="U36" s="166">
        <f t="shared" si="13"/>
        <v>4.6100000000000003</v>
      </c>
      <c r="V36" s="156"/>
      <c r="W36" s="156"/>
      <c r="X36" s="156"/>
      <c r="Y36" s="156"/>
      <c r="Z36" s="156"/>
      <c r="AA36" s="156"/>
      <c r="AB36" s="156"/>
      <c r="AC36" s="156"/>
      <c r="AD36" s="156"/>
      <c r="AE36" s="156" t="s">
        <v>96</v>
      </c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</row>
    <row r="37" spans="1:60" outlineLevel="1">
      <c r="A37" s="157">
        <v>27</v>
      </c>
      <c r="B37" s="163" t="s">
        <v>144</v>
      </c>
      <c r="C37" s="196" t="s">
        <v>145</v>
      </c>
      <c r="D37" s="165" t="s">
        <v>111</v>
      </c>
      <c r="E37" s="171">
        <v>43</v>
      </c>
      <c r="F37" s="173"/>
      <c r="G37" s="174">
        <f t="shared" si="7"/>
        <v>0</v>
      </c>
      <c r="H37" s="173"/>
      <c r="I37" s="174">
        <f t="shared" si="8"/>
        <v>0</v>
      </c>
      <c r="J37" s="173"/>
      <c r="K37" s="174">
        <f t="shared" si="9"/>
        <v>0</v>
      </c>
      <c r="L37" s="174">
        <v>0</v>
      </c>
      <c r="M37" s="174">
        <f t="shared" si="10"/>
        <v>0</v>
      </c>
      <c r="N37" s="166">
        <v>0</v>
      </c>
      <c r="O37" s="166">
        <f t="shared" si="11"/>
        <v>0</v>
      </c>
      <c r="P37" s="166">
        <v>0</v>
      </c>
      <c r="Q37" s="166">
        <f t="shared" si="12"/>
        <v>0</v>
      </c>
      <c r="R37" s="166"/>
      <c r="S37" s="166"/>
      <c r="T37" s="167">
        <v>0.42499999999999999</v>
      </c>
      <c r="U37" s="166">
        <f t="shared" si="13"/>
        <v>18.28</v>
      </c>
      <c r="V37" s="156"/>
      <c r="W37" s="156"/>
      <c r="X37" s="156"/>
      <c r="Y37" s="156"/>
      <c r="Z37" s="156"/>
      <c r="AA37" s="156"/>
      <c r="AB37" s="156"/>
      <c r="AC37" s="156"/>
      <c r="AD37" s="156"/>
      <c r="AE37" s="156" t="s">
        <v>96</v>
      </c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</row>
    <row r="38" spans="1:60" outlineLevel="1">
      <c r="A38" s="157">
        <v>28</v>
      </c>
      <c r="B38" s="163" t="s">
        <v>146</v>
      </c>
      <c r="C38" s="196" t="s">
        <v>147</v>
      </c>
      <c r="D38" s="165" t="s">
        <v>95</v>
      </c>
      <c r="E38" s="171">
        <v>245</v>
      </c>
      <c r="F38" s="173"/>
      <c r="G38" s="174">
        <f t="shared" si="7"/>
        <v>0</v>
      </c>
      <c r="H38" s="173"/>
      <c r="I38" s="174">
        <f t="shared" si="8"/>
        <v>0</v>
      </c>
      <c r="J38" s="173"/>
      <c r="K38" s="174">
        <f t="shared" si="9"/>
        <v>0</v>
      </c>
      <c r="L38" s="174">
        <v>0</v>
      </c>
      <c r="M38" s="174">
        <f t="shared" si="10"/>
        <v>0</v>
      </c>
      <c r="N38" s="166">
        <v>0</v>
      </c>
      <c r="O38" s="166">
        <f t="shared" si="11"/>
        <v>0</v>
      </c>
      <c r="P38" s="166">
        <v>0</v>
      </c>
      <c r="Q38" s="166">
        <f t="shared" si="12"/>
        <v>0</v>
      </c>
      <c r="R38" s="166"/>
      <c r="S38" s="166"/>
      <c r="T38" s="167">
        <v>4.2000000000000003E-2</v>
      </c>
      <c r="U38" s="166">
        <f t="shared" si="13"/>
        <v>10.29</v>
      </c>
      <c r="V38" s="156"/>
      <c r="W38" s="156"/>
      <c r="X38" s="156"/>
      <c r="Y38" s="156"/>
      <c r="Z38" s="156"/>
      <c r="AA38" s="156"/>
      <c r="AB38" s="156"/>
      <c r="AC38" s="156"/>
      <c r="AD38" s="156"/>
      <c r="AE38" s="156" t="s">
        <v>96</v>
      </c>
      <c r="AF38" s="156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</row>
    <row r="39" spans="1:60" outlineLevel="1">
      <c r="A39" s="157">
        <v>29</v>
      </c>
      <c r="B39" s="163" t="s">
        <v>148</v>
      </c>
      <c r="C39" s="196" t="s">
        <v>149</v>
      </c>
      <c r="D39" s="165" t="s">
        <v>95</v>
      </c>
      <c r="E39" s="171">
        <v>245</v>
      </c>
      <c r="F39" s="173"/>
      <c r="G39" s="174">
        <f t="shared" si="7"/>
        <v>0</v>
      </c>
      <c r="H39" s="173"/>
      <c r="I39" s="174">
        <f t="shared" si="8"/>
        <v>0</v>
      </c>
      <c r="J39" s="173"/>
      <c r="K39" s="174">
        <f t="shared" si="9"/>
        <v>0</v>
      </c>
      <c r="L39" s="174">
        <v>0</v>
      </c>
      <c r="M39" s="174">
        <f t="shared" si="10"/>
        <v>0</v>
      </c>
      <c r="N39" s="166">
        <v>1.0000000000000001E-5</v>
      </c>
      <c r="O39" s="166">
        <f t="shared" si="11"/>
        <v>2.4499999999999999E-3</v>
      </c>
      <c r="P39" s="166">
        <v>0</v>
      </c>
      <c r="Q39" s="166">
        <f t="shared" si="12"/>
        <v>0</v>
      </c>
      <c r="R39" s="166"/>
      <c r="S39" s="166"/>
      <c r="T39" s="167">
        <v>6.2E-2</v>
      </c>
      <c r="U39" s="166">
        <f t="shared" si="13"/>
        <v>15.19</v>
      </c>
      <c r="V39" s="156"/>
      <c r="W39" s="156"/>
      <c r="X39" s="156"/>
      <c r="Y39" s="156"/>
      <c r="Z39" s="156"/>
      <c r="AA39" s="156"/>
      <c r="AB39" s="156"/>
      <c r="AC39" s="156"/>
      <c r="AD39" s="156"/>
      <c r="AE39" s="156" t="s">
        <v>96</v>
      </c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156"/>
      <c r="BF39" s="156"/>
      <c r="BG39" s="156"/>
      <c r="BH39" s="156"/>
    </row>
    <row r="40" spans="1:60" ht="22.5" outlineLevel="1">
      <c r="A40" s="157">
        <v>30</v>
      </c>
      <c r="B40" s="163" t="s">
        <v>150</v>
      </c>
      <c r="C40" s="196" t="s">
        <v>151</v>
      </c>
      <c r="D40" s="165" t="s">
        <v>95</v>
      </c>
      <c r="E40" s="171">
        <v>80</v>
      </c>
      <c r="F40" s="173"/>
      <c r="G40" s="174">
        <f t="shared" si="7"/>
        <v>0</v>
      </c>
      <c r="H40" s="173"/>
      <c r="I40" s="174">
        <f t="shared" si="8"/>
        <v>0</v>
      </c>
      <c r="J40" s="173"/>
      <c r="K40" s="174">
        <f t="shared" si="9"/>
        <v>0</v>
      </c>
      <c r="L40" s="174">
        <v>0</v>
      </c>
      <c r="M40" s="174">
        <f t="shared" si="10"/>
        <v>0</v>
      </c>
      <c r="N40" s="166">
        <v>2.0000000000000002E-5</v>
      </c>
      <c r="O40" s="166">
        <f t="shared" si="11"/>
        <v>1.6000000000000001E-3</v>
      </c>
      <c r="P40" s="166">
        <v>0</v>
      </c>
      <c r="Q40" s="166">
        <f t="shared" si="12"/>
        <v>0</v>
      </c>
      <c r="R40" s="166"/>
      <c r="S40" s="166"/>
      <c r="T40" s="167">
        <v>0.129</v>
      </c>
      <c r="U40" s="166">
        <f t="shared" si="13"/>
        <v>10.32</v>
      </c>
      <c r="V40" s="156"/>
      <c r="W40" s="156"/>
      <c r="X40" s="156"/>
      <c r="Y40" s="156"/>
      <c r="Z40" s="156"/>
      <c r="AA40" s="156"/>
      <c r="AB40" s="156"/>
      <c r="AC40" s="156"/>
      <c r="AD40" s="156"/>
      <c r="AE40" s="156" t="s">
        <v>96</v>
      </c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156"/>
    </row>
    <row r="41" spans="1:60" ht="22.5" outlineLevel="1">
      <c r="A41" s="157">
        <v>31</v>
      </c>
      <c r="B41" s="163" t="s">
        <v>152</v>
      </c>
      <c r="C41" s="196" t="s">
        <v>153</v>
      </c>
      <c r="D41" s="165" t="s">
        <v>95</v>
      </c>
      <c r="E41" s="171">
        <v>30</v>
      </c>
      <c r="F41" s="173"/>
      <c r="G41" s="174">
        <f t="shared" si="7"/>
        <v>0</v>
      </c>
      <c r="H41" s="173"/>
      <c r="I41" s="174">
        <f t="shared" si="8"/>
        <v>0</v>
      </c>
      <c r="J41" s="173"/>
      <c r="K41" s="174">
        <f t="shared" si="9"/>
        <v>0</v>
      </c>
      <c r="L41" s="174">
        <v>0</v>
      </c>
      <c r="M41" s="174">
        <f t="shared" si="10"/>
        <v>0</v>
      </c>
      <c r="N41" s="166">
        <v>4.0000000000000003E-5</v>
      </c>
      <c r="O41" s="166">
        <f t="shared" si="11"/>
        <v>1.1999999999999999E-3</v>
      </c>
      <c r="P41" s="166">
        <v>0</v>
      </c>
      <c r="Q41" s="166">
        <f t="shared" si="12"/>
        <v>0</v>
      </c>
      <c r="R41" s="166"/>
      <c r="S41" s="166"/>
      <c r="T41" s="167">
        <v>0.129</v>
      </c>
      <c r="U41" s="166">
        <f t="shared" si="13"/>
        <v>3.87</v>
      </c>
      <c r="V41" s="156"/>
      <c r="W41" s="156"/>
      <c r="X41" s="156"/>
      <c r="Y41" s="156"/>
      <c r="Z41" s="156"/>
      <c r="AA41" s="156"/>
      <c r="AB41" s="156"/>
      <c r="AC41" s="156"/>
      <c r="AD41" s="156"/>
      <c r="AE41" s="156" t="s">
        <v>96</v>
      </c>
      <c r="AF41" s="156"/>
      <c r="AG41" s="156"/>
      <c r="AH41" s="156"/>
      <c r="AI41" s="156"/>
      <c r="AJ41" s="156"/>
      <c r="AK41" s="156"/>
      <c r="AL41" s="156"/>
      <c r="AM41" s="156"/>
      <c r="AN41" s="156"/>
      <c r="AO41" s="156"/>
      <c r="AP41" s="156"/>
      <c r="AQ41" s="156"/>
      <c r="AR41" s="156"/>
      <c r="AS41" s="156"/>
      <c r="AT41" s="156"/>
      <c r="AU41" s="156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</row>
    <row r="42" spans="1:60" ht="22.5" outlineLevel="1">
      <c r="A42" s="157">
        <v>32</v>
      </c>
      <c r="B42" s="163" t="s">
        <v>154</v>
      </c>
      <c r="C42" s="196" t="s">
        <v>155</v>
      </c>
      <c r="D42" s="165" t="s">
        <v>95</v>
      </c>
      <c r="E42" s="171">
        <v>65</v>
      </c>
      <c r="F42" s="173"/>
      <c r="G42" s="174">
        <f t="shared" si="7"/>
        <v>0</v>
      </c>
      <c r="H42" s="173"/>
      <c r="I42" s="174">
        <f t="shared" si="8"/>
        <v>0</v>
      </c>
      <c r="J42" s="173"/>
      <c r="K42" s="174">
        <f t="shared" si="9"/>
        <v>0</v>
      </c>
      <c r="L42" s="174">
        <v>0</v>
      </c>
      <c r="M42" s="174">
        <f t="shared" si="10"/>
        <v>0</v>
      </c>
      <c r="N42" s="166">
        <v>4.0000000000000003E-5</v>
      </c>
      <c r="O42" s="166">
        <f t="shared" si="11"/>
        <v>2.5999999999999999E-3</v>
      </c>
      <c r="P42" s="166">
        <v>0</v>
      </c>
      <c r="Q42" s="166">
        <f t="shared" si="12"/>
        <v>0</v>
      </c>
      <c r="R42" s="166"/>
      <c r="S42" s="166"/>
      <c r="T42" s="167">
        <v>0.129</v>
      </c>
      <c r="U42" s="166">
        <f t="shared" si="13"/>
        <v>8.39</v>
      </c>
      <c r="V42" s="156"/>
      <c r="W42" s="156"/>
      <c r="X42" s="156"/>
      <c r="Y42" s="156"/>
      <c r="Z42" s="156"/>
      <c r="AA42" s="156"/>
      <c r="AB42" s="156"/>
      <c r="AC42" s="156"/>
      <c r="AD42" s="156"/>
      <c r="AE42" s="156" t="s">
        <v>96</v>
      </c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</row>
    <row r="43" spans="1:60" outlineLevel="1">
      <c r="A43" s="157">
        <v>33</v>
      </c>
      <c r="B43" s="163" t="s">
        <v>156</v>
      </c>
      <c r="C43" s="196" t="s">
        <v>157</v>
      </c>
      <c r="D43" s="165" t="s">
        <v>95</v>
      </c>
      <c r="E43" s="171">
        <v>65</v>
      </c>
      <c r="F43" s="173"/>
      <c r="G43" s="174">
        <f t="shared" si="7"/>
        <v>0</v>
      </c>
      <c r="H43" s="173"/>
      <c r="I43" s="174">
        <f t="shared" si="8"/>
        <v>0</v>
      </c>
      <c r="J43" s="173"/>
      <c r="K43" s="174">
        <f t="shared" si="9"/>
        <v>0</v>
      </c>
      <c r="L43" s="174">
        <v>0</v>
      </c>
      <c r="M43" s="174">
        <f t="shared" si="10"/>
        <v>0</v>
      </c>
      <c r="N43" s="166">
        <v>0</v>
      </c>
      <c r="O43" s="166">
        <f t="shared" si="11"/>
        <v>0</v>
      </c>
      <c r="P43" s="166">
        <v>0</v>
      </c>
      <c r="Q43" s="166">
        <f t="shared" si="12"/>
        <v>0</v>
      </c>
      <c r="R43" s="166"/>
      <c r="S43" s="166"/>
      <c r="T43" s="167">
        <v>0</v>
      </c>
      <c r="U43" s="166">
        <f t="shared" si="13"/>
        <v>0</v>
      </c>
      <c r="V43" s="156"/>
      <c r="W43" s="156"/>
      <c r="X43" s="156"/>
      <c r="Y43" s="156"/>
      <c r="Z43" s="156"/>
      <c r="AA43" s="156"/>
      <c r="AB43" s="156"/>
      <c r="AC43" s="156"/>
      <c r="AD43" s="156"/>
      <c r="AE43" s="156" t="s">
        <v>96</v>
      </c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</row>
    <row r="44" spans="1:60" outlineLevel="1">
      <c r="A44" s="157">
        <v>34</v>
      </c>
      <c r="B44" s="163" t="s">
        <v>156</v>
      </c>
      <c r="C44" s="196" t="s">
        <v>158</v>
      </c>
      <c r="D44" s="165" t="s">
        <v>95</v>
      </c>
      <c r="E44" s="171">
        <v>5</v>
      </c>
      <c r="F44" s="173"/>
      <c r="G44" s="174">
        <f t="shared" si="7"/>
        <v>0</v>
      </c>
      <c r="H44" s="173"/>
      <c r="I44" s="174">
        <f t="shared" si="8"/>
        <v>0</v>
      </c>
      <c r="J44" s="173"/>
      <c r="K44" s="174">
        <f t="shared" si="9"/>
        <v>0</v>
      </c>
      <c r="L44" s="174">
        <v>0</v>
      </c>
      <c r="M44" s="174">
        <f t="shared" si="10"/>
        <v>0</v>
      </c>
      <c r="N44" s="166">
        <v>0</v>
      </c>
      <c r="O44" s="166">
        <f t="shared" si="11"/>
        <v>0</v>
      </c>
      <c r="P44" s="166">
        <v>0</v>
      </c>
      <c r="Q44" s="166">
        <f t="shared" si="12"/>
        <v>0</v>
      </c>
      <c r="R44" s="166"/>
      <c r="S44" s="166"/>
      <c r="T44" s="167">
        <v>0</v>
      </c>
      <c r="U44" s="166">
        <f t="shared" si="13"/>
        <v>0</v>
      </c>
      <c r="V44" s="156"/>
      <c r="W44" s="156"/>
      <c r="X44" s="156"/>
      <c r="Y44" s="156"/>
      <c r="Z44" s="156"/>
      <c r="AA44" s="156"/>
      <c r="AB44" s="156"/>
      <c r="AC44" s="156"/>
      <c r="AD44" s="156"/>
      <c r="AE44" s="156" t="s">
        <v>96</v>
      </c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</row>
    <row r="45" spans="1:60" ht="22.5" outlineLevel="1">
      <c r="A45" s="157">
        <v>35</v>
      </c>
      <c r="B45" s="163" t="s">
        <v>159</v>
      </c>
      <c r="C45" s="196" t="s">
        <v>160</v>
      </c>
      <c r="D45" s="165" t="s">
        <v>95</v>
      </c>
      <c r="E45" s="171">
        <v>175</v>
      </c>
      <c r="F45" s="173"/>
      <c r="G45" s="174">
        <f t="shared" si="7"/>
        <v>0</v>
      </c>
      <c r="H45" s="173"/>
      <c r="I45" s="174">
        <f t="shared" si="8"/>
        <v>0</v>
      </c>
      <c r="J45" s="173"/>
      <c r="K45" s="174">
        <f t="shared" si="9"/>
        <v>0</v>
      </c>
      <c r="L45" s="174">
        <v>0</v>
      </c>
      <c r="M45" s="174">
        <f t="shared" si="10"/>
        <v>0</v>
      </c>
      <c r="N45" s="166">
        <v>0</v>
      </c>
      <c r="O45" s="166">
        <f t="shared" si="11"/>
        <v>0</v>
      </c>
      <c r="P45" s="166">
        <v>0</v>
      </c>
      <c r="Q45" s="166">
        <f t="shared" si="12"/>
        <v>0</v>
      </c>
      <c r="R45" s="166"/>
      <c r="S45" s="166"/>
      <c r="T45" s="167">
        <v>8.2000000000000003E-2</v>
      </c>
      <c r="U45" s="166">
        <f t="shared" si="13"/>
        <v>14.35</v>
      </c>
      <c r="V45" s="156"/>
      <c r="W45" s="156"/>
      <c r="X45" s="156"/>
      <c r="Y45" s="156"/>
      <c r="Z45" s="156"/>
      <c r="AA45" s="156"/>
      <c r="AB45" s="156"/>
      <c r="AC45" s="156"/>
      <c r="AD45" s="156"/>
      <c r="AE45" s="156" t="s">
        <v>96</v>
      </c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</row>
    <row r="46" spans="1:60" ht="22.5" outlineLevel="1">
      <c r="A46" s="157">
        <v>36</v>
      </c>
      <c r="B46" s="163" t="s">
        <v>161</v>
      </c>
      <c r="C46" s="196" t="s">
        <v>162</v>
      </c>
      <c r="D46" s="165" t="s">
        <v>95</v>
      </c>
      <c r="E46" s="171">
        <v>70</v>
      </c>
      <c r="F46" s="173"/>
      <c r="G46" s="174">
        <f t="shared" si="7"/>
        <v>0</v>
      </c>
      <c r="H46" s="173"/>
      <c r="I46" s="174">
        <f t="shared" si="8"/>
        <v>0</v>
      </c>
      <c r="J46" s="173"/>
      <c r="K46" s="174">
        <f t="shared" si="9"/>
        <v>0</v>
      </c>
      <c r="L46" s="174">
        <v>0</v>
      </c>
      <c r="M46" s="174">
        <f t="shared" si="10"/>
        <v>0</v>
      </c>
      <c r="N46" s="166">
        <v>0</v>
      </c>
      <c r="O46" s="166">
        <f t="shared" si="11"/>
        <v>0</v>
      </c>
      <c r="P46" s="166">
        <v>0</v>
      </c>
      <c r="Q46" s="166">
        <f t="shared" si="12"/>
        <v>0</v>
      </c>
      <c r="R46" s="166"/>
      <c r="S46" s="166"/>
      <c r="T46" s="167">
        <v>0.114</v>
      </c>
      <c r="U46" s="166">
        <f t="shared" si="13"/>
        <v>7.98</v>
      </c>
      <c r="V46" s="156"/>
      <c r="W46" s="156"/>
      <c r="X46" s="156"/>
      <c r="Y46" s="156"/>
      <c r="Z46" s="156"/>
      <c r="AA46" s="156"/>
      <c r="AB46" s="156"/>
      <c r="AC46" s="156"/>
      <c r="AD46" s="156"/>
      <c r="AE46" s="156" t="s">
        <v>96</v>
      </c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</row>
    <row r="47" spans="1:60" outlineLevel="1">
      <c r="A47" s="157">
        <v>37</v>
      </c>
      <c r="B47" s="163" t="s">
        <v>156</v>
      </c>
      <c r="C47" s="196" t="s">
        <v>163</v>
      </c>
      <c r="D47" s="165" t="s">
        <v>95</v>
      </c>
      <c r="E47" s="171">
        <v>190</v>
      </c>
      <c r="F47" s="173"/>
      <c r="G47" s="174">
        <f t="shared" si="7"/>
        <v>0</v>
      </c>
      <c r="H47" s="173"/>
      <c r="I47" s="174">
        <f t="shared" si="8"/>
        <v>0</v>
      </c>
      <c r="J47" s="173"/>
      <c r="K47" s="174">
        <f t="shared" si="9"/>
        <v>0</v>
      </c>
      <c r="L47" s="174">
        <v>0</v>
      </c>
      <c r="M47" s="174">
        <f t="shared" si="10"/>
        <v>0</v>
      </c>
      <c r="N47" s="166">
        <v>0</v>
      </c>
      <c r="O47" s="166">
        <f t="shared" si="11"/>
        <v>0</v>
      </c>
      <c r="P47" s="166">
        <v>0</v>
      </c>
      <c r="Q47" s="166">
        <f t="shared" si="12"/>
        <v>0</v>
      </c>
      <c r="R47" s="166"/>
      <c r="S47" s="166"/>
      <c r="T47" s="167">
        <v>0</v>
      </c>
      <c r="U47" s="166">
        <f t="shared" si="13"/>
        <v>0</v>
      </c>
      <c r="V47" s="156"/>
      <c r="W47" s="156"/>
      <c r="X47" s="156"/>
      <c r="Y47" s="156"/>
      <c r="Z47" s="156"/>
      <c r="AA47" s="156"/>
      <c r="AB47" s="156"/>
      <c r="AC47" s="156"/>
      <c r="AD47" s="156"/>
      <c r="AE47" s="156" t="s">
        <v>96</v>
      </c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</row>
    <row r="48" spans="1:60" outlineLevel="1">
      <c r="A48" s="157">
        <v>38</v>
      </c>
      <c r="B48" s="163" t="s">
        <v>156</v>
      </c>
      <c r="C48" s="196" t="s">
        <v>164</v>
      </c>
      <c r="D48" s="165" t="s">
        <v>95</v>
      </c>
      <c r="E48" s="171">
        <v>55</v>
      </c>
      <c r="F48" s="173"/>
      <c r="G48" s="174">
        <f t="shared" si="7"/>
        <v>0</v>
      </c>
      <c r="H48" s="173"/>
      <c r="I48" s="174">
        <f t="shared" si="8"/>
        <v>0</v>
      </c>
      <c r="J48" s="173"/>
      <c r="K48" s="174">
        <f t="shared" si="9"/>
        <v>0</v>
      </c>
      <c r="L48" s="174">
        <v>0</v>
      </c>
      <c r="M48" s="174">
        <f t="shared" si="10"/>
        <v>0</v>
      </c>
      <c r="N48" s="166">
        <v>0</v>
      </c>
      <c r="O48" s="166">
        <f t="shared" si="11"/>
        <v>0</v>
      </c>
      <c r="P48" s="166">
        <v>0</v>
      </c>
      <c r="Q48" s="166">
        <f t="shared" si="12"/>
        <v>0</v>
      </c>
      <c r="R48" s="166"/>
      <c r="S48" s="166"/>
      <c r="T48" s="167">
        <v>0</v>
      </c>
      <c r="U48" s="166">
        <f t="shared" si="13"/>
        <v>0</v>
      </c>
      <c r="V48" s="156"/>
      <c r="W48" s="156"/>
      <c r="X48" s="156"/>
      <c r="Y48" s="156"/>
      <c r="Z48" s="156"/>
      <c r="AA48" s="156"/>
      <c r="AB48" s="156"/>
      <c r="AC48" s="156"/>
      <c r="AD48" s="156"/>
      <c r="AE48" s="156" t="s">
        <v>96</v>
      </c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</row>
    <row r="49" spans="1:60" ht="22.5" outlineLevel="1">
      <c r="A49" s="157">
        <v>39</v>
      </c>
      <c r="B49" s="163" t="s">
        <v>165</v>
      </c>
      <c r="C49" s="196" t="s">
        <v>166</v>
      </c>
      <c r="D49" s="165" t="s">
        <v>95</v>
      </c>
      <c r="E49" s="171">
        <v>190</v>
      </c>
      <c r="F49" s="173"/>
      <c r="G49" s="174">
        <f t="shared" si="7"/>
        <v>0</v>
      </c>
      <c r="H49" s="173"/>
      <c r="I49" s="174">
        <f t="shared" si="8"/>
        <v>0</v>
      </c>
      <c r="J49" s="173"/>
      <c r="K49" s="174">
        <f t="shared" si="9"/>
        <v>0</v>
      </c>
      <c r="L49" s="174">
        <v>0</v>
      </c>
      <c r="M49" s="174">
        <f t="shared" si="10"/>
        <v>0</v>
      </c>
      <c r="N49" s="166">
        <v>2.7999999999999998E-4</v>
      </c>
      <c r="O49" s="166">
        <f t="shared" si="11"/>
        <v>5.3199999999999997E-2</v>
      </c>
      <c r="P49" s="166">
        <v>0</v>
      </c>
      <c r="Q49" s="166">
        <f t="shared" si="12"/>
        <v>0</v>
      </c>
      <c r="R49" s="166"/>
      <c r="S49" s="166"/>
      <c r="T49" s="167">
        <v>0.36516999999999999</v>
      </c>
      <c r="U49" s="166">
        <f t="shared" si="13"/>
        <v>69.38</v>
      </c>
      <c r="V49" s="156"/>
      <c r="W49" s="156"/>
      <c r="X49" s="156"/>
      <c r="Y49" s="156"/>
      <c r="Z49" s="156"/>
      <c r="AA49" s="156"/>
      <c r="AB49" s="156"/>
      <c r="AC49" s="156"/>
      <c r="AD49" s="156"/>
      <c r="AE49" s="156" t="s">
        <v>96</v>
      </c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</row>
    <row r="50" spans="1:60" ht="22.5" outlineLevel="1">
      <c r="A50" s="157">
        <v>40</v>
      </c>
      <c r="B50" s="163" t="s">
        <v>167</v>
      </c>
      <c r="C50" s="196" t="s">
        <v>168</v>
      </c>
      <c r="D50" s="165" t="s">
        <v>95</v>
      </c>
      <c r="E50" s="171">
        <v>55</v>
      </c>
      <c r="F50" s="173"/>
      <c r="G50" s="174">
        <f t="shared" si="7"/>
        <v>0</v>
      </c>
      <c r="H50" s="173"/>
      <c r="I50" s="174">
        <f t="shared" si="8"/>
        <v>0</v>
      </c>
      <c r="J50" s="173"/>
      <c r="K50" s="174">
        <f t="shared" si="9"/>
        <v>0</v>
      </c>
      <c r="L50" s="174">
        <v>0</v>
      </c>
      <c r="M50" s="174">
        <f t="shared" si="10"/>
        <v>0</v>
      </c>
      <c r="N50" s="166">
        <v>2.7999999999999998E-4</v>
      </c>
      <c r="O50" s="166">
        <f t="shared" si="11"/>
        <v>1.54E-2</v>
      </c>
      <c r="P50" s="166">
        <v>0</v>
      </c>
      <c r="Q50" s="166">
        <f t="shared" si="12"/>
        <v>0</v>
      </c>
      <c r="R50" s="166"/>
      <c r="S50" s="166"/>
      <c r="T50" s="167">
        <v>0.40018999999999999</v>
      </c>
      <c r="U50" s="166">
        <f t="shared" si="13"/>
        <v>22.01</v>
      </c>
      <c r="V50" s="156"/>
      <c r="W50" s="156"/>
      <c r="X50" s="156"/>
      <c r="Y50" s="156"/>
      <c r="Z50" s="156"/>
      <c r="AA50" s="156"/>
      <c r="AB50" s="156"/>
      <c r="AC50" s="156"/>
      <c r="AD50" s="156"/>
      <c r="AE50" s="156" t="s">
        <v>96</v>
      </c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</row>
    <row r="51" spans="1:60" outlineLevel="1">
      <c r="A51" s="157">
        <v>41</v>
      </c>
      <c r="B51" s="163" t="s">
        <v>169</v>
      </c>
      <c r="C51" s="196" t="s">
        <v>170</v>
      </c>
      <c r="D51" s="165" t="s">
        <v>111</v>
      </c>
      <c r="E51" s="171">
        <v>6</v>
      </c>
      <c r="F51" s="173"/>
      <c r="G51" s="174">
        <f t="shared" si="7"/>
        <v>0</v>
      </c>
      <c r="H51" s="173"/>
      <c r="I51" s="174">
        <f t="shared" si="8"/>
        <v>0</v>
      </c>
      <c r="J51" s="173"/>
      <c r="K51" s="174">
        <f t="shared" si="9"/>
        <v>0</v>
      </c>
      <c r="L51" s="174">
        <v>0</v>
      </c>
      <c r="M51" s="174">
        <f t="shared" si="10"/>
        <v>0</v>
      </c>
      <c r="N51" s="166">
        <v>3.1E-4</v>
      </c>
      <c r="O51" s="166">
        <f t="shared" si="11"/>
        <v>1.8600000000000001E-3</v>
      </c>
      <c r="P51" s="166">
        <v>0</v>
      </c>
      <c r="Q51" s="166">
        <f t="shared" si="12"/>
        <v>0</v>
      </c>
      <c r="R51" s="166"/>
      <c r="S51" s="166"/>
      <c r="T51" s="167">
        <v>0</v>
      </c>
      <c r="U51" s="166">
        <f t="shared" si="13"/>
        <v>0</v>
      </c>
      <c r="V51" s="156"/>
      <c r="W51" s="156"/>
      <c r="X51" s="156"/>
      <c r="Y51" s="156"/>
      <c r="Z51" s="156"/>
      <c r="AA51" s="156"/>
      <c r="AB51" s="156"/>
      <c r="AC51" s="156"/>
      <c r="AD51" s="156"/>
      <c r="AE51" s="156" t="s">
        <v>171</v>
      </c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</row>
    <row r="52" spans="1:60" outlineLevel="1">
      <c r="A52" s="157">
        <v>42</v>
      </c>
      <c r="B52" s="163" t="s">
        <v>169</v>
      </c>
      <c r="C52" s="196" t="s">
        <v>172</v>
      </c>
      <c r="D52" s="165" t="s">
        <v>111</v>
      </c>
      <c r="E52" s="171">
        <v>3</v>
      </c>
      <c r="F52" s="173"/>
      <c r="G52" s="174">
        <f t="shared" si="7"/>
        <v>0</v>
      </c>
      <c r="H52" s="173"/>
      <c r="I52" s="174">
        <f t="shared" si="8"/>
        <v>0</v>
      </c>
      <c r="J52" s="173"/>
      <c r="K52" s="174">
        <f t="shared" si="9"/>
        <v>0</v>
      </c>
      <c r="L52" s="174">
        <v>0</v>
      </c>
      <c r="M52" s="174">
        <f t="shared" si="10"/>
        <v>0</v>
      </c>
      <c r="N52" s="166">
        <v>3.1E-4</v>
      </c>
      <c r="O52" s="166">
        <f t="shared" si="11"/>
        <v>9.3000000000000005E-4</v>
      </c>
      <c r="P52" s="166">
        <v>0</v>
      </c>
      <c r="Q52" s="166">
        <f t="shared" si="12"/>
        <v>0</v>
      </c>
      <c r="R52" s="166"/>
      <c r="S52" s="166"/>
      <c r="T52" s="167">
        <v>0</v>
      </c>
      <c r="U52" s="166">
        <f t="shared" si="13"/>
        <v>0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6" t="s">
        <v>171</v>
      </c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</row>
    <row r="53" spans="1:60" ht="22.5" outlineLevel="1">
      <c r="A53" s="157">
        <v>43</v>
      </c>
      <c r="B53" s="163" t="s">
        <v>169</v>
      </c>
      <c r="C53" s="196" t="s">
        <v>173</v>
      </c>
      <c r="D53" s="165" t="s">
        <v>111</v>
      </c>
      <c r="E53" s="171">
        <v>3</v>
      </c>
      <c r="F53" s="173"/>
      <c r="G53" s="174">
        <f t="shared" si="7"/>
        <v>0</v>
      </c>
      <c r="H53" s="173"/>
      <c r="I53" s="174">
        <f t="shared" si="8"/>
        <v>0</v>
      </c>
      <c r="J53" s="173"/>
      <c r="K53" s="174">
        <f t="shared" si="9"/>
        <v>0</v>
      </c>
      <c r="L53" s="174">
        <v>0</v>
      </c>
      <c r="M53" s="174">
        <f t="shared" si="10"/>
        <v>0</v>
      </c>
      <c r="N53" s="166">
        <v>3.1E-4</v>
      </c>
      <c r="O53" s="166">
        <f t="shared" si="11"/>
        <v>9.3000000000000005E-4</v>
      </c>
      <c r="P53" s="166">
        <v>0</v>
      </c>
      <c r="Q53" s="166">
        <f t="shared" si="12"/>
        <v>0</v>
      </c>
      <c r="R53" s="166"/>
      <c r="S53" s="166"/>
      <c r="T53" s="167">
        <v>0</v>
      </c>
      <c r="U53" s="166">
        <f t="shared" si="13"/>
        <v>0</v>
      </c>
      <c r="V53" s="156"/>
      <c r="W53" s="156"/>
      <c r="X53" s="156"/>
      <c r="Y53" s="156"/>
      <c r="Z53" s="156"/>
      <c r="AA53" s="156"/>
      <c r="AB53" s="156"/>
      <c r="AC53" s="156"/>
      <c r="AD53" s="156"/>
      <c r="AE53" s="156" t="s">
        <v>171</v>
      </c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</row>
    <row r="54" spans="1:60" outlineLevel="1">
      <c r="A54" s="157">
        <v>44</v>
      </c>
      <c r="B54" s="163" t="s">
        <v>174</v>
      </c>
      <c r="C54" s="196" t="s">
        <v>175</v>
      </c>
      <c r="D54" s="165" t="s">
        <v>111</v>
      </c>
      <c r="E54" s="171">
        <v>3</v>
      </c>
      <c r="F54" s="173"/>
      <c r="G54" s="174">
        <f t="shared" si="7"/>
        <v>0</v>
      </c>
      <c r="H54" s="173"/>
      <c r="I54" s="174">
        <f t="shared" si="8"/>
        <v>0</v>
      </c>
      <c r="J54" s="173"/>
      <c r="K54" s="174">
        <f t="shared" si="9"/>
        <v>0</v>
      </c>
      <c r="L54" s="174">
        <v>0</v>
      </c>
      <c r="M54" s="174">
        <f t="shared" si="10"/>
        <v>0</v>
      </c>
      <c r="N54" s="166">
        <v>1.3999999999999999E-4</v>
      </c>
      <c r="O54" s="166">
        <f t="shared" si="11"/>
        <v>4.2000000000000002E-4</v>
      </c>
      <c r="P54" s="166">
        <v>0</v>
      </c>
      <c r="Q54" s="166">
        <f t="shared" si="12"/>
        <v>0</v>
      </c>
      <c r="R54" s="166"/>
      <c r="S54" s="166"/>
      <c r="T54" s="167">
        <v>0</v>
      </c>
      <c r="U54" s="166">
        <f t="shared" si="13"/>
        <v>0</v>
      </c>
      <c r="V54" s="156"/>
      <c r="W54" s="156"/>
      <c r="X54" s="156"/>
      <c r="Y54" s="156"/>
      <c r="Z54" s="156"/>
      <c r="AA54" s="156"/>
      <c r="AB54" s="156"/>
      <c r="AC54" s="156"/>
      <c r="AD54" s="156"/>
      <c r="AE54" s="156" t="s">
        <v>171</v>
      </c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</row>
    <row r="55" spans="1:60" outlineLevel="1">
      <c r="A55" s="157">
        <v>45</v>
      </c>
      <c r="B55" s="163" t="s">
        <v>176</v>
      </c>
      <c r="C55" s="196" t="s">
        <v>177</v>
      </c>
      <c r="D55" s="165" t="s">
        <v>111</v>
      </c>
      <c r="E55" s="171">
        <v>3</v>
      </c>
      <c r="F55" s="173"/>
      <c r="G55" s="174">
        <f t="shared" si="7"/>
        <v>0</v>
      </c>
      <c r="H55" s="173"/>
      <c r="I55" s="174">
        <f t="shared" si="8"/>
        <v>0</v>
      </c>
      <c r="J55" s="173"/>
      <c r="K55" s="174">
        <f t="shared" si="9"/>
        <v>0</v>
      </c>
      <c r="L55" s="174">
        <v>0</v>
      </c>
      <c r="M55" s="174">
        <f t="shared" si="10"/>
        <v>0</v>
      </c>
      <c r="N55" s="166">
        <v>2.0000000000000001E-4</v>
      </c>
      <c r="O55" s="166">
        <f t="shared" si="11"/>
        <v>5.9999999999999995E-4</v>
      </c>
      <c r="P55" s="166">
        <v>0</v>
      </c>
      <c r="Q55" s="166">
        <f t="shared" si="12"/>
        <v>0</v>
      </c>
      <c r="R55" s="166"/>
      <c r="S55" s="166"/>
      <c r="T55" s="167">
        <v>0</v>
      </c>
      <c r="U55" s="166">
        <f t="shared" si="13"/>
        <v>0</v>
      </c>
      <c r="V55" s="156"/>
      <c r="W55" s="156"/>
      <c r="X55" s="156"/>
      <c r="Y55" s="156"/>
      <c r="Z55" s="156"/>
      <c r="AA55" s="156"/>
      <c r="AB55" s="156"/>
      <c r="AC55" s="156"/>
      <c r="AD55" s="156"/>
      <c r="AE55" s="156" t="s">
        <v>171</v>
      </c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</row>
    <row r="56" spans="1:60" outlineLevel="1">
      <c r="A56" s="157">
        <v>46</v>
      </c>
      <c r="B56" s="163" t="s">
        <v>178</v>
      </c>
      <c r="C56" s="196" t="s">
        <v>179</v>
      </c>
      <c r="D56" s="165" t="s">
        <v>111</v>
      </c>
      <c r="E56" s="171">
        <v>1</v>
      </c>
      <c r="F56" s="173"/>
      <c r="G56" s="174">
        <f t="shared" si="7"/>
        <v>0</v>
      </c>
      <c r="H56" s="173"/>
      <c r="I56" s="174">
        <f t="shared" si="8"/>
        <v>0</v>
      </c>
      <c r="J56" s="173"/>
      <c r="K56" s="174">
        <f t="shared" si="9"/>
        <v>0</v>
      </c>
      <c r="L56" s="174">
        <v>0</v>
      </c>
      <c r="M56" s="174">
        <f t="shared" si="10"/>
        <v>0</v>
      </c>
      <c r="N56" s="166">
        <v>3.4000000000000002E-4</v>
      </c>
      <c r="O56" s="166">
        <f t="shared" si="11"/>
        <v>3.4000000000000002E-4</v>
      </c>
      <c r="P56" s="166">
        <v>0</v>
      </c>
      <c r="Q56" s="166">
        <f t="shared" si="12"/>
        <v>0</v>
      </c>
      <c r="R56" s="166"/>
      <c r="S56" s="166"/>
      <c r="T56" s="167">
        <v>0</v>
      </c>
      <c r="U56" s="166">
        <f t="shared" si="13"/>
        <v>0</v>
      </c>
      <c r="V56" s="156"/>
      <c r="W56" s="156"/>
      <c r="X56" s="156"/>
      <c r="Y56" s="156"/>
      <c r="Z56" s="156"/>
      <c r="AA56" s="156"/>
      <c r="AB56" s="156"/>
      <c r="AC56" s="156"/>
      <c r="AD56" s="156"/>
      <c r="AE56" s="156" t="s">
        <v>171</v>
      </c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</row>
    <row r="57" spans="1:60" outlineLevel="1">
      <c r="A57" s="157">
        <v>47</v>
      </c>
      <c r="B57" s="163" t="s">
        <v>180</v>
      </c>
      <c r="C57" s="196" t="s">
        <v>181</v>
      </c>
      <c r="D57" s="165" t="s">
        <v>111</v>
      </c>
      <c r="E57" s="171">
        <v>13</v>
      </c>
      <c r="F57" s="173"/>
      <c r="G57" s="174">
        <f t="shared" si="7"/>
        <v>0</v>
      </c>
      <c r="H57" s="173"/>
      <c r="I57" s="174">
        <f t="shared" si="8"/>
        <v>0</v>
      </c>
      <c r="J57" s="173"/>
      <c r="K57" s="174">
        <f t="shared" si="9"/>
        <v>0</v>
      </c>
      <c r="L57" s="174">
        <v>0</v>
      </c>
      <c r="M57" s="174">
        <f t="shared" si="10"/>
        <v>0</v>
      </c>
      <c r="N57" s="166">
        <v>0</v>
      </c>
      <c r="O57" s="166">
        <f t="shared" si="11"/>
        <v>0</v>
      </c>
      <c r="P57" s="166">
        <v>0</v>
      </c>
      <c r="Q57" s="166">
        <f t="shared" si="12"/>
        <v>0</v>
      </c>
      <c r="R57" s="166"/>
      <c r="S57" s="166"/>
      <c r="T57" s="167">
        <v>0.16500000000000001</v>
      </c>
      <c r="U57" s="166">
        <f t="shared" si="13"/>
        <v>2.15</v>
      </c>
      <c r="V57" s="156"/>
      <c r="W57" s="156"/>
      <c r="X57" s="156"/>
      <c r="Y57" s="156"/>
      <c r="Z57" s="156"/>
      <c r="AA57" s="156"/>
      <c r="AB57" s="156"/>
      <c r="AC57" s="156"/>
      <c r="AD57" s="156"/>
      <c r="AE57" s="156" t="s">
        <v>96</v>
      </c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</row>
    <row r="58" spans="1:60" outlineLevel="1">
      <c r="A58" s="157">
        <v>48</v>
      </c>
      <c r="B58" s="163" t="s">
        <v>182</v>
      </c>
      <c r="C58" s="196" t="s">
        <v>183</v>
      </c>
      <c r="D58" s="165" t="s">
        <v>111</v>
      </c>
      <c r="E58" s="171">
        <v>4</v>
      </c>
      <c r="F58" s="173"/>
      <c r="G58" s="174">
        <f t="shared" si="7"/>
        <v>0</v>
      </c>
      <c r="H58" s="173"/>
      <c r="I58" s="174">
        <f t="shared" si="8"/>
        <v>0</v>
      </c>
      <c r="J58" s="173"/>
      <c r="K58" s="174">
        <f t="shared" si="9"/>
        <v>0</v>
      </c>
      <c r="L58" s="174">
        <v>0</v>
      </c>
      <c r="M58" s="174">
        <f t="shared" si="10"/>
        <v>0</v>
      </c>
      <c r="N58" s="166">
        <v>0</v>
      </c>
      <c r="O58" s="166">
        <f t="shared" si="11"/>
        <v>0</v>
      </c>
      <c r="P58" s="166">
        <v>0</v>
      </c>
      <c r="Q58" s="166">
        <f t="shared" si="12"/>
        <v>0</v>
      </c>
      <c r="R58" s="166"/>
      <c r="S58" s="166"/>
      <c r="T58" s="167">
        <v>0.20699999999999999</v>
      </c>
      <c r="U58" s="166">
        <f t="shared" si="13"/>
        <v>0.83</v>
      </c>
      <c r="V58" s="156"/>
      <c r="W58" s="156"/>
      <c r="X58" s="156"/>
      <c r="Y58" s="156"/>
      <c r="Z58" s="156"/>
      <c r="AA58" s="156"/>
      <c r="AB58" s="156"/>
      <c r="AC58" s="156"/>
      <c r="AD58" s="156"/>
      <c r="AE58" s="156" t="s">
        <v>96</v>
      </c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</row>
    <row r="59" spans="1:60" outlineLevel="1">
      <c r="A59" s="157">
        <v>49</v>
      </c>
      <c r="B59" s="163" t="s">
        <v>184</v>
      </c>
      <c r="C59" s="196" t="s">
        <v>185</v>
      </c>
      <c r="D59" s="165" t="s">
        <v>0</v>
      </c>
      <c r="E59" s="171">
        <v>1892</v>
      </c>
      <c r="F59" s="173"/>
      <c r="G59" s="174">
        <f t="shared" si="7"/>
        <v>0</v>
      </c>
      <c r="H59" s="173"/>
      <c r="I59" s="174">
        <f t="shared" si="8"/>
        <v>0</v>
      </c>
      <c r="J59" s="173"/>
      <c r="K59" s="174">
        <f t="shared" si="9"/>
        <v>0</v>
      </c>
      <c r="L59" s="174">
        <v>0</v>
      </c>
      <c r="M59" s="174">
        <f t="shared" si="10"/>
        <v>0</v>
      </c>
      <c r="N59" s="166">
        <v>0</v>
      </c>
      <c r="O59" s="166">
        <f t="shared" si="11"/>
        <v>0</v>
      </c>
      <c r="P59" s="166">
        <v>0</v>
      </c>
      <c r="Q59" s="166">
        <f t="shared" si="12"/>
        <v>0</v>
      </c>
      <c r="R59" s="166"/>
      <c r="S59" s="166"/>
      <c r="T59" s="167">
        <v>0</v>
      </c>
      <c r="U59" s="166">
        <f t="shared" si="13"/>
        <v>0</v>
      </c>
      <c r="V59" s="156"/>
      <c r="W59" s="156"/>
      <c r="X59" s="156"/>
      <c r="Y59" s="156"/>
      <c r="Z59" s="156"/>
      <c r="AA59" s="156"/>
      <c r="AB59" s="156"/>
      <c r="AC59" s="156"/>
      <c r="AD59" s="156"/>
      <c r="AE59" s="156" t="s">
        <v>96</v>
      </c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</row>
    <row r="60" spans="1:60">
      <c r="A60" s="158" t="s">
        <v>91</v>
      </c>
      <c r="B60" s="164" t="s">
        <v>58</v>
      </c>
      <c r="C60" s="197" t="s">
        <v>59</v>
      </c>
      <c r="D60" s="168"/>
      <c r="E60" s="172"/>
      <c r="F60" s="175"/>
      <c r="G60" s="175">
        <f>SUMIF(AE61:AE71,"&lt;&gt;NOR",G61:G71)</f>
        <v>0</v>
      </c>
      <c r="H60" s="175"/>
      <c r="I60" s="175">
        <f>SUM(I61:I71)</f>
        <v>0</v>
      </c>
      <c r="J60" s="175"/>
      <c r="K60" s="175">
        <f>SUM(K61:K71)</f>
        <v>0</v>
      </c>
      <c r="L60" s="175"/>
      <c r="M60" s="175">
        <f>SUM(M61:M71)</f>
        <v>0</v>
      </c>
      <c r="N60" s="169"/>
      <c r="O60" s="169">
        <f>SUM(O61:O71)</f>
        <v>0.42542999999999997</v>
      </c>
      <c r="P60" s="169"/>
      <c r="Q60" s="169">
        <f>SUM(Q61:Q71)</f>
        <v>0</v>
      </c>
      <c r="R60" s="169"/>
      <c r="S60" s="169"/>
      <c r="T60" s="170"/>
      <c r="U60" s="169">
        <f>SUM(U61:U71)</f>
        <v>28.6</v>
      </c>
      <c r="AE60" t="s">
        <v>92</v>
      </c>
    </row>
    <row r="61" spans="1:60" outlineLevel="1">
      <c r="A61" s="157">
        <v>50</v>
      </c>
      <c r="B61" s="163" t="s">
        <v>186</v>
      </c>
      <c r="C61" s="196" t="s">
        <v>187</v>
      </c>
      <c r="D61" s="165" t="s">
        <v>95</v>
      </c>
      <c r="E61" s="171">
        <v>15</v>
      </c>
      <c r="F61" s="173"/>
      <c r="G61" s="174">
        <f t="shared" ref="G61:G71" si="14">ROUND(E61*F61,2)</f>
        <v>0</v>
      </c>
      <c r="H61" s="173"/>
      <c r="I61" s="174">
        <f t="shared" ref="I61:I71" si="15">ROUND(E61*H61,2)</f>
        <v>0</v>
      </c>
      <c r="J61" s="173"/>
      <c r="K61" s="174">
        <f t="shared" ref="K61:K71" si="16">ROUND(E61*J61,2)</f>
        <v>0</v>
      </c>
      <c r="L61" s="174">
        <v>0</v>
      </c>
      <c r="M61" s="174">
        <f t="shared" ref="M61:M71" si="17">G61*(1+L61/100)</f>
        <v>0</v>
      </c>
      <c r="N61" s="166">
        <v>1.455E-2</v>
      </c>
      <c r="O61" s="166">
        <f t="shared" ref="O61:O71" si="18">ROUND(E61*N61,5)</f>
        <v>0.21825</v>
      </c>
      <c r="P61" s="166">
        <v>0</v>
      </c>
      <c r="Q61" s="166">
        <f t="shared" ref="Q61:Q71" si="19">ROUND(E61*P61,5)</f>
        <v>0</v>
      </c>
      <c r="R61" s="166"/>
      <c r="S61" s="166"/>
      <c r="T61" s="167">
        <v>0.78400000000000003</v>
      </c>
      <c r="U61" s="166">
        <f t="shared" ref="U61:U71" si="20">ROUND(E61*T61,2)</f>
        <v>11.76</v>
      </c>
      <c r="V61" s="156"/>
      <c r="W61" s="156"/>
      <c r="X61" s="156"/>
      <c r="Y61" s="156"/>
      <c r="Z61" s="156"/>
      <c r="AA61" s="156"/>
      <c r="AB61" s="156"/>
      <c r="AC61" s="156"/>
      <c r="AD61" s="156"/>
      <c r="AE61" s="156" t="s">
        <v>96</v>
      </c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</row>
    <row r="62" spans="1:60" outlineLevel="1">
      <c r="A62" s="157">
        <v>51</v>
      </c>
      <c r="B62" s="163" t="s">
        <v>188</v>
      </c>
      <c r="C62" s="196" t="s">
        <v>189</v>
      </c>
      <c r="D62" s="165" t="s">
        <v>95</v>
      </c>
      <c r="E62" s="171">
        <v>10</v>
      </c>
      <c r="F62" s="173"/>
      <c r="G62" s="174">
        <f t="shared" si="14"/>
        <v>0</v>
      </c>
      <c r="H62" s="173"/>
      <c r="I62" s="174">
        <f t="shared" si="15"/>
        <v>0</v>
      </c>
      <c r="J62" s="173"/>
      <c r="K62" s="174">
        <f t="shared" si="16"/>
        <v>0</v>
      </c>
      <c r="L62" s="174">
        <v>0</v>
      </c>
      <c r="M62" s="174">
        <f t="shared" si="17"/>
        <v>0</v>
      </c>
      <c r="N62" s="166">
        <v>1.2489999999999999E-2</v>
      </c>
      <c r="O62" s="166">
        <f t="shared" si="18"/>
        <v>0.1249</v>
      </c>
      <c r="P62" s="166">
        <v>0</v>
      </c>
      <c r="Q62" s="166">
        <f t="shared" si="19"/>
        <v>0</v>
      </c>
      <c r="R62" s="166"/>
      <c r="S62" s="166"/>
      <c r="T62" s="167">
        <v>0.70399999999999996</v>
      </c>
      <c r="U62" s="166">
        <f t="shared" si="20"/>
        <v>7.04</v>
      </c>
      <c r="V62" s="156"/>
      <c r="W62" s="156"/>
      <c r="X62" s="156"/>
      <c r="Y62" s="156"/>
      <c r="Z62" s="156"/>
      <c r="AA62" s="156"/>
      <c r="AB62" s="156"/>
      <c r="AC62" s="156"/>
      <c r="AD62" s="156"/>
      <c r="AE62" s="156" t="s">
        <v>96</v>
      </c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</row>
    <row r="63" spans="1:60" outlineLevel="1">
      <c r="A63" s="157">
        <v>52</v>
      </c>
      <c r="B63" s="163" t="s">
        <v>190</v>
      </c>
      <c r="C63" s="196" t="s">
        <v>191</v>
      </c>
      <c r="D63" s="165" t="s">
        <v>95</v>
      </c>
      <c r="E63" s="171">
        <v>5</v>
      </c>
      <c r="F63" s="173"/>
      <c r="G63" s="174">
        <f t="shared" si="14"/>
        <v>0</v>
      </c>
      <c r="H63" s="173"/>
      <c r="I63" s="174">
        <f t="shared" si="15"/>
        <v>0</v>
      </c>
      <c r="J63" s="173"/>
      <c r="K63" s="174">
        <f t="shared" si="16"/>
        <v>0</v>
      </c>
      <c r="L63" s="174">
        <v>0</v>
      </c>
      <c r="M63" s="174">
        <f t="shared" si="17"/>
        <v>0</v>
      </c>
      <c r="N63" s="166">
        <v>8.0599999999999995E-3</v>
      </c>
      <c r="O63" s="166">
        <f t="shared" si="18"/>
        <v>4.0300000000000002E-2</v>
      </c>
      <c r="P63" s="166">
        <v>0</v>
      </c>
      <c r="Q63" s="166">
        <f t="shared" si="19"/>
        <v>0</v>
      </c>
      <c r="R63" s="166"/>
      <c r="S63" s="166"/>
      <c r="T63" s="167">
        <v>0.53700000000000003</v>
      </c>
      <c r="U63" s="166">
        <f t="shared" si="20"/>
        <v>2.69</v>
      </c>
      <c r="V63" s="156"/>
      <c r="W63" s="156"/>
      <c r="X63" s="156"/>
      <c r="Y63" s="156"/>
      <c r="Z63" s="156"/>
      <c r="AA63" s="156"/>
      <c r="AB63" s="156"/>
      <c r="AC63" s="156"/>
      <c r="AD63" s="156"/>
      <c r="AE63" s="156" t="s">
        <v>96</v>
      </c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</row>
    <row r="64" spans="1:60" outlineLevel="1">
      <c r="A64" s="157">
        <v>53</v>
      </c>
      <c r="B64" s="163" t="s">
        <v>192</v>
      </c>
      <c r="C64" s="196" t="s">
        <v>193</v>
      </c>
      <c r="D64" s="165" t="s">
        <v>111</v>
      </c>
      <c r="E64" s="171">
        <v>8</v>
      </c>
      <c r="F64" s="173"/>
      <c r="G64" s="174">
        <f t="shared" si="14"/>
        <v>0</v>
      </c>
      <c r="H64" s="173"/>
      <c r="I64" s="174">
        <f t="shared" si="15"/>
        <v>0</v>
      </c>
      <c r="J64" s="173"/>
      <c r="K64" s="174">
        <f t="shared" si="16"/>
        <v>0</v>
      </c>
      <c r="L64" s="174">
        <v>0</v>
      </c>
      <c r="M64" s="174">
        <f t="shared" si="17"/>
        <v>0</v>
      </c>
      <c r="N64" s="166">
        <v>1.0399999999999999E-3</v>
      </c>
      <c r="O64" s="166">
        <f t="shared" si="18"/>
        <v>8.3199999999999993E-3</v>
      </c>
      <c r="P64" s="166">
        <v>0</v>
      </c>
      <c r="Q64" s="166">
        <f t="shared" si="19"/>
        <v>0</v>
      </c>
      <c r="R64" s="166"/>
      <c r="S64" s="166"/>
      <c r="T64" s="167">
        <v>0.42399999999999999</v>
      </c>
      <c r="U64" s="166">
        <f t="shared" si="20"/>
        <v>3.39</v>
      </c>
      <c r="V64" s="156"/>
      <c r="W64" s="156"/>
      <c r="X64" s="156"/>
      <c r="Y64" s="156"/>
      <c r="Z64" s="156"/>
      <c r="AA64" s="156"/>
      <c r="AB64" s="156"/>
      <c r="AC64" s="156"/>
      <c r="AD64" s="156"/>
      <c r="AE64" s="156" t="s">
        <v>96</v>
      </c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</row>
    <row r="65" spans="1:60" outlineLevel="1">
      <c r="A65" s="157">
        <v>54</v>
      </c>
      <c r="B65" s="163" t="s">
        <v>194</v>
      </c>
      <c r="C65" s="196" t="s">
        <v>195</v>
      </c>
      <c r="D65" s="165" t="s">
        <v>111</v>
      </c>
      <c r="E65" s="171">
        <v>7</v>
      </c>
      <c r="F65" s="173"/>
      <c r="G65" s="174">
        <f t="shared" si="14"/>
        <v>0</v>
      </c>
      <c r="H65" s="173"/>
      <c r="I65" s="174">
        <f t="shared" si="15"/>
        <v>0</v>
      </c>
      <c r="J65" s="173"/>
      <c r="K65" s="174">
        <f t="shared" si="16"/>
        <v>0</v>
      </c>
      <c r="L65" s="174">
        <v>0</v>
      </c>
      <c r="M65" s="174">
        <f t="shared" si="17"/>
        <v>0</v>
      </c>
      <c r="N65" s="166">
        <v>3.6999999999999999E-4</v>
      </c>
      <c r="O65" s="166">
        <f t="shared" si="18"/>
        <v>2.5899999999999999E-3</v>
      </c>
      <c r="P65" s="166">
        <v>0</v>
      </c>
      <c r="Q65" s="166">
        <f t="shared" si="19"/>
        <v>0</v>
      </c>
      <c r="R65" s="166"/>
      <c r="S65" s="166"/>
      <c r="T65" s="167">
        <v>0</v>
      </c>
      <c r="U65" s="166">
        <f t="shared" si="20"/>
        <v>0</v>
      </c>
      <c r="V65" s="156"/>
      <c r="W65" s="156"/>
      <c r="X65" s="156"/>
      <c r="Y65" s="156"/>
      <c r="Z65" s="156"/>
      <c r="AA65" s="156"/>
      <c r="AB65" s="156"/>
      <c r="AC65" s="156"/>
      <c r="AD65" s="156"/>
      <c r="AE65" s="156" t="s">
        <v>171</v>
      </c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</row>
    <row r="66" spans="1:60" outlineLevel="1">
      <c r="A66" s="157">
        <v>55</v>
      </c>
      <c r="B66" s="163" t="s">
        <v>196</v>
      </c>
      <c r="C66" s="196" t="s">
        <v>197</v>
      </c>
      <c r="D66" s="165" t="s">
        <v>111</v>
      </c>
      <c r="E66" s="171">
        <v>1</v>
      </c>
      <c r="F66" s="173"/>
      <c r="G66" s="174">
        <f t="shared" si="14"/>
        <v>0</v>
      </c>
      <c r="H66" s="173"/>
      <c r="I66" s="174">
        <f t="shared" si="15"/>
        <v>0</v>
      </c>
      <c r="J66" s="173"/>
      <c r="K66" s="174">
        <f t="shared" si="16"/>
        <v>0</v>
      </c>
      <c r="L66" s="174">
        <v>0</v>
      </c>
      <c r="M66" s="174">
        <f t="shared" si="17"/>
        <v>0</v>
      </c>
      <c r="N66" s="166">
        <v>6.6E-4</v>
      </c>
      <c r="O66" s="166">
        <f t="shared" si="18"/>
        <v>6.6E-4</v>
      </c>
      <c r="P66" s="166">
        <v>0</v>
      </c>
      <c r="Q66" s="166">
        <f t="shared" si="19"/>
        <v>0</v>
      </c>
      <c r="R66" s="166"/>
      <c r="S66" s="166"/>
      <c r="T66" s="167">
        <v>0</v>
      </c>
      <c r="U66" s="166">
        <f t="shared" si="20"/>
        <v>0</v>
      </c>
      <c r="V66" s="156"/>
      <c r="W66" s="156"/>
      <c r="X66" s="156"/>
      <c r="Y66" s="156"/>
      <c r="Z66" s="156"/>
      <c r="AA66" s="156"/>
      <c r="AB66" s="156"/>
      <c r="AC66" s="156"/>
      <c r="AD66" s="156"/>
      <c r="AE66" s="156" t="s">
        <v>171</v>
      </c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</row>
    <row r="67" spans="1:60" outlineLevel="1">
      <c r="A67" s="157">
        <v>56</v>
      </c>
      <c r="B67" s="163" t="s">
        <v>198</v>
      </c>
      <c r="C67" s="196" t="s">
        <v>199</v>
      </c>
      <c r="D67" s="165" t="s">
        <v>111</v>
      </c>
      <c r="E67" s="171">
        <v>1</v>
      </c>
      <c r="F67" s="173"/>
      <c r="G67" s="174">
        <f t="shared" si="14"/>
        <v>0</v>
      </c>
      <c r="H67" s="173"/>
      <c r="I67" s="174">
        <f t="shared" si="15"/>
        <v>0</v>
      </c>
      <c r="J67" s="173"/>
      <c r="K67" s="174">
        <f t="shared" si="16"/>
        <v>0</v>
      </c>
      <c r="L67" s="174">
        <v>0</v>
      </c>
      <c r="M67" s="174">
        <f t="shared" si="17"/>
        <v>0</v>
      </c>
      <c r="N67" s="166">
        <v>2.16E-3</v>
      </c>
      <c r="O67" s="166">
        <f t="shared" si="18"/>
        <v>2.16E-3</v>
      </c>
      <c r="P67" s="166">
        <v>0</v>
      </c>
      <c r="Q67" s="166">
        <f t="shared" si="19"/>
        <v>0</v>
      </c>
      <c r="R67" s="166"/>
      <c r="S67" s="166"/>
      <c r="T67" s="167">
        <v>0</v>
      </c>
      <c r="U67" s="166">
        <f t="shared" si="20"/>
        <v>0</v>
      </c>
      <c r="V67" s="156"/>
      <c r="W67" s="156"/>
      <c r="X67" s="156"/>
      <c r="Y67" s="156"/>
      <c r="Z67" s="156"/>
      <c r="AA67" s="156"/>
      <c r="AB67" s="156"/>
      <c r="AC67" s="156"/>
      <c r="AD67" s="156"/>
      <c r="AE67" s="156" t="s">
        <v>171</v>
      </c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</row>
    <row r="68" spans="1:60" outlineLevel="1">
      <c r="A68" s="157">
        <v>57</v>
      </c>
      <c r="B68" s="163" t="s">
        <v>200</v>
      </c>
      <c r="C68" s="196" t="s">
        <v>201</v>
      </c>
      <c r="D68" s="165" t="s">
        <v>131</v>
      </c>
      <c r="E68" s="171">
        <v>1</v>
      </c>
      <c r="F68" s="173"/>
      <c r="G68" s="174">
        <f t="shared" si="14"/>
        <v>0</v>
      </c>
      <c r="H68" s="173"/>
      <c r="I68" s="174">
        <f t="shared" si="15"/>
        <v>0</v>
      </c>
      <c r="J68" s="173"/>
      <c r="K68" s="174">
        <f t="shared" si="16"/>
        <v>0</v>
      </c>
      <c r="L68" s="174">
        <v>0</v>
      </c>
      <c r="M68" s="174">
        <f t="shared" si="17"/>
        <v>0</v>
      </c>
      <c r="N68" s="166">
        <v>2.8250000000000001E-2</v>
      </c>
      <c r="O68" s="166">
        <f t="shared" si="18"/>
        <v>2.8250000000000001E-2</v>
      </c>
      <c r="P68" s="166">
        <v>0</v>
      </c>
      <c r="Q68" s="166">
        <f t="shared" si="19"/>
        <v>0</v>
      </c>
      <c r="R68" s="166"/>
      <c r="S68" s="166"/>
      <c r="T68" s="167">
        <v>0.9</v>
      </c>
      <c r="U68" s="166">
        <f t="shared" si="20"/>
        <v>0.9</v>
      </c>
      <c r="V68" s="156"/>
      <c r="W68" s="156"/>
      <c r="X68" s="156"/>
      <c r="Y68" s="156"/>
      <c r="Z68" s="156"/>
      <c r="AA68" s="156"/>
      <c r="AB68" s="156"/>
      <c r="AC68" s="156"/>
      <c r="AD68" s="156"/>
      <c r="AE68" s="156" t="s">
        <v>96</v>
      </c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</row>
    <row r="69" spans="1:60" outlineLevel="1">
      <c r="A69" s="157">
        <v>58</v>
      </c>
      <c r="B69" s="163" t="s">
        <v>202</v>
      </c>
      <c r="C69" s="196" t="s">
        <v>203</v>
      </c>
      <c r="D69" s="165" t="s">
        <v>111</v>
      </c>
      <c r="E69" s="171">
        <v>2</v>
      </c>
      <c r="F69" s="173"/>
      <c r="G69" s="174">
        <f t="shared" si="14"/>
        <v>0</v>
      </c>
      <c r="H69" s="173"/>
      <c r="I69" s="174">
        <f t="shared" si="15"/>
        <v>0</v>
      </c>
      <c r="J69" s="173"/>
      <c r="K69" s="174">
        <f t="shared" si="16"/>
        <v>0</v>
      </c>
      <c r="L69" s="174">
        <v>0</v>
      </c>
      <c r="M69" s="174">
        <f t="shared" si="17"/>
        <v>0</v>
      </c>
      <c r="N69" s="166">
        <v>0</v>
      </c>
      <c r="O69" s="166">
        <f t="shared" si="18"/>
        <v>0</v>
      </c>
      <c r="P69" s="166">
        <v>0</v>
      </c>
      <c r="Q69" s="166">
        <f t="shared" si="19"/>
        <v>0</v>
      </c>
      <c r="R69" s="166"/>
      <c r="S69" s="166"/>
      <c r="T69" s="167">
        <v>0.48199999999999998</v>
      </c>
      <c r="U69" s="166">
        <f t="shared" si="20"/>
        <v>0.96</v>
      </c>
      <c r="V69" s="156"/>
      <c r="W69" s="156"/>
      <c r="X69" s="156"/>
      <c r="Y69" s="156"/>
      <c r="Z69" s="156"/>
      <c r="AA69" s="156"/>
      <c r="AB69" s="156"/>
      <c r="AC69" s="156"/>
      <c r="AD69" s="156"/>
      <c r="AE69" s="156" t="s">
        <v>96</v>
      </c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</row>
    <row r="70" spans="1:60" outlineLevel="1">
      <c r="A70" s="157">
        <v>59</v>
      </c>
      <c r="B70" s="163" t="s">
        <v>204</v>
      </c>
      <c r="C70" s="196" t="s">
        <v>205</v>
      </c>
      <c r="D70" s="165" t="s">
        <v>95</v>
      </c>
      <c r="E70" s="171">
        <v>30</v>
      </c>
      <c r="F70" s="173"/>
      <c r="G70" s="174">
        <f t="shared" si="14"/>
        <v>0</v>
      </c>
      <c r="H70" s="173"/>
      <c r="I70" s="174">
        <f t="shared" si="15"/>
        <v>0</v>
      </c>
      <c r="J70" s="173"/>
      <c r="K70" s="174">
        <f t="shared" si="16"/>
        <v>0</v>
      </c>
      <c r="L70" s="174">
        <v>0</v>
      </c>
      <c r="M70" s="174">
        <f t="shared" si="17"/>
        <v>0</v>
      </c>
      <c r="N70" s="166">
        <v>0</v>
      </c>
      <c r="O70" s="166">
        <f t="shared" si="18"/>
        <v>0</v>
      </c>
      <c r="P70" s="166">
        <v>0</v>
      </c>
      <c r="Q70" s="166">
        <f t="shared" si="19"/>
        <v>0</v>
      </c>
      <c r="R70" s="166"/>
      <c r="S70" s="166"/>
      <c r="T70" s="167">
        <v>6.2E-2</v>
      </c>
      <c r="U70" s="166">
        <f t="shared" si="20"/>
        <v>1.86</v>
      </c>
      <c r="V70" s="156"/>
      <c r="W70" s="156"/>
      <c r="X70" s="156"/>
      <c r="Y70" s="156"/>
      <c r="Z70" s="156"/>
      <c r="AA70" s="156"/>
      <c r="AB70" s="156"/>
      <c r="AC70" s="156"/>
      <c r="AD70" s="156"/>
      <c r="AE70" s="156" t="s">
        <v>96</v>
      </c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56"/>
      <c r="AR70" s="156"/>
      <c r="AS70" s="156"/>
      <c r="AT70" s="156"/>
      <c r="AU70" s="156"/>
      <c r="AV70" s="156"/>
      <c r="AW70" s="156"/>
      <c r="AX70" s="156"/>
      <c r="AY70" s="156"/>
      <c r="AZ70" s="156"/>
      <c r="BA70" s="156"/>
      <c r="BB70" s="156"/>
      <c r="BC70" s="156"/>
      <c r="BD70" s="156"/>
      <c r="BE70" s="156"/>
      <c r="BF70" s="156"/>
      <c r="BG70" s="156"/>
      <c r="BH70" s="156"/>
    </row>
    <row r="71" spans="1:60" outlineLevel="1">
      <c r="A71" s="157">
        <v>60</v>
      </c>
      <c r="B71" s="163" t="s">
        <v>206</v>
      </c>
      <c r="C71" s="196" t="s">
        <v>207</v>
      </c>
      <c r="D71" s="165" t="s">
        <v>0</v>
      </c>
      <c r="E71" s="171">
        <v>301</v>
      </c>
      <c r="F71" s="173"/>
      <c r="G71" s="174">
        <f t="shared" si="14"/>
        <v>0</v>
      </c>
      <c r="H71" s="173"/>
      <c r="I71" s="174">
        <f t="shared" si="15"/>
        <v>0</v>
      </c>
      <c r="J71" s="173"/>
      <c r="K71" s="174">
        <f t="shared" si="16"/>
        <v>0</v>
      </c>
      <c r="L71" s="174">
        <v>0</v>
      </c>
      <c r="M71" s="174">
        <f t="shared" si="17"/>
        <v>0</v>
      </c>
      <c r="N71" s="166">
        <v>0</v>
      </c>
      <c r="O71" s="166">
        <f t="shared" si="18"/>
        <v>0</v>
      </c>
      <c r="P71" s="166">
        <v>0</v>
      </c>
      <c r="Q71" s="166">
        <f t="shared" si="19"/>
        <v>0</v>
      </c>
      <c r="R71" s="166"/>
      <c r="S71" s="166"/>
      <c r="T71" s="167">
        <v>0</v>
      </c>
      <c r="U71" s="166">
        <f t="shared" si="20"/>
        <v>0</v>
      </c>
      <c r="V71" s="156"/>
      <c r="W71" s="156"/>
      <c r="X71" s="156"/>
      <c r="Y71" s="156"/>
      <c r="Z71" s="156"/>
      <c r="AA71" s="156"/>
      <c r="AB71" s="156"/>
      <c r="AC71" s="156"/>
      <c r="AD71" s="156"/>
      <c r="AE71" s="156" t="s">
        <v>96</v>
      </c>
      <c r="AF71" s="156"/>
      <c r="AG71" s="156"/>
      <c r="AH71" s="156"/>
      <c r="AI71" s="156"/>
      <c r="AJ71" s="156"/>
      <c r="AK71" s="156"/>
      <c r="AL71" s="156"/>
      <c r="AM71" s="156"/>
      <c r="AN71" s="156"/>
      <c r="AO71" s="156"/>
      <c r="AP71" s="156"/>
      <c r="AQ71" s="156"/>
      <c r="AR71" s="156"/>
      <c r="AS71" s="156"/>
      <c r="AT71" s="156"/>
      <c r="AU71" s="156"/>
      <c r="AV71" s="156"/>
      <c r="AW71" s="156"/>
      <c r="AX71" s="156"/>
      <c r="AY71" s="156"/>
      <c r="AZ71" s="156"/>
      <c r="BA71" s="156"/>
      <c r="BB71" s="156"/>
      <c r="BC71" s="156"/>
      <c r="BD71" s="156"/>
      <c r="BE71" s="156"/>
      <c r="BF71" s="156"/>
      <c r="BG71" s="156"/>
      <c r="BH71" s="156"/>
    </row>
    <row r="72" spans="1:60">
      <c r="A72" s="158" t="s">
        <v>91</v>
      </c>
      <c r="B72" s="164" t="s">
        <v>60</v>
      </c>
      <c r="C72" s="197" t="s">
        <v>61</v>
      </c>
      <c r="D72" s="168"/>
      <c r="E72" s="172"/>
      <c r="F72" s="175"/>
      <c r="G72" s="175">
        <f>SUMIF(AE73:AE92,"&lt;&gt;NOR",G73:G92)</f>
        <v>0</v>
      </c>
      <c r="H72" s="175"/>
      <c r="I72" s="175">
        <f>SUM(I73:I92)</f>
        <v>0</v>
      </c>
      <c r="J72" s="175"/>
      <c r="K72" s="175">
        <f>SUM(K73:K92)</f>
        <v>0</v>
      </c>
      <c r="L72" s="175"/>
      <c r="M72" s="175">
        <f>SUM(M73:M92)</f>
        <v>0</v>
      </c>
      <c r="N72" s="169"/>
      <c r="O72" s="169">
        <f>SUM(O73:O92)</f>
        <v>7.6540000000000011E-2</v>
      </c>
      <c r="P72" s="169"/>
      <c r="Q72" s="169">
        <f>SUM(Q73:Q92)</f>
        <v>4.2040000000000001E-2</v>
      </c>
      <c r="R72" s="169"/>
      <c r="S72" s="169"/>
      <c r="T72" s="170"/>
      <c r="U72" s="169">
        <f>SUM(U73:U92)</f>
        <v>21.740000000000002</v>
      </c>
      <c r="AE72" t="s">
        <v>92</v>
      </c>
    </row>
    <row r="73" spans="1:60" outlineLevel="1">
      <c r="A73" s="157">
        <v>61</v>
      </c>
      <c r="B73" s="163" t="s">
        <v>208</v>
      </c>
      <c r="C73" s="196" t="s">
        <v>209</v>
      </c>
      <c r="D73" s="165" t="s">
        <v>131</v>
      </c>
      <c r="E73" s="171">
        <v>2</v>
      </c>
      <c r="F73" s="173"/>
      <c r="G73" s="174">
        <f t="shared" ref="G73:G92" si="21">ROUND(E73*F73,2)</f>
        <v>0</v>
      </c>
      <c r="H73" s="173"/>
      <c r="I73" s="174">
        <f t="shared" ref="I73:I92" si="22">ROUND(E73*H73,2)</f>
        <v>0</v>
      </c>
      <c r="J73" s="173"/>
      <c r="K73" s="174">
        <f t="shared" ref="K73:K92" si="23">ROUND(E73*J73,2)</f>
        <v>0</v>
      </c>
      <c r="L73" s="174">
        <v>0</v>
      </c>
      <c r="M73" s="174">
        <f t="shared" ref="M73:M92" si="24">G73*(1+L73/100)</f>
        <v>0</v>
      </c>
      <c r="N73" s="166">
        <v>0</v>
      </c>
      <c r="O73" s="166">
        <f t="shared" ref="O73:O92" si="25">ROUND(E73*N73,5)</f>
        <v>0</v>
      </c>
      <c r="P73" s="166">
        <v>1.9460000000000002E-2</v>
      </c>
      <c r="Q73" s="166">
        <f t="shared" ref="Q73:Q92" si="26">ROUND(E73*P73,5)</f>
        <v>3.8920000000000003E-2</v>
      </c>
      <c r="R73" s="166"/>
      <c r="S73" s="166"/>
      <c r="T73" s="167">
        <v>0.38200000000000001</v>
      </c>
      <c r="U73" s="166">
        <f t="shared" ref="U73:U92" si="27">ROUND(E73*T73,2)</f>
        <v>0.76</v>
      </c>
      <c r="V73" s="156"/>
      <c r="W73" s="156"/>
      <c r="X73" s="156"/>
      <c r="Y73" s="156"/>
      <c r="Z73" s="156"/>
      <c r="AA73" s="156"/>
      <c r="AB73" s="156"/>
      <c r="AC73" s="156"/>
      <c r="AD73" s="156"/>
      <c r="AE73" s="156" t="s">
        <v>96</v>
      </c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</row>
    <row r="74" spans="1:60" outlineLevel="1">
      <c r="A74" s="157">
        <v>62</v>
      </c>
      <c r="B74" s="163" t="s">
        <v>210</v>
      </c>
      <c r="C74" s="196" t="s">
        <v>211</v>
      </c>
      <c r="D74" s="165" t="s">
        <v>131</v>
      </c>
      <c r="E74" s="171">
        <v>2</v>
      </c>
      <c r="F74" s="173"/>
      <c r="G74" s="174">
        <f t="shared" si="21"/>
        <v>0</v>
      </c>
      <c r="H74" s="173"/>
      <c r="I74" s="174">
        <f t="shared" si="22"/>
        <v>0</v>
      </c>
      <c r="J74" s="173"/>
      <c r="K74" s="174">
        <f t="shared" si="23"/>
        <v>0</v>
      </c>
      <c r="L74" s="174">
        <v>0</v>
      </c>
      <c r="M74" s="174">
        <f t="shared" si="24"/>
        <v>0</v>
      </c>
      <c r="N74" s="166">
        <v>0</v>
      </c>
      <c r="O74" s="166">
        <f t="shared" si="25"/>
        <v>0</v>
      </c>
      <c r="P74" s="166">
        <v>1.56E-3</v>
      </c>
      <c r="Q74" s="166">
        <f t="shared" si="26"/>
        <v>3.1199999999999999E-3</v>
      </c>
      <c r="R74" s="166"/>
      <c r="S74" s="166"/>
      <c r="T74" s="167">
        <v>0.217</v>
      </c>
      <c r="U74" s="166">
        <f t="shared" si="27"/>
        <v>0.43</v>
      </c>
      <c r="V74" s="156"/>
      <c r="W74" s="156"/>
      <c r="X74" s="156"/>
      <c r="Y74" s="156"/>
      <c r="Z74" s="156"/>
      <c r="AA74" s="156"/>
      <c r="AB74" s="156"/>
      <c r="AC74" s="156"/>
      <c r="AD74" s="156"/>
      <c r="AE74" s="156" t="s">
        <v>96</v>
      </c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</row>
    <row r="75" spans="1:60" outlineLevel="1">
      <c r="A75" s="157">
        <v>63</v>
      </c>
      <c r="B75" s="163" t="s">
        <v>212</v>
      </c>
      <c r="C75" s="196" t="s">
        <v>213</v>
      </c>
      <c r="D75" s="165" t="s">
        <v>108</v>
      </c>
      <c r="E75" s="171">
        <v>4.2000000000000003E-2</v>
      </c>
      <c r="F75" s="173"/>
      <c r="G75" s="174">
        <f t="shared" si="21"/>
        <v>0</v>
      </c>
      <c r="H75" s="173"/>
      <c r="I75" s="174">
        <f t="shared" si="22"/>
        <v>0</v>
      </c>
      <c r="J75" s="173"/>
      <c r="K75" s="174">
        <f t="shared" si="23"/>
        <v>0</v>
      </c>
      <c r="L75" s="174">
        <v>0</v>
      </c>
      <c r="M75" s="174">
        <f t="shared" si="24"/>
        <v>0</v>
      </c>
      <c r="N75" s="166">
        <v>0</v>
      </c>
      <c r="O75" s="166">
        <f t="shared" si="25"/>
        <v>0</v>
      </c>
      <c r="P75" s="166">
        <v>0</v>
      </c>
      <c r="Q75" s="166">
        <f t="shared" si="26"/>
        <v>0</v>
      </c>
      <c r="R75" s="166"/>
      <c r="S75" s="166"/>
      <c r="T75" s="167">
        <v>3.169</v>
      </c>
      <c r="U75" s="166">
        <f t="shared" si="27"/>
        <v>0.13</v>
      </c>
      <c r="V75" s="156"/>
      <c r="W75" s="156"/>
      <c r="X75" s="156"/>
      <c r="Y75" s="156"/>
      <c r="Z75" s="156"/>
      <c r="AA75" s="156"/>
      <c r="AB75" s="156"/>
      <c r="AC75" s="156"/>
      <c r="AD75" s="156"/>
      <c r="AE75" s="156" t="s">
        <v>96</v>
      </c>
      <c r="AF75" s="156"/>
      <c r="AG75" s="156"/>
      <c r="AH75" s="156"/>
      <c r="AI75" s="156"/>
      <c r="AJ75" s="156"/>
      <c r="AK75" s="156"/>
      <c r="AL75" s="156"/>
      <c r="AM75" s="156"/>
      <c r="AN75" s="156"/>
      <c r="AO75" s="156"/>
      <c r="AP75" s="156"/>
      <c r="AQ75" s="156"/>
      <c r="AR75" s="156"/>
      <c r="AS75" s="156"/>
      <c r="AT75" s="156"/>
      <c r="AU75" s="156"/>
      <c r="AV75" s="156"/>
      <c r="AW75" s="156"/>
      <c r="AX75" s="156"/>
      <c r="AY75" s="156"/>
      <c r="AZ75" s="156"/>
      <c r="BA75" s="156"/>
      <c r="BB75" s="156"/>
      <c r="BC75" s="156"/>
      <c r="BD75" s="156"/>
      <c r="BE75" s="156"/>
      <c r="BF75" s="156"/>
      <c r="BG75" s="156"/>
      <c r="BH75" s="156"/>
    </row>
    <row r="76" spans="1:60" outlineLevel="1">
      <c r="A76" s="157">
        <v>64</v>
      </c>
      <c r="B76" s="163" t="s">
        <v>214</v>
      </c>
      <c r="C76" s="196" t="s">
        <v>215</v>
      </c>
      <c r="D76" s="165" t="s">
        <v>131</v>
      </c>
      <c r="E76" s="171">
        <v>2</v>
      </c>
      <c r="F76" s="173"/>
      <c r="G76" s="174">
        <f t="shared" si="21"/>
        <v>0</v>
      </c>
      <c r="H76" s="173"/>
      <c r="I76" s="174">
        <f t="shared" si="22"/>
        <v>0</v>
      </c>
      <c r="J76" s="173"/>
      <c r="K76" s="174">
        <f t="shared" si="23"/>
        <v>0</v>
      </c>
      <c r="L76" s="174">
        <v>0</v>
      </c>
      <c r="M76" s="174">
        <f t="shared" si="24"/>
        <v>0</v>
      </c>
      <c r="N76" s="166">
        <v>1.9009999999999999E-2</v>
      </c>
      <c r="O76" s="166">
        <f t="shared" si="25"/>
        <v>3.8019999999999998E-2</v>
      </c>
      <c r="P76" s="166">
        <v>0</v>
      </c>
      <c r="Q76" s="166">
        <f t="shared" si="26"/>
        <v>0</v>
      </c>
      <c r="R76" s="166"/>
      <c r="S76" s="166"/>
      <c r="T76" s="167">
        <v>1.1890000000000001</v>
      </c>
      <c r="U76" s="166">
        <f t="shared" si="27"/>
        <v>2.38</v>
      </c>
      <c r="V76" s="156"/>
      <c r="W76" s="156"/>
      <c r="X76" s="156"/>
      <c r="Y76" s="156"/>
      <c r="Z76" s="156"/>
      <c r="AA76" s="156"/>
      <c r="AB76" s="156"/>
      <c r="AC76" s="156"/>
      <c r="AD76" s="156"/>
      <c r="AE76" s="156" t="s">
        <v>96</v>
      </c>
      <c r="AF76" s="156"/>
      <c r="AG76" s="156"/>
      <c r="AH76" s="156"/>
      <c r="AI76" s="156"/>
      <c r="AJ76" s="156"/>
      <c r="AK76" s="156"/>
      <c r="AL76" s="156"/>
      <c r="AM76" s="156"/>
      <c r="AN76" s="156"/>
      <c r="AO76" s="156"/>
      <c r="AP76" s="156"/>
      <c r="AQ76" s="156"/>
      <c r="AR76" s="156"/>
      <c r="AS76" s="156"/>
      <c r="AT76" s="156"/>
      <c r="AU76" s="156"/>
      <c r="AV76" s="156"/>
      <c r="AW76" s="156"/>
      <c r="AX76" s="156"/>
      <c r="AY76" s="156"/>
      <c r="AZ76" s="156"/>
      <c r="BA76" s="156"/>
      <c r="BB76" s="156"/>
      <c r="BC76" s="156"/>
      <c r="BD76" s="156"/>
      <c r="BE76" s="156"/>
      <c r="BF76" s="156"/>
      <c r="BG76" s="156"/>
      <c r="BH76" s="156"/>
    </row>
    <row r="77" spans="1:60" outlineLevel="1">
      <c r="A77" s="157">
        <v>65</v>
      </c>
      <c r="B77" s="163" t="s">
        <v>216</v>
      </c>
      <c r="C77" s="196" t="s">
        <v>217</v>
      </c>
      <c r="D77" s="165" t="s">
        <v>131</v>
      </c>
      <c r="E77" s="171">
        <v>2</v>
      </c>
      <c r="F77" s="173"/>
      <c r="G77" s="174">
        <f t="shared" si="21"/>
        <v>0</v>
      </c>
      <c r="H77" s="173"/>
      <c r="I77" s="174">
        <f t="shared" si="22"/>
        <v>0</v>
      </c>
      <c r="J77" s="173"/>
      <c r="K77" s="174">
        <f t="shared" si="23"/>
        <v>0</v>
      </c>
      <c r="L77" s="174">
        <v>0</v>
      </c>
      <c r="M77" s="174">
        <f t="shared" si="24"/>
        <v>0</v>
      </c>
      <c r="N77" s="166">
        <v>1.41E-3</v>
      </c>
      <c r="O77" s="166">
        <f t="shared" si="25"/>
        <v>2.82E-3</v>
      </c>
      <c r="P77" s="166">
        <v>0</v>
      </c>
      <c r="Q77" s="166">
        <f t="shared" si="26"/>
        <v>0</v>
      </c>
      <c r="R77" s="166"/>
      <c r="S77" s="166"/>
      <c r="T77" s="167">
        <v>1.575</v>
      </c>
      <c r="U77" s="166">
        <f t="shared" si="27"/>
        <v>3.15</v>
      </c>
      <c r="V77" s="156"/>
      <c r="W77" s="156"/>
      <c r="X77" s="156"/>
      <c r="Y77" s="156"/>
      <c r="Z77" s="156"/>
      <c r="AA77" s="156"/>
      <c r="AB77" s="156"/>
      <c r="AC77" s="156"/>
      <c r="AD77" s="156"/>
      <c r="AE77" s="156" t="s">
        <v>96</v>
      </c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</row>
    <row r="78" spans="1:60" ht="22.5" outlineLevel="1">
      <c r="A78" s="157">
        <v>66</v>
      </c>
      <c r="B78" s="163" t="s">
        <v>218</v>
      </c>
      <c r="C78" s="196" t="s">
        <v>219</v>
      </c>
      <c r="D78" s="165" t="s">
        <v>111</v>
      </c>
      <c r="E78" s="171">
        <v>3</v>
      </c>
      <c r="F78" s="173"/>
      <c r="G78" s="174">
        <f t="shared" si="21"/>
        <v>0</v>
      </c>
      <c r="H78" s="173"/>
      <c r="I78" s="174">
        <f t="shared" si="22"/>
        <v>0</v>
      </c>
      <c r="J78" s="173"/>
      <c r="K78" s="174">
        <f t="shared" si="23"/>
        <v>0</v>
      </c>
      <c r="L78" s="174">
        <v>0</v>
      </c>
      <c r="M78" s="174">
        <f t="shared" si="24"/>
        <v>0</v>
      </c>
      <c r="N78" s="166">
        <v>1.72E-3</v>
      </c>
      <c r="O78" s="166">
        <f t="shared" si="25"/>
        <v>5.1599999999999997E-3</v>
      </c>
      <c r="P78" s="166">
        <v>0</v>
      </c>
      <c r="Q78" s="166">
        <f t="shared" si="26"/>
        <v>0</v>
      </c>
      <c r="R78" s="166"/>
      <c r="S78" s="166"/>
      <c r="T78" s="167">
        <v>0.47599999999999998</v>
      </c>
      <c r="U78" s="166">
        <f t="shared" si="27"/>
        <v>1.43</v>
      </c>
      <c r="V78" s="156"/>
      <c r="W78" s="156"/>
      <c r="X78" s="156"/>
      <c r="Y78" s="156"/>
      <c r="Z78" s="156"/>
      <c r="AA78" s="156"/>
      <c r="AB78" s="156"/>
      <c r="AC78" s="156"/>
      <c r="AD78" s="156"/>
      <c r="AE78" s="156" t="s">
        <v>96</v>
      </c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6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</row>
    <row r="79" spans="1:60" outlineLevel="1">
      <c r="A79" s="157">
        <v>67</v>
      </c>
      <c r="B79" s="163" t="s">
        <v>220</v>
      </c>
      <c r="C79" s="196" t="s">
        <v>221</v>
      </c>
      <c r="D79" s="165" t="s">
        <v>111</v>
      </c>
      <c r="E79" s="171">
        <v>1</v>
      </c>
      <c r="F79" s="173"/>
      <c r="G79" s="174">
        <f t="shared" si="21"/>
        <v>0</v>
      </c>
      <c r="H79" s="173"/>
      <c r="I79" s="174">
        <f t="shared" si="22"/>
        <v>0</v>
      </c>
      <c r="J79" s="173"/>
      <c r="K79" s="174">
        <f t="shared" si="23"/>
        <v>0</v>
      </c>
      <c r="L79" s="174">
        <v>0</v>
      </c>
      <c r="M79" s="174">
        <f t="shared" si="24"/>
        <v>0</v>
      </c>
      <c r="N79" s="166">
        <v>1.64E-3</v>
      </c>
      <c r="O79" s="166">
        <f t="shared" si="25"/>
        <v>1.64E-3</v>
      </c>
      <c r="P79" s="166">
        <v>0</v>
      </c>
      <c r="Q79" s="166">
        <f t="shared" si="26"/>
        <v>0</v>
      </c>
      <c r="R79" s="166"/>
      <c r="S79" s="166"/>
      <c r="T79" s="167">
        <v>0.44500000000000001</v>
      </c>
      <c r="U79" s="166">
        <f t="shared" si="27"/>
        <v>0.45</v>
      </c>
      <c r="V79" s="156"/>
      <c r="W79" s="156"/>
      <c r="X79" s="156"/>
      <c r="Y79" s="156"/>
      <c r="Z79" s="156"/>
      <c r="AA79" s="156"/>
      <c r="AB79" s="156"/>
      <c r="AC79" s="156"/>
      <c r="AD79" s="156"/>
      <c r="AE79" s="156" t="s">
        <v>96</v>
      </c>
      <c r="AF79" s="156"/>
      <c r="AG79" s="156"/>
      <c r="AH79" s="156"/>
      <c r="AI79" s="156"/>
      <c r="AJ79" s="156"/>
      <c r="AK79" s="156"/>
      <c r="AL79" s="156"/>
      <c r="AM79" s="156"/>
      <c r="AN79" s="156"/>
      <c r="AO79" s="156"/>
      <c r="AP79" s="156"/>
      <c r="AQ79" s="156"/>
      <c r="AR79" s="156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</row>
    <row r="80" spans="1:60" outlineLevel="1">
      <c r="A80" s="157">
        <v>68</v>
      </c>
      <c r="B80" s="163" t="s">
        <v>222</v>
      </c>
      <c r="C80" s="196" t="s">
        <v>223</v>
      </c>
      <c r="D80" s="165" t="s">
        <v>111</v>
      </c>
      <c r="E80" s="171">
        <v>1</v>
      </c>
      <c r="F80" s="173"/>
      <c r="G80" s="174">
        <f t="shared" si="21"/>
        <v>0</v>
      </c>
      <c r="H80" s="173"/>
      <c r="I80" s="174">
        <f t="shared" si="22"/>
        <v>0</v>
      </c>
      <c r="J80" s="173"/>
      <c r="K80" s="174">
        <f t="shared" si="23"/>
        <v>0</v>
      </c>
      <c r="L80" s="174">
        <v>0</v>
      </c>
      <c r="M80" s="174">
        <f t="shared" si="24"/>
        <v>0</v>
      </c>
      <c r="N80" s="166">
        <v>4.0000000000000003E-5</v>
      </c>
      <c r="O80" s="166">
        <f t="shared" si="25"/>
        <v>4.0000000000000003E-5</v>
      </c>
      <c r="P80" s="166">
        <v>0</v>
      </c>
      <c r="Q80" s="166">
        <f t="shared" si="26"/>
        <v>0</v>
      </c>
      <c r="R80" s="166"/>
      <c r="S80" s="166"/>
      <c r="T80" s="167">
        <v>0.44500000000000001</v>
      </c>
      <c r="U80" s="166">
        <f t="shared" si="27"/>
        <v>0.45</v>
      </c>
      <c r="V80" s="156"/>
      <c r="W80" s="156"/>
      <c r="X80" s="156"/>
      <c r="Y80" s="156"/>
      <c r="Z80" s="156"/>
      <c r="AA80" s="156"/>
      <c r="AB80" s="156"/>
      <c r="AC80" s="156"/>
      <c r="AD80" s="156"/>
      <c r="AE80" s="156" t="s">
        <v>96</v>
      </c>
      <c r="AF80" s="156"/>
      <c r="AG80" s="156"/>
      <c r="AH80" s="156"/>
      <c r="AI80" s="156"/>
      <c r="AJ80" s="156"/>
      <c r="AK80" s="156"/>
      <c r="AL80" s="156"/>
      <c r="AM80" s="156"/>
      <c r="AN80" s="156"/>
      <c r="AO80" s="156"/>
      <c r="AP80" s="156"/>
      <c r="AQ80" s="156"/>
      <c r="AR80" s="156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</row>
    <row r="81" spans="1:60" outlineLevel="1">
      <c r="A81" s="157">
        <v>69</v>
      </c>
      <c r="B81" s="163" t="s">
        <v>224</v>
      </c>
      <c r="C81" s="196" t="s">
        <v>225</v>
      </c>
      <c r="D81" s="165" t="s">
        <v>111</v>
      </c>
      <c r="E81" s="171">
        <v>3</v>
      </c>
      <c r="F81" s="173"/>
      <c r="G81" s="174">
        <f t="shared" si="21"/>
        <v>0</v>
      </c>
      <c r="H81" s="173"/>
      <c r="I81" s="174">
        <f t="shared" si="22"/>
        <v>0</v>
      </c>
      <c r="J81" s="173"/>
      <c r="K81" s="174">
        <f t="shared" si="23"/>
        <v>0</v>
      </c>
      <c r="L81" s="174">
        <v>0</v>
      </c>
      <c r="M81" s="174">
        <f t="shared" si="24"/>
        <v>0</v>
      </c>
      <c r="N81" s="166">
        <v>2.0000000000000001E-4</v>
      </c>
      <c r="O81" s="166">
        <f t="shared" si="25"/>
        <v>5.9999999999999995E-4</v>
      </c>
      <c r="P81" s="166">
        <v>0</v>
      </c>
      <c r="Q81" s="166">
        <f t="shared" si="26"/>
        <v>0</v>
      </c>
      <c r="R81" s="166"/>
      <c r="S81" s="166"/>
      <c r="T81" s="167">
        <v>0.246</v>
      </c>
      <c r="U81" s="166">
        <f t="shared" si="27"/>
        <v>0.74</v>
      </c>
      <c r="V81" s="156"/>
      <c r="W81" s="156"/>
      <c r="X81" s="156"/>
      <c r="Y81" s="156"/>
      <c r="Z81" s="156"/>
      <c r="AA81" s="156"/>
      <c r="AB81" s="156"/>
      <c r="AC81" s="156"/>
      <c r="AD81" s="156"/>
      <c r="AE81" s="156" t="s">
        <v>96</v>
      </c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156"/>
      <c r="AR81" s="156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</row>
    <row r="82" spans="1:60" outlineLevel="1">
      <c r="A82" s="157">
        <v>70</v>
      </c>
      <c r="B82" s="163" t="s">
        <v>226</v>
      </c>
      <c r="C82" s="196" t="s">
        <v>227</v>
      </c>
      <c r="D82" s="165" t="s">
        <v>111</v>
      </c>
      <c r="E82" s="171">
        <v>3</v>
      </c>
      <c r="F82" s="173"/>
      <c r="G82" s="174">
        <f t="shared" si="21"/>
        <v>0</v>
      </c>
      <c r="H82" s="173"/>
      <c r="I82" s="174">
        <f t="shared" si="22"/>
        <v>0</v>
      </c>
      <c r="J82" s="173"/>
      <c r="K82" s="174">
        <f t="shared" si="23"/>
        <v>0</v>
      </c>
      <c r="L82" s="174">
        <v>0</v>
      </c>
      <c r="M82" s="174">
        <f t="shared" si="24"/>
        <v>0</v>
      </c>
      <c r="N82" s="166">
        <v>1E-4</v>
      </c>
      <c r="O82" s="166">
        <f t="shared" si="25"/>
        <v>2.9999999999999997E-4</v>
      </c>
      <c r="P82" s="166">
        <v>0</v>
      </c>
      <c r="Q82" s="166">
        <f t="shared" si="26"/>
        <v>0</v>
      </c>
      <c r="R82" s="166"/>
      <c r="S82" s="166"/>
      <c r="T82" s="167">
        <v>0.246</v>
      </c>
      <c r="U82" s="166">
        <f t="shared" si="27"/>
        <v>0.74</v>
      </c>
      <c r="V82" s="156"/>
      <c r="W82" s="156"/>
      <c r="X82" s="156"/>
      <c r="Y82" s="156"/>
      <c r="Z82" s="156"/>
      <c r="AA82" s="156"/>
      <c r="AB82" s="156"/>
      <c r="AC82" s="156"/>
      <c r="AD82" s="156"/>
      <c r="AE82" s="156" t="s">
        <v>96</v>
      </c>
      <c r="AF82" s="156"/>
      <c r="AG82" s="156"/>
      <c r="AH82" s="156"/>
      <c r="AI82" s="156"/>
      <c r="AJ82" s="156"/>
      <c r="AK82" s="156"/>
      <c r="AL82" s="156"/>
      <c r="AM82" s="156"/>
      <c r="AN82" s="156"/>
      <c r="AO82" s="156"/>
      <c r="AP82" s="156"/>
      <c r="AQ82" s="156"/>
      <c r="AR82" s="156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</row>
    <row r="83" spans="1:60" outlineLevel="1">
      <c r="A83" s="157">
        <v>71</v>
      </c>
      <c r="B83" s="163" t="s">
        <v>228</v>
      </c>
      <c r="C83" s="196" t="s">
        <v>229</v>
      </c>
      <c r="D83" s="165" t="s">
        <v>111</v>
      </c>
      <c r="E83" s="171">
        <v>21</v>
      </c>
      <c r="F83" s="173"/>
      <c r="G83" s="174">
        <f t="shared" si="21"/>
        <v>0</v>
      </c>
      <c r="H83" s="173"/>
      <c r="I83" s="174">
        <f t="shared" si="22"/>
        <v>0</v>
      </c>
      <c r="J83" s="173"/>
      <c r="K83" s="174">
        <f t="shared" si="23"/>
        <v>0</v>
      </c>
      <c r="L83" s="174">
        <v>0</v>
      </c>
      <c r="M83" s="174">
        <f t="shared" si="24"/>
        <v>0</v>
      </c>
      <c r="N83" s="166">
        <v>2.0000000000000001E-4</v>
      </c>
      <c r="O83" s="166">
        <f t="shared" si="25"/>
        <v>4.1999999999999997E-3</v>
      </c>
      <c r="P83" s="166">
        <v>0</v>
      </c>
      <c r="Q83" s="166">
        <f t="shared" si="26"/>
        <v>0</v>
      </c>
      <c r="R83" s="166"/>
      <c r="S83" s="166"/>
      <c r="T83" s="167">
        <v>0</v>
      </c>
      <c r="U83" s="166">
        <f t="shared" si="27"/>
        <v>0</v>
      </c>
      <c r="V83" s="156"/>
      <c r="W83" s="156"/>
      <c r="X83" s="156"/>
      <c r="Y83" s="156"/>
      <c r="Z83" s="156"/>
      <c r="AA83" s="156"/>
      <c r="AB83" s="156"/>
      <c r="AC83" s="156"/>
      <c r="AD83" s="156"/>
      <c r="AE83" s="156" t="s">
        <v>171</v>
      </c>
      <c r="AF83" s="156"/>
      <c r="AG83" s="156"/>
      <c r="AH83" s="156"/>
      <c r="AI83" s="156"/>
      <c r="AJ83" s="156"/>
      <c r="AK83" s="156"/>
      <c r="AL83" s="156"/>
      <c r="AM83" s="156"/>
      <c r="AN83" s="156"/>
      <c r="AO83" s="156"/>
      <c r="AP83" s="156"/>
      <c r="AQ83" s="156"/>
      <c r="AR83" s="156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</row>
    <row r="84" spans="1:60" outlineLevel="1">
      <c r="A84" s="157">
        <v>72</v>
      </c>
      <c r="B84" s="163" t="s">
        <v>230</v>
      </c>
      <c r="C84" s="196" t="s">
        <v>231</v>
      </c>
      <c r="D84" s="165" t="s">
        <v>111</v>
      </c>
      <c r="E84" s="171">
        <v>12</v>
      </c>
      <c r="F84" s="173"/>
      <c r="G84" s="174">
        <f t="shared" si="21"/>
        <v>0</v>
      </c>
      <c r="H84" s="173"/>
      <c r="I84" s="174">
        <f t="shared" si="22"/>
        <v>0</v>
      </c>
      <c r="J84" s="173"/>
      <c r="K84" s="174">
        <f t="shared" si="23"/>
        <v>0</v>
      </c>
      <c r="L84" s="174">
        <v>0</v>
      </c>
      <c r="M84" s="174">
        <f t="shared" si="24"/>
        <v>0</v>
      </c>
      <c r="N84" s="166">
        <v>2.0000000000000001E-4</v>
      </c>
      <c r="O84" s="166">
        <f t="shared" si="25"/>
        <v>2.3999999999999998E-3</v>
      </c>
      <c r="P84" s="166">
        <v>0</v>
      </c>
      <c r="Q84" s="166">
        <f t="shared" si="26"/>
        <v>0</v>
      </c>
      <c r="R84" s="166"/>
      <c r="S84" s="166"/>
      <c r="T84" s="167">
        <v>0</v>
      </c>
      <c r="U84" s="166">
        <f t="shared" si="27"/>
        <v>0</v>
      </c>
      <c r="V84" s="156"/>
      <c r="W84" s="156"/>
      <c r="X84" s="156"/>
      <c r="Y84" s="156"/>
      <c r="Z84" s="156"/>
      <c r="AA84" s="156"/>
      <c r="AB84" s="156"/>
      <c r="AC84" s="156"/>
      <c r="AD84" s="156"/>
      <c r="AE84" s="156" t="s">
        <v>171</v>
      </c>
      <c r="AF84" s="156"/>
      <c r="AG84" s="156"/>
      <c r="AH84" s="156"/>
      <c r="AI84" s="156"/>
      <c r="AJ84" s="156"/>
      <c r="AK84" s="156"/>
      <c r="AL84" s="156"/>
      <c r="AM84" s="156"/>
      <c r="AN84" s="156"/>
      <c r="AO84" s="156"/>
      <c r="AP84" s="156"/>
      <c r="AQ84" s="156"/>
      <c r="AR84" s="156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</row>
    <row r="85" spans="1:60" outlineLevel="1">
      <c r="A85" s="157">
        <v>73</v>
      </c>
      <c r="B85" s="163" t="s">
        <v>232</v>
      </c>
      <c r="C85" s="196" t="s">
        <v>233</v>
      </c>
      <c r="D85" s="165" t="s">
        <v>131</v>
      </c>
      <c r="E85" s="171">
        <v>33</v>
      </c>
      <c r="F85" s="173"/>
      <c r="G85" s="174">
        <f t="shared" si="21"/>
        <v>0</v>
      </c>
      <c r="H85" s="173"/>
      <c r="I85" s="174">
        <f t="shared" si="22"/>
        <v>0</v>
      </c>
      <c r="J85" s="173"/>
      <c r="K85" s="174">
        <f t="shared" si="23"/>
        <v>0</v>
      </c>
      <c r="L85" s="174">
        <v>0</v>
      </c>
      <c r="M85" s="174">
        <f t="shared" si="24"/>
        <v>0</v>
      </c>
      <c r="N85" s="166">
        <v>8.0000000000000007E-5</v>
      </c>
      <c r="O85" s="166">
        <f t="shared" si="25"/>
        <v>2.64E-3</v>
      </c>
      <c r="P85" s="166">
        <v>0</v>
      </c>
      <c r="Q85" s="166">
        <f t="shared" si="26"/>
        <v>0</v>
      </c>
      <c r="R85" s="166"/>
      <c r="S85" s="166"/>
      <c r="T85" s="167">
        <v>0.17599999999999999</v>
      </c>
      <c r="U85" s="166">
        <f t="shared" si="27"/>
        <v>5.81</v>
      </c>
      <c r="V85" s="156"/>
      <c r="W85" s="156"/>
      <c r="X85" s="156"/>
      <c r="Y85" s="156"/>
      <c r="Z85" s="156"/>
      <c r="AA85" s="156"/>
      <c r="AB85" s="156"/>
      <c r="AC85" s="156"/>
      <c r="AD85" s="156"/>
      <c r="AE85" s="156" t="s">
        <v>96</v>
      </c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56"/>
      <c r="AR85" s="156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</row>
    <row r="86" spans="1:60" outlineLevel="1">
      <c r="A86" s="157">
        <v>74</v>
      </c>
      <c r="B86" s="163" t="s">
        <v>234</v>
      </c>
      <c r="C86" s="196" t="s">
        <v>235</v>
      </c>
      <c r="D86" s="165" t="s">
        <v>131</v>
      </c>
      <c r="E86" s="171">
        <v>1</v>
      </c>
      <c r="F86" s="173"/>
      <c r="G86" s="174">
        <f t="shared" si="21"/>
        <v>0</v>
      </c>
      <c r="H86" s="173"/>
      <c r="I86" s="174">
        <f t="shared" si="22"/>
        <v>0</v>
      </c>
      <c r="J86" s="173"/>
      <c r="K86" s="174">
        <f t="shared" si="23"/>
        <v>0</v>
      </c>
      <c r="L86" s="174">
        <v>0</v>
      </c>
      <c r="M86" s="174">
        <f t="shared" si="24"/>
        <v>0</v>
      </c>
      <c r="N86" s="166">
        <v>7.2000000000000005E-4</v>
      </c>
      <c r="O86" s="166">
        <f t="shared" si="25"/>
        <v>7.2000000000000005E-4</v>
      </c>
      <c r="P86" s="166">
        <v>0</v>
      </c>
      <c r="Q86" s="166">
        <f t="shared" si="26"/>
        <v>0</v>
      </c>
      <c r="R86" s="166"/>
      <c r="S86" s="166"/>
      <c r="T86" s="167">
        <v>0.50600000000000001</v>
      </c>
      <c r="U86" s="166">
        <f t="shared" si="27"/>
        <v>0.51</v>
      </c>
      <c r="V86" s="156"/>
      <c r="W86" s="156"/>
      <c r="X86" s="156"/>
      <c r="Y86" s="156"/>
      <c r="Z86" s="156"/>
      <c r="AA86" s="156"/>
      <c r="AB86" s="156"/>
      <c r="AC86" s="156"/>
      <c r="AD86" s="156"/>
      <c r="AE86" s="156" t="s">
        <v>96</v>
      </c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56"/>
      <c r="AR86" s="156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</row>
    <row r="87" spans="1:60" outlineLevel="1">
      <c r="A87" s="157">
        <v>75</v>
      </c>
      <c r="B87" s="163" t="s">
        <v>236</v>
      </c>
      <c r="C87" s="196" t="s">
        <v>237</v>
      </c>
      <c r="D87" s="165" t="s">
        <v>131</v>
      </c>
      <c r="E87" s="171">
        <v>1</v>
      </c>
      <c r="F87" s="173"/>
      <c r="G87" s="174">
        <f t="shared" si="21"/>
        <v>0</v>
      </c>
      <c r="H87" s="173"/>
      <c r="I87" s="174">
        <f t="shared" si="22"/>
        <v>0</v>
      </c>
      <c r="J87" s="173"/>
      <c r="K87" s="174">
        <f t="shared" si="23"/>
        <v>0</v>
      </c>
      <c r="L87" s="174">
        <v>0</v>
      </c>
      <c r="M87" s="174">
        <f t="shared" si="24"/>
        <v>0</v>
      </c>
      <c r="N87" s="166">
        <v>7.2000000000000005E-4</v>
      </c>
      <c r="O87" s="166">
        <f t="shared" si="25"/>
        <v>7.2000000000000005E-4</v>
      </c>
      <c r="P87" s="166">
        <v>0</v>
      </c>
      <c r="Q87" s="166">
        <f t="shared" si="26"/>
        <v>0</v>
      </c>
      <c r="R87" s="166"/>
      <c r="S87" s="166"/>
      <c r="T87" s="167">
        <v>0.50600000000000001</v>
      </c>
      <c r="U87" s="166">
        <f t="shared" si="27"/>
        <v>0.51</v>
      </c>
      <c r="V87" s="156"/>
      <c r="W87" s="156"/>
      <c r="X87" s="156"/>
      <c r="Y87" s="156"/>
      <c r="Z87" s="156"/>
      <c r="AA87" s="156"/>
      <c r="AB87" s="156"/>
      <c r="AC87" s="156"/>
      <c r="AD87" s="156"/>
      <c r="AE87" s="156" t="s">
        <v>96</v>
      </c>
      <c r="AF87" s="156"/>
      <c r="AG87" s="156"/>
      <c r="AH87" s="156"/>
      <c r="AI87" s="156"/>
      <c r="AJ87" s="156"/>
      <c r="AK87" s="156"/>
      <c r="AL87" s="156"/>
      <c r="AM87" s="156"/>
      <c r="AN87" s="156"/>
      <c r="AO87" s="156"/>
      <c r="AP87" s="156"/>
      <c r="AQ87" s="156"/>
      <c r="AR87" s="156"/>
      <c r="AS87" s="156"/>
      <c r="AT87" s="156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</row>
    <row r="88" spans="1:60" outlineLevel="1">
      <c r="A88" s="157">
        <v>76</v>
      </c>
      <c r="B88" s="163" t="s">
        <v>238</v>
      </c>
      <c r="C88" s="196" t="s">
        <v>239</v>
      </c>
      <c r="D88" s="165" t="s">
        <v>111</v>
      </c>
      <c r="E88" s="171">
        <v>7</v>
      </c>
      <c r="F88" s="173"/>
      <c r="G88" s="174">
        <f t="shared" si="21"/>
        <v>0</v>
      </c>
      <c r="H88" s="173"/>
      <c r="I88" s="174">
        <f t="shared" si="22"/>
        <v>0</v>
      </c>
      <c r="J88" s="173"/>
      <c r="K88" s="174">
        <f t="shared" si="23"/>
        <v>0</v>
      </c>
      <c r="L88" s="174">
        <v>0</v>
      </c>
      <c r="M88" s="174">
        <f t="shared" si="24"/>
        <v>0</v>
      </c>
      <c r="N88" s="166">
        <v>3.2000000000000003E-4</v>
      </c>
      <c r="O88" s="166">
        <f t="shared" si="25"/>
        <v>2.2399999999999998E-3</v>
      </c>
      <c r="P88" s="166">
        <v>0</v>
      </c>
      <c r="Q88" s="166">
        <f t="shared" si="26"/>
        <v>0</v>
      </c>
      <c r="R88" s="166"/>
      <c r="S88" s="166"/>
      <c r="T88" s="167">
        <v>0</v>
      </c>
      <c r="U88" s="166">
        <f t="shared" si="27"/>
        <v>0</v>
      </c>
      <c r="V88" s="156"/>
      <c r="W88" s="156"/>
      <c r="X88" s="156"/>
      <c r="Y88" s="156"/>
      <c r="Z88" s="156"/>
      <c r="AA88" s="156"/>
      <c r="AB88" s="156"/>
      <c r="AC88" s="156"/>
      <c r="AD88" s="156"/>
      <c r="AE88" s="156" t="s">
        <v>171</v>
      </c>
      <c r="AF88" s="156"/>
      <c r="AG88" s="156"/>
      <c r="AH88" s="156"/>
      <c r="AI88" s="156"/>
      <c r="AJ88" s="156"/>
      <c r="AK88" s="156"/>
      <c r="AL88" s="156"/>
      <c r="AM88" s="156"/>
      <c r="AN88" s="156"/>
      <c r="AO88" s="156"/>
      <c r="AP88" s="156"/>
      <c r="AQ88" s="156"/>
      <c r="AR88" s="156"/>
      <c r="AS88" s="156"/>
      <c r="AT88" s="156"/>
      <c r="AU88" s="156"/>
      <c r="AV88" s="156"/>
      <c r="AW88" s="156"/>
      <c r="AX88" s="156"/>
      <c r="AY88" s="156"/>
      <c r="AZ88" s="156"/>
      <c r="BA88" s="156"/>
      <c r="BB88" s="156"/>
      <c r="BC88" s="156"/>
      <c r="BD88" s="156"/>
      <c r="BE88" s="156"/>
      <c r="BF88" s="156"/>
      <c r="BG88" s="156"/>
      <c r="BH88" s="156"/>
    </row>
    <row r="89" spans="1:60" outlineLevel="1">
      <c r="A89" s="157">
        <v>77</v>
      </c>
      <c r="B89" s="163" t="s">
        <v>240</v>
      </c>
      <c r="C89" s="196" t="s">
        <v>241</v>
      </c>
      <c r="D89" s="165" t="s">
        <v>111</v>
      </c>
      <c r="E89" s="171">
        <v>7</v>
      </c>
      <c r="F89" s="173"/>
      <c r="G89" s="174">
        <f t="shared" si="21"/>
        <v>0</v>
      </c>
      <c r="H89" s="173"/>
      <c r="I89" s="174">
        <f t="shared" si="22"/>
        <v>0</v>
      </c>
      <c r="J89" s="173"/>
      <c r="K89" s="174">
        <f t="shared" si="23"/>
        <v>0</v>
      </c>
      <c r="L89" s="174">
        <v>0</v>
      </c>
      <c r="M89" s="174">
        <f t="shared" si="24"/>
        <v>0</v>
      </c>
      <c r="N89" s="166">
        <v>1.4999999999999999E-4</v>
      </c>
      <c r="O89" s="166">
        <f t="shared" si="25"/>
        <v>1.0499999999999999E-3</v>
      </c>
      <c r="P89" s="166">
        <v>0</v>
      </c>
      <c r="Q89" s="166">
        <f t="shared" si="26"/>
        <v>0</v>
      </c>
      <c r="R89" s="166"/>
      <c r="S89" s="166"/>
      <c r="T89" s="167">
        <v>0.25</v>
      </c>
      <c r="U89" s="166">
        <f t="shared" si="27"/>
        <v>1.75</v>
      </c>
      <c r="V89" s="156"/>
      <c r="W89" s="156"/>
      <c r="X89" s="156"/>
      <c r="Y89" s="156"/>
      <c r="Z89" s="156"/>
      <c r="AA89" s="156"/>
      <c r="AB89" s="156"/>
      <c r="AC89" s="156"/>
      <c r="AD89" s="156"/>
      <c r="AE89" s="156" t="s">
        <v>96</v>
      </c>
      <c r="AF89" s="156"/>
      <c r="AG89" s="156"/>
      <c r="AH89" s="156"/>
      <c r="AI89" s="156"/>
      <c r="AJ89" s="156"/>
      <c r="AK89" s="156"/>
      <c r="AL89" s="156"/>
      <c r="AM89" s="156"/>
      <c r="AN89" s="156"/>
      <c r="AO89" s="156"/>
      <c r="AP89" s="156"/>
      <c r="AQ89" s="156"/>
      <c r="AR89" s="156"/>
      <c r="AS89" s="156"/>
      <c r="AT89" s="156"/>
      <c r="AU89" s="156"/>
      <c r="AV89" s="156"/>
      <c r="AW89" s="156"/>
      <c r="AX89" s="156"/>
      <c r="AY89" s="156"/>
      <c r="AZ89" s="156"/>
      <c r="BA89" s="156"/>
      <c r="BB89" s="156"/>
      <c r="BC89" s="156"/>
      <c r="BD89" s="156"/>
      <c r="BE89" s="156"/>
      <c r="BF89" s="156"/>
      <c r="BG89" s="156"/>
      <c r="BH89" s="156"/>
    </row>
    <row r="90" spans="1:60" outlineLevel="1">
      <c r="A90" s="157">
        <v>78</v>
      </c>
      <c r="B90" s="163" t="s">
        <v>242</v>
      </c>
      <c r="C90" s="196" t="s">
        <v>243</v>
      </c>
      <c r="D90" s="165" t="s">
        <v>131</v>
      </c>
      <c r="E90" s="171">
        <v>1</v>
      </c>
      <c r="F90" s="173"/>
      <c r="G90" s="174">
        <f t="shared" si="21"/>
        <v>0</v>
      </c>
      <c r="H90" s="173"/>
      <c r="I90" s="174">
        <f t="shared" si="22"/>
        <v>0</v>
      </c>
      <c r="J90" s="173"/>
      <c r="K90" s="174">
        <f t="shared" si="23"/>
        <v>0</v>
      </c>
      <c r="L90" s="174">
        <v>0</v>
      </c>
      <c r="M90" s="174">
        <f t="shared" si="24"/>
        <v>0</v>
      </c>
      <c r="N90" s="166">
        <v>1.09E-2</v>
      </c>
      <c r="O90" s="166">
        <f t="shared" si="25"/>
        <v>1.09E-2</v>
      </c>
      <c r="P90" s="166">
        <v>0</v>
      </c>
      <c r="Q90" s="166">
        <f t="shared" si="26"/>
        <v>0</v>
      </c>
      <c r="R90" s="166"/>
      <c r="S90" s="166"/>
      <c r="T90" s="167">
        <v>1.25</v>
      </c>
      <c r="U90" s="166">
        <f t="shared" si="27"/>
        <v>1.25</v>
      </c>
      <c r="V90" s="156"/>
      <c r="W90" s="156"/>
      <c r="X90" s="156"/>
      <c r="Y90" s="156"/>
      <c r="Z90" s="156"/>
      <c r="AA90" s="156"/>
      <c r="AB90" s="156"/>
      <c r="AC90" s="156"/>
      <c r="AD90" s="156"/>
      <c r="AE90" s="156" t="s">
        <v>96</v>
      </c>
      <c r="AF90" s="156"/>
      <c r="AG90" s="156"/>
      <c r="AH90" s="156"/>
      <c r="AI90" s="156"/>
      <c r="AJ90" s="156"/>
      <c r="AK90" s="156"/>
      <c r="AL90" s="156"/>
      <c r="AM90" s="156"/>
      <c r="AN90" s="156"/>
      <c r="AO90" s="156"/>
      <c r="AP90" s="156"/>
      <c r="AQ90" s="156"/>
      <c r="AR90" s="156"/>
      <c r="AS90" s="156"/>
      <c r="AT90" s="156"/>
      <c r="AU90" s="156"/>
      <c r="AV90" s="156"/>
      <c r="AW90" s="156"/>
      <c r="AX90" s="156"/>
      <c r="AY90" s="156"/>
      <c r="AZ90" s="156"/>
      <c r="BA90" s="156"/>
      <c r="BB90" s="156"/>
      <c r="BC90" s="156"/>
      <c r="BD90" s="156"/>
      <c r="BE90" s="156"/>
      <c r="BF90" s="156"/>
      <c r="BG90" s="156"/>
      <c r="BH90" s="156"/>
    </row>
    <row r="91" spans="1:60" outlineLevel="1">
      <c r="A91" s="157">
        <v>79</v>
      </c>
      <c r="B91" s="163" t="s">
        <v>244</v>
      </c>
      <c r="C91" s="196" t="s">
        <v>245</v>
      </c>
      <c r="D91" s="165" t="s">
        <v>111</v>
      </c>
      <c r="E91" s="171">
        <v>1</v>
      </c>
      <c r="F91" s="173"/>
      <c r="G91" s="174">
        <f t="shared" si="21"/>
        <v>0</v>
      </c>
      <c r="H91" s="173"/>
      <c r="I91" s="174">
        <f t="shared" si="22"/>
        <v>0</v>
      </c>
      <c r="J91" s="173"/>
      <c r="K91" s="174">
        <f t="shared" si="23"/>
        <v>0</v>
      </c>
      <c r="L91" s="174">
        <v>0</v>
      </c>
      <c r="M91" s="174">
        <f t="shared" si="24"/>
        <v>0</v>
      </c>
      <c r="N91" s="166">
        <v>3.0899999999999999E-3</v>
      </c>
      <c r="O91" s="166">
        <f t="shared" si="25"/>
        <v>3.0899999999999999E-3</v>
      </c>
      <c r="P91" s="166">
        <v>0</v>
      </c>
      <c r="Q91" s="166">
        <f t="shared" si="26"/>
        <v>0</v>
      </c>
      <c r="R91" s="166"/>
      <c r="S91" s="166"/>
      <c r="T91" s="167">
        <v>1.25</v>
      </c>
      <c r="U91" s="166">
        <f t="shared" si="27"/>
        <v>1.25</v>
      </c>
      <c r="V91" s="156"/>
      <c r="W91" s="156"/>
      <c r="X91" s="156"/>
      <c r="Y91" s="156"/>
      <c r="Z91" s="156"/>
      <c r="AA91" s="156"/>
      <c r="AB91" s="156"/>
      <c r="AC91" s="156"/>
      <c r="AD91" s="156"/>
      <c r="AE91" s="156" t="s">
        <v>96</v>
      </c>
      <c r="AF91" s="156"/>
      <c r="AG91" s="156"/>
      <c r="AH91" s="156"/>
      <c r="AI91" s="156"/>
      <c r="AJ91" s="156"/>
      <c r="AK91" s="156"/>
      <c r="AL91" s="156"/>
      <c r="AM91" s="156"/>
      <c r="AN91" s="156"/>
      <c r="AO91" s="156"/>
      <c r="AP91" s="156"/>
      <c r="AQ91" s="156"/>
      <c r="AR91" s="156"/>
      <c r="AS91" s="156"/>
      <c r="AT91" s="156"/>
      <c r="AU91" s="156"/>
      <c r="AV91" s="156"/>
      <c r="AW91" s="156"/>
      <c r="AX91" s="156"/>
      <c r="AY91" s="156"/>
      <c r="AZ91" s="156"/>
      <c r="BA91" s="156"/>
      <c r="BB91" s="156"/>
      <c r="BC91" s="156"/>
      <c r="BD91" s="156"/>
      <c r="BE91" s="156"/>
      <c r="BF91" s="156"/>
      <c r="BG91" s="156"/>
      <c r="BH91" s="156"/>
    </row>
    <row r="92" spans="1:60" outlineLevel="1">
      <c r="A92" s="157">
        <v>80</v>
      </c>
      <c r="B92" s="163" t="s">
        <v>246</v>
      </c>
      <c r="C92" s="196" t="s">
        <v>247</v>
      </c>
      <c r="D92" s="165" t="s">
        <v>0</v>
      </c>
      <c r="E92" s="171">
        <v>405</v>
      </c>
      <c r="F92" s="173"/>
      <c r="G92" s="174">
        <f t="shared" si="21"/>
        <v>0</v>
      </c>
      <c r="H92" s="173"/>
      <c r="I92" s="174">
        <f t="shared" si="22"/>
        <v>0</v>
      </c>
      <c r="J92" s="173"/>
      <c r="K92" s="174">
        <f t="shared" si="23"/>
        <v>0</v>
      </c>
      <c r="L92" s="174">
        <v>0</v>
      </c>
      <c r="M92" s="174">
        <f t="shared" si="24"/>
        <v>0</v>
      </c>
      <c r="N92" s="166">
        <v>0</v>
      </c>
      <c r="O92" s="166">
        <f t="shared" si="25"/>
        <v>0</v>
      </c>
      <c r="P92" s="166">
        <v>0</v>
      </c>
      <c r="Q92" s="166">
        <f t="shared" si="26"/>
        <v>0</v>
      </c>
      <c r="R92" s="166"/>
      <c r="S92" s="166"/>
      <c r="T92" s="167">
        <v>0</v>
      </c>
      <c r="U92" s="166">
        <f t="shared" si="27"/>
        <v>0</v>
      </c>
      <c r="V92" s="156"/>
      <c r="W92" s="156"/>
      <c r="X92" s="156"/>
      <c r="Y92" s="156"/>
      <c r="Z92" s="156"/>
      <c r="AA92" s="156"/>
      <c r="AB92" s="156"/>
      <c r="AC92" s="156"/>
      <c r="AD92" s="156"/>
      <c r="AE92" s="156" t="s">
        <v>96</v>
      </c>
      <c r="AF92" s="156"/>
      <c r="AG92" s="156"/>
      <c r="AH92" s="156"/>
      <c r="AI92" s="156"/>
      <c r="AJ92" s="156"/>
      <c r="AK92" s="156"/>
      <c r="AL92" s="156"/>
      <c r="AM92" s="156"/>
      <c r="AN92" s="156"/>
      <c r="AO92" s="156"/>
      <c r="AP92" s="156"/>
      <c r="AQ92" s="156"/>
      <c r="AR92" s="156"/>
      <c r="AS92" s="156"/>
      <c r="AT92" s="156"/>
      <c r="AU92" s="156"/>
      <c r="AV92" s="156"/>
      <c r="AW92" s="156"/>
      <c r="AX92" s="156"/>
      <c r="AY92" s="156"/>
      <c r="AZ92" s="156"/>
      <c r="BA92" s="156"/>
      <c r="BB92" s="156"/>
      <c r="BC92" s="156"/>
      <c r="BD92" s="156"/>
      <c r="BE92" s="156"/>
      <c r="BF92" s="156"/>
      <c r="BG92" s="156"/>
      <c r="BH92" s="156"/>
    </row>
    <row r="93" spans="1:60">
      <c r="A93" s="158" t="s">
        <v>91</v>
      </c>
      <c r="B93" s="164" t="s">
        <v>62</v>
      </c>
      <c r="C93" s="197" t="s">
        <v>63</v>
      </c>
      <c r="D93" s="168"/>
      <c r="E93" s="172"/>
      <c r="F93" s="175"/>
      <c r="G93" s="175">
        <f>SUMIF(AE94:AE94,"&lt;&gt;NOR",G94:G94)</f>
        <v>0</v>
      </c>
      <c r="H93" s="175"/>
      <c r="I93" s="175">
        <f>SUM(I94:I94)</f>
        <v>0</v>
      </c>
      <c r="J93" s="175"/>
      <c r="K93" s="175">
        <f>SUM(K94:K94)</f>
        <v>0</v>
      </c>
      <c r="L93" s="175"/>
      <c r="M93" s="175">
        <f>SUM(M94:M94)</f>
        <v>0</v>
      </c>
      <c r="N93" s="169"/>
      <c r="O93" s="169">
        <f>SUM(O94:O94)</f>
        <v>1.75E-3</v>
      </c>
      <c r="P93" s="169"/>
      <c r="Q93" s="169">
        <f>SUM(Q94:Q94)</f>
        <v>0</v>
      </c>
      <c r="R93" s="169"/>
      <c r="S93" s="169"/>
      <c r="T93" s="170"/>
      <c r="U93" s="169">
        <f>SUM(U94:U94)</f>
        <v>2.23</v>
      </c>
      <c r="AE93" t="s">
        <v>92</v>
      </c>
    </row>
    <row r="94" spans="1:60" outlineLevel="1">
      <c r="A94" s="184">
        <v>81</v>
      </c>
      <c r="B94" s="185" t="s">
        <v>248</v>
      </c>
      <c r="C94" s="198" t="s">
        <v>249</v>
      </c>
      <c r="D94" s="186" t="s">
        <v>95</v>
      </c>
      <c r="E94" s="187">
        <v>25</v>
      </c>
      <c r="F94" s="188"/>
      <c r="G94" s="189">
        <f>ROUND(E94*F94,2)</f>
        <v>0</v>
      </c>
      <c r="H94" s="188"/>
      <c r="I94" s="189">
        <f>ROUND(E94*H94,2)</f>
        <v>0</v>
      </c>
      <c r="J94" s="188"/>
      <c r="K94" s="189">
        <f>ROUND(E94*J94,2)</f>
        <v>0</v>
      </c>
      <c r="L94" s="189">
        <v>0</v>
      </c>
      <c r="M94" s="189">
        <f>G94*(1+L94/100)</f>
        <v>0</v>
      </c>
      <c r="N94" s="190">
        <v>6.9999999999999994E-5</v>
      </c>
      <c r="O94" s="190">
        <f>ROUND(E94*N94,5)</f>
        <v>1.75E-3</v>
      </c>
      <c r="P94" s="190">
        <v>0</v>
      </c>
      <c r="Q94" s="190">
        <f>ROUND(E94*P94,5)</f>
        <v>0</v>
      </c>
      <c r="R94" s="190"/>
      <c r="S94" s="190"/>
      <c r="T94" s="191">
        <v>8.8999999999999996E-2</v>
      </c>
      <c r="U94" s="190">
        <f>ROUND(E94*T94,2)</f>
        <v>2.23</v>
      </c>
      <c r="V94" s="156"/>
      <c r="W94" s="156"/>
      <c r="X94" s="156"/>
      <c r="Y94" s="156"/>
      <c r="Z94" s="156"/>
      <c r="AA94" s="156"/>
      <c r="AB94" s="156"/>
      <c r="AC94" s="156"/>
      <c r="AD94" s="156"/>
      <c r="AE94" s="156" t="s">
        <v>96</v>
      </c>
      <c r="AF94" s="156"/>
      <c r="AG94" s="156"/>
      <c r="AH94" s="156"/>
      <c r="AI94" s="156"/>
      <c r="AJ94" s="156"/>
      <c r="AK94" s="156"/>
      <c r="AL94" s="156"/>
      <c r="AM94" s="156"/>
      <c r="AN94" s="156"/>
      <c r="AO94" s="156"/>
      <c r="AP94" s="156"/>
      <c r="AQ94" s="156"/>
      <c r="AR94" s="156"/>
      <c r="AS94" s="156"/>
      <c r="AT94" s="156"/>
      <c r="AU94" s="156"/>
      <c r="AV94" s="156"/>
      <c r="AW94" s="156"/>
      <c r="AX94" s="156"/>
      <c r="AY94" s="156"/>
      <c r="AZ94" s="156"/>
      <c r="BA94" s="156"/>
      <c r="BB94" s="156"/>
      <c r="BC94" s="156"/>
      <c r="BD94" s="156"/>
      <c r="BE94" s="156"/>
      <c r="BF94" s="156"/>
      <c r="BG94" s="156"/>
      <c r="BH94" s="156"/>
    </row>
    <row r="95" spans="1:60">
      <c r="A95" s="6"/>
      <c r="B95" s="7" t="s">
        <v>250</v>
      </c>
      <c r="C95" s="199" t="s">
        <v>250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AC95">
        <v>15</v>
      </c>
      <c r="AD95">
        <v>21</v>
      </c>
    </row>
    <row r="96" spans="1:60">
      <c r="A96" s="192"/>
      <c r="B96" s="193">
        <v>26</v>
      </c>
      <c r="C96" s="200" t="s">
        <v>250</v>
      </c>
      <c r="D96" s="194"/>
      <c r="E96" s="194"/>
      <c r="F96" s="194"/>
      <c r="G96" s="195">
        <f>G8+G13+G33+G60+G72+G93</f>
        <v>0</v>
      </c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AC96">
        <f>SUMIF(L7:L94,AC95,G7:G94)</f>
        <v>0</v>
      </c>
      <c r="AD96">
        <f>SUMIF(L7:L94,AD95,G7:G94)</f>
        <v>0</v>
      </c>
      <c r="AE96" t="s">
        <v>251</v>
      </c>
    </row>
    <row r="97" spans="1:31">
      <c r="A97" s="6"/>
      <c r="B97" s="7" t="s">
        <v>250</v>
      </c>
      <c r="C97" s="199" t="s">
        <v>250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</row>
    <row r="98" spans="1:31">
      <c r="A98" s="6"/>
      <c r="B98" s="7" t="s">
        <v>250</v>
      </c>
      <c r="C98" s="199" t="s">
        <v>250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</row>
    <row r="99" spans="1:31">
      <c r="A99" s="260">
        <v>33</v>
      </c>
      <c r="B99" s="260"/>
      <c r="C99" s="261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</row>
    <row r="100" spans="1:31">
      <c r="A100" s="262"/>
      <c r="B100" s="263"/>
      <c r="C100" s="264"/>
      <c r="D100" s="263"/>
      <c r="E100" s="263"/>
      <c r="F100" s="263"/>
      <c r="G100" s="26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AE100" t="s">
        <v>252</v>
      </c>
    </row>
    <row r="101" spans="1:31">
      <c r="A101" s="266"/>
      <c r="B101" s="267"/>
      <c r="C101" s="268"/>
      <c r="D101" s="267"/>
      <c r="E101" s="267"/>
      <c r="F101" s="267"/>
      <c r="G101" s="269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</row>
    <row r="102" spans="1:31">
      <c r="A102" s="266"/>
      <c r="B102" s="267"/>
      <c r="C102" s="268"/>
      <c r="D102" s="267"/>
      <c r="E102" s="267"/>
      <c r="F102" s="267"/>
      <c r="G102" s="269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</row>
    <row r="103" spans="1:31">
      <c r="A103" s="266"/>
      <c r="B103" s="267"/>
      <c r="C103" s="268"/>
      <c r="D103" s="267"/>
      <c r="E103" s="267"/>
      <c r="F103" s="267"/>
      <c r="G103" s="269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</row>
    <row r="104" spans="1:31">
      <c r="A104" s="270"/>
      <c r="B104" s="271"/>
      <c r="C104" s="272"/>
      <c r="D104" s="271"/>
      <c r="E104" s="271"/>
      <c r="F104" s="271"/>
      <c r="G104" s="273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</row>
    <row r="105" spans="1:31">
      <c r="A105" s="6"/>
      <c r="B105" s="7" t="s">
        <v>250</v>
      </c>
      <c r="C105" s="199" t="s">
        <v>250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</row>
    <row r="106" spans="1:31">
      <c r="C106" s="201"/>
      <c r="AE106" t="s">
        <v>253</v>
      </c>
    </row>
  </sheetData>
  <mergeCells count="6">
    <mergeCell ref="A100:G104"/>
    <mergeCell ref="A1:G1"/>
    <mergeCell ref="C2:G2"/>
    <mergeCell ref="C3:G3"/>
    <mergeCell ref="C4:G4"/>
    <mergeCell ref="A99:C99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Marek</cp:lastModifiedBy>
  <cp:lastPrinted>2014-02-28T09:52:57Z</cp:lastPrinted>
  <dcterms:created xsi:type="dcterms:W3CDTF">2009-04-08T07:15:50Z</dcterms:created>
  <dcterms:modified xsi:type="dcterms:W3CDTF">2021-03-10T15:52:37Z</dcterms:modified>
</cp:coreProperties>
</file>