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kce\2022\Podzemní kontejnery_Janáčkovo nám_Brno střed\Rozpočet\"/>
    </mc:Choice>
  </mc:AlternateContent>
  <xr:revisionPtr revIDLastSave="0" documentId="13_ncr:1_{B95E7702-2E97-4AA4-8E99-3DC3F5E43893}" xr6:coauthVersionLast="47" xr6:coauthVersionMax="47" xr10:uidLastSave="{00000000-0000-0000-0000-000000000000}"/>
  <bookViews>
    <workbookView xWindow="-110" yWindow="-110" windowWidth="38620" windowHeight="2122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9055_1-24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9055_1-24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9055_1-24 Pol'!$A$1:$Y$68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0" i="12" l="1"/>
  <c r="G53" i="12"/>
  <c r="G52" i="12"/>
  <c r="G9" i="12"/>
  <c r="M9" i="12" s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20" i="12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4" i="12"/>
  <c r="M24" i="12" s="1"/>
  <c r="I24" i="12"/>
  <c r="K24" i="12"/>
  <c r="O24" i="12"/>
  <c r="Q24" i="12"/>
  <c r="V24" i="12"/>
  <c r="G27" i="12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I41" i="12"/>
  <c r="K41" i="12"/>
  <c r="O41" i="12"/>
  <c r="Q41" i="12"/>
  <c r="V41" i="12"/>
  <c r="G42" i="12"/>
  <c r="M42" i="12" s="1"/>
  <c r="I42" i="12"/>
  <c r="K42" i="12"/>
  <c r="O42" i="12"/>
  <c r="Q42" i="12"/>
  <c r="V42" i="12"/>
  <c r="G43" i="12"/>
  <c r="M43" i="12" s="1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4" i="12"/>
  <c r="M54" i="12" s="1"/>
  <c r="I54" i="12"/>
  <c r="K54" i="12"/>
  <c r="O54" i="12"/>
  <c r="Q54" i="12"/>
  <c r="V54" i="12"/>
  <c r="G56" i="12"/>
  <c r="M56" i="12" s="1"/>
  <c r="M55" i="12" s="1"/>
  <c r="I56" i="12"/>
  <c r="I55" i="12" s="1"/>
  <c r="K56" i="12"/>
  <c r="K55" i="12" s="1"/>
  <c r="O56" i="12"/>
  <c r="O55" i="12" s="1"/>
  <c r="Q56" i="12"/>
  <c r="Q55" i="12" s="1"/>
  <c r="V56" i="12"/>
  <c r="V55" i="12" s="1"/>
  <c r="AE58" i="12"/>
  <c r="F39" i="1" s="1"/>
  <c r="I20" i="1"/>
  <c r="I19" i="1"/>
  <c r="I18" i="1"/>
  <c r="I17" i="1"/>
  <c r="J28" i="1"/>
  <c r="J26" i="1"/>
  <c r="G38" i="1"/>
  <c r="F38" i="1"/>
  <c r="J23" i="1"/>
  <c r="J24" i="1"/>
  <c r="J25" i="1"/>
  <c r="J27" i="1"/>
  <c r="E24" i="1"/>
  <c r="E26" i="1"/>
  <c r="O26" i="12" l="1"/>
  <c r="G55" i="12"/>
  <c r="I52" i="1" s="1"/>
  <c r="G33" i="12"/>
  <c r="I51" i="1" s="1"/>
  <c r="V26" i="12"/>
  <c r="Q26" i="12"/>
  <c r="Q8" i="12"/>
  <c r="K33" i="12"/>
  <c r="O8" i="12"/>
  <c r="I33" i="12"/>
  <c r="V8" i="12"/>
  <c r="K8" i="12"/>
  <c r="Q33" i="12"/>
  <c r="I8" i="12"/>
  <c r="O33" i="12"/>
  <c r="I26" i="12"/>
  <c r="K26" i="12"/>
  <c r="G26" i="12"/>
  <c r="I50" i="1" s="1"/>
  <c r="V33" i="12"/>
  <c r="G8" i="12"/>
  <c r="I49" i="1" s="1"/>
  <c r="AF58" i="12"/>
  <c r="G39" i="1" s="1"/>
  <c r="G42" i="1" s="1"/>
  <c r="F42" i="1"/>
  <c r="F40" i="1"/>
  <c r="F41" i="1"/>
  <c r="M27" i="12"/>
  <c r="M26" i="12" s="1"/>
  <c r="M41" i="12"/>
  <c r="M33" i="12" s="1"/>
  <c r="M20" i="12"/>
  <c r="M8" i="12" s="1"/>
  <c r="I53" i="1" l="1"/>
  <c r="J52" i="1" s="1"/>
  <c r="I16" i="1"/>
  <c r="I21" i="1" s="1"/>
  <c r="G25" i="1" s="1"/>
  <c r="A25" i="1" s="1"/>
  <c r="A26" i="1" s="1"/>
  <c r="G26" i="1" s="1"/>
  <c r="G58" i="12"/>
  <c r="G41" i="1"/>
  <c r="H41" i="1" s="1"/>
  <c r="I41" i="1" s="1"/>
  <c r="G40" i="1"/>
  <c r="H40" i="1" s="1"/>
  <c r="I40" i="1" s="1"/>
  <c r="G28" i="1"/>
  <c r="H39" i="1"/>
  <c r="H42" i="1" s="1"/>
  <c r="G23" i="1"/>
  <c r="A23" i="1" s="1"/>
  <c r="A24" i="1" s="1"/>
  <c r="G24" i="1" s="1"/>
  <c r="A27" i="1" l="1"/>
  <c r="A29" i="1" s="1"/>
  <c r="G29" i="1" s="1"/>
  <c r="G27" i="1" s="1"/>
  <c r="J51" i="1"/>
  <c r="J49" i="1"/>
  <c r="J50" i="1"/>
  <c r="I39" i="1"/>
  <c r="I42" i="1" s="1"/>
  <c r="J39" i="1" s="1"/>
  <c r="J42" i="1" s="1"/>
  <c r="J53" i="1" l="1"/>
  <c r="J40" i="1"/>
  <c r="J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FC1E4345-5FF1-4653-A2F1-344DC820906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FCFEE50-A0AE-4614-A7D8-1B07B1C68A9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<sst xmlns="http://schemas.openxmlformats.org/spreadsheetml/2006/main" count="449" uniqueCount="198">
  <si>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</si>
  <si>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</si>
  <si>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</si>
  <si>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</si>
  <si>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</si>
  <si>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</si>
  <si>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</si>
  <si>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</si>
  <si>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</si>
  <si>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</si>
  <si>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</si>
  <si>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</si>
  <si>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</si>
  <si>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</si>
  <si>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</si>
  <si>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</si>
  <si>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</si>
  <si>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</si>
  <si>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</si>
  <si>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</si>
  <si>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</si>
  <si>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</si>
  <si>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</si>
  <si>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</si>
  <si>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</si>
  <si>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</si>
  <si>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</si>
  <si>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</si>
  <si>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</si>
  <si>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</si>
  <si>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</si>
  <si>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</si>
  <si>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</si>
  <si>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</si>
  <si>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</si>
  <si>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</si>
  <si>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</si>
  <si>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</si>
  <si>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</si>
  <si>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</si>
  <si>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</si>
  <si>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</si>
  <si>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9055/1-24</t>
  </si>
  <si>
    <t>Lokalita - Janáčkovo nám.</t>
  </si>
  <si>
    <t>01</t>
  </si>
  <si>
    <t>Podzemní kontejn.stanoviště pro separovaný odpad</t>
  </si>
  <si>
    <t>Objekt:</t>
  </si>
  <si>
    <t>Rozpočet:</t>
  </si>
  <si>
    <t>9055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</si>
  <si>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</si>
  <si>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</si>
  <si>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</si>
  <si>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</si>
  <si>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</si>
  <si>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</si>
  <si>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</si>
  <si>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5</t>
  </si>
  <si>
    <t>Komunikace</t>
  </si>
  <si>
    <t>9</t>
  </si>
  <si>
    <t>Ostatní konstrukce, bourání</t>
  </si>
  <si>
    <t>99</t>
  </si>
  <si>
    <t>Staveništní přesun hmot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</si>
  <si>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</si>
  <si>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</si>
  <si>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</si>
  <si>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</si>
  <si>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</si>
  <si>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</si>
  <si>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</si>
  <si>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</si>
  <si>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</si>
  <si>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</si>
  <si>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</si>
  <si>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</si>
  <si>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</si>
  <si>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</si>
  <si>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</si>
  <si>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</si>
  <si>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</si>
  <si>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</si>
  <si>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</si>
  <si>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</si>
  <si>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</si>
  <si>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</si>
  <si>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</si>
  <si>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</si>
  <si>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</si>
  <si>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</si>
  <si>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</si>
  <si>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</si>
  <si>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</si>
  <si>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</si>
  <si>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139601102R00</t>
  </si>
  <si>
    <t>Ruční výkop jam, rýh a šachet v hornině tř. 3</t>
  </si>
  <si>
    <t>m3</t>
  </si>
  <si>
    <t>RTS 22/ II</t>
  </si>
  <si>
    <t>Práce</t>
  </si>
  <si>
    <t>Běžná</t>
  </si>
  <si>
    <t>POL1_1</t>
  </si>
  <si>
    <t>7*2,5*1,952+4,7*2,5*0,68</t>
  </si>
  <si>
    <t>VV</t>
  </si>
  <si>
    <t>151201201R00</t>
  </si>
  <si>
    <t>Pažení stěn výkopu popis viz projektová dokumentace, vč.odstranění</t>
  </si>
  <si>
    <t>m2</t>
  </si>
  <si>
    <t>Indiv</t>
  </si>
  <si>
    <t>POL1_0</t>
  </si>
  <si>
    <t>(2,5+7)*2*3</t>
  </si>
  <si>
    <t>161101101R00</t>
  </si>
  <si>
    <t>Svislé přemístění výkopku z hor.1-4 do 2,5 m</t>
  </si>
  <si>
    <t>162701105R00</t>
  </si>
  <si>
    <t>Vodorovné přemístění výkopku z hor.1-4 do 10000 m</t>
  </si>
  <si>
    <t>167101101R00</t>
  </si>
  <si>
    <t>Nakládání výkopku z hor.1-4 v množství do 100 m3</t>
  </si>
  <si>
    <t>171201201R00</t>
  </si>
  <si>
    <t>Uložení sypaniny na skl.-modelace na výšku přes 2m</t>
  </si>
  <si>
    <t>174101101R00</t>
  </si>
  <si>
    <t>Zásyp jam, rýh, šachet se zhutněním písek prolitý vodou</t>
  </si>
  <si>
    <t>(4,4*2+1,9)*2,292*0,3+1,9*0,5*2,292</t>
  </si>
  <si>
    <t>(2,6*2+1,9)*1,952*0,3+1,9*1,952*0,5</t>
  </si>
  <si>
    <t>181101102R00</t>
  </si>
  <si>
    <t>Úprava pláně v zářezech v hor. 1-4, se zhutněním</t>
  </si>
  <si>
    <t>199000002R00</t>
  </si>
  <si>
    <t>Poplatek za skládku horniny 1- 4</t>
  </si>
  <si>
    <t>631571003R00</t>
  </si>
  <si>
    <t>Násyp ze štěrkopísku 0 - 32,  zpevňující</t>
  </si>
  <si>
    <t>(7*2,5+2,5*0,68)*0,3</t>
  </si>
  <si>
    <t>10001</t>
  </si>
  <si>
    <t>Úprava terénu a zatravnění</t>
  </si>
  <si>
    <t>Vlastní</t>
  </si>
  <si>
    <t>8*0,5</t>
  </si>
  <si>
    <t>564851111R00</t>
  </si>
  <si>
    <t>Podklad ze štěrkodrti po zhutnění tloušťky 15 cm</t>
  </si>
  <si>
    <t>596111111R00</t>
  </si>
  <si>
    <t>Kladení dlažby mozaika 1barva, lože z kam.do 4 cm</t>
  </si>
  <si>
    <t>8*3,527-1,8*1,9*3</t>
  </si>
  <si>
    <t>917862111R00</t>
  </si>
  <si>
    <t>Osazení stojat. obrub.bet. s opěrou,lože z C 12/15</t>
  </si>
  <si>
    <t>m</t>
  </si>
  <si>
    <t>592173328</t>
  </si>
  <si>
    <t>Obrubník zahradní 1000/50/200 mm šedý</t>
  </si>
  <si>
    <t>kus</t>
  </si>
  <si>
    <t>SPCM</t>
  </si>
  <si>
    <t>Specifikace</t>
  </si>
  <si>
    <t>POL3_1</t>
  </si>
  <si>
    <t>113106111R00</t>
  </si>
  <si>
    <t>Rozebrání dlažeb z mozaiky</t>
  </si>
  <si>
    <t>3,527*8</t>
  </si>
  <si>
    <t>113107519R00</t>
  </si>
  <si>
    <t>Odstranění podkladu pl. 50 m2,kam.drcené tl.19 cm</t>
  </si>
  <si>
    <t>979081111R00</t>
  </si>
  <si>
    <t>Odvoz suti a vybour. hmot na skládku do 1 km</t>
  </si>
  <si>
    <t>t</t>
  </si>
  <si>
    <t>POL1_</t>
  </si>
  <si>
    <t>979081121R00</t>
  </si>
  <si>
    <t>Příplatek k odvozu za každý další 1 km</t>
  </si>
  <si>
    <t>979990103R00</t>
  </si>
  <si>
    <t>Poplatek za uložení suti</t>
  </si>
  <si>
    <t>979093111R00</t>
  </si>
  <si>
    <t>Uložení suti na skládku bez zhutnění</t>
  </si>
  <si>
    <t>90001</t>
  </si>
  <si>
    <t>Osazení kontejneru vč. dopravy</t>
  </si>
  <si>
    <t>ks</t>
  </si>
  <si>
    <t>90002</t>
  </si>
  <si>
    <t>Dodávka kontejnerů (3ks)</t>
  </si>
  <si>
    <t>90003</t>
  </si>
  <si>
    <t>D+M popisná tabulka Sako</t>
  </si>
  <si>
    <t>90011</t>
  </si>
  <si>
    <t>soub</t>
  </si>
  <si>
    <t>90012</t>
  </si>
  <si>
    <t>Zajištění rozhodnutí ZUK+požadovaných dokladů</t>
  </si>
  <si>
    <t>90013</t>
  </si>
  <si>
    <t>Ukončení ZUK a předání staveniště</t>
  </si>
  <si>
    <t>90014</t>
  </si>
  <si>
    <t>Zajišt.staveniště-oplocení,inf.tabule,ochr.zeleně - požadavky Bkom, OŽP MMB, rozhodnutí ZUK</t>
  </si>
  <si>
    <t>90015</t>
  </si>
  <si>
    <t>Hutnící zkoušky násypů a zemní pláně</t>
  </si>
  <si>
    <t>90016</t>
  </si>
  <si>
    <t>90017</t>
  </si>
  <si>
    <t>Odvoz přebytečné dlažby do areálu Bkom</t>
  </si>
  <si>
    <t>90018</t>
  </si>
  <si>
    <t>Ochrana inž.sítí</t>
  </si>
  <si>
    <t>90021</t>
  </si>
  <si>
    <t>Skut.provedení stavby-dokumentace, geod.zaměření dle pravidel OI MMB, doklady k trvalému užívání</t>
  </si>
  <si>
    <t>998011031R00</t>
  </si>
  <si>
    <t>Přesun hmot</t>
  </si>
  <si>
    <t>SUM</t>
  </si>
  <si>
    <t>Poznámky uchazeče k zadání</t>
  </si>
  <si>
    <t>POPUZIV</t>
  </si>
  <si>
    <t>END</t>
  </si>
  <si>
    <t>Vytýčení inž. sítí dle doklad.části dokumentace (MUNI, ČD-T, CETIN, EG.D, Gasnet, TSB)</t>
  </si>
  <si>
    <t>3x chránička AROT160 u VN (EG.D) - subdodávka, viz vyjádření EG.D</t>
  </si>
  <si>
    <t>90019</t>
  </si>
  <si>
    <t>Odstranění kabelu CETIN - viz vyjádření CETIN</t>
  </si>
  <si>
    <t>90020</t>
  </si>
  <si>
    <t>Ověření průtočnosti silničních vpustí před a po stavbě</t>
  </si>
  <si>
    <t>59245020R</t>
  </si>
  <si>
    <t>Nová zámková dlažba tl. 6 cm, červená - mezi kontejnery a silniční obrubou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</si>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</sst>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4" fontId="7" fillId="3" borderId="39" xfId="0" applyNumberFormat="1" applyFont="1" applyFill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39" xfId="0" applyFont="1" applyBorder="1" applyAlignment="1">
      <alignment vertical="top"/>
    </xf>
    <xf numFmtId="49" fontId="16" fillId="0" borderId="39" xfId="0" applyNumberFormat="1" applyFont="1" applyBorder="1" applyAlignment="1">
      <alignment vertical="top"/>
    </xf>
    <xf numFmtId="165" fontId="17" fillId="0" borderId="39" xfId="0" quotePrefix="1" applyNumberFormat="1" applyFont="1" applyBorder="1" applyAlignment="1">
      <alignment horizontal="left" vertical="top" wrapText="1"/>
    </xf>
    <xf numFmtId="165" fontId="17" fillId="0" borderId="39" xfId="0" applyNumberFormat="1" applyFont="1" applyBorder="1" applyAlignment="1">
      <alignment horizontal="center" vertical="top" wrapText="1" shrinkToFit="1"/>
    </xf>
    <xf numFmtId="165" fontId="17" fillId="0" borderId="39" xfId="0" applyNumberFormat="1" applyFont="1" applyBorder="1" applyAlignment="1">
      <alignment vertical="top" wrapText="1" shrinkToFit="1"/>
    </xf>
    <xf numFmtId="4" fontId="16" fillId="0" borderId="39" xfId="0" applyNumberFormat="1" applyFont="1" applyBorder="1" applyAlignment="1">
      <alignment vertical="top" shrinkToFit="1"/>
    </xf>
    <xf numFmtId="165" fontId="16" fillId="0" borderId="39" xfId="0" quotePrefix="1" applyNumberFormat="1" applyFont="1" applyBorder="1" applyAlignment="1">
      <alignment horizontal="left" vertical="top" wrapText="1"/>
    </xf>
    <xf numFmtId="165" fontId="16" fillId="0" borderId="39" xfId="0" applyNumberFormat="1" applyFont="1" applyBorder="1" applyAlignment="1">
      <alignment horizontal="center" vertical="top" wrapText="1" shrinkToFit="1"/>
    </xf>
    <xf numFmtId="165" fontId="16" fillId="0" borderId="39" xfId="0" applyNumberFormat="1" applyFont="1" applyBorder="1" applyAlignment="1">
      <alignment vertical="top" wrapText="1" shrinkToFit="1"/>
    </xf>
    <xf numFmtId="4" fontId="16" fillId="6" borderId="39" xfId="0" applyNumberFormat="1" applyFont="1" applyFill="1" applyBorder="1" applyAlignment="1">
      <alignment vertical="top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21" t="s">
        <v>39</v>
      </c>
    </row>
    <row r="2" spans="1:7" ht="57.75" customHeight="1" x14ac:dyDescent="0.25">
      <c r="A2" s="189" t="s">
        <v>40</v>
      </c>
      <c r="B2" s="189"/>
      <c r="C2" s="189"/>
      <c r="D2" s="189"/>
      <c r="E2" s="189"/>
      <c r="F2" s="189"/>
      <c r="G2" s="18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6"/>
  <sheetViews>
    <sheetView showGridLines="0" topLeftCell="B1" zoomScaleNormal="100" zoomScaleSheetLayoutView="75" workbookViewId="0">
      <selection activeCell="B2" sqref="B2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</cols>
  <sheetData>
    <row r="1" spans="1:15" ht="33.75" customHeight="1" x14ac:dyDescent="0.25">
      <c r="A1" s="47" t="s">
        <v>37</v>
      </c>
      <c r="B1" s="225" t="s">
        <v>197</v>
      </c>
      <c r="C1" s="226"/>
      <c r="D1" s="226"/>
      <c r="E1" s="226"/>
      <c r="F1" s="226"/>
      <c r="G1" s="226"/>
      <c r="H1" s="226"/>
      <c r="I1" s="226"/>
      <c r="J1" s="227"/>
    </row>
    <row r="2" spans="1:15" ht="36" customHeight="1" x14ac:dyDescent="0.25">
      <c r="A2" s="2"/>
      <c r="B2" s="77" t="s">
        <v>23</v>
      </c>
      <c r="C2" s="78"/>
      <c r="D2" s="79" t="s">
        <v>48</v>
      </c>
      <c r="E2" s="231" t="s">
        <v>45</v>
      </c>
      <c r="F2" s="232"/>
      <c r="G2" s="232"/>
      <c r="H2" s="232"/>
      <c r="I2" s="232"/>
      <c r="J2" s="233"/>
      <c r="O2" s="1"/>
    </row>
    <row r="3" spans="1:15" ht="27" customHeight="1" x14ac:dyDescent="0.25">
      <c r="A3" s="2"/>
      <c r="B3" s="80" t="s">
        <v>46</v>
      </c>
      <c r="C3" s="78"/>
      <c r="D3" s="81" t="s">
        <v>44</v>
      </c>
      <c r="E3" s="234" t="s">
        <v>45</v>
      </c>
      <c r="F3" s="235"/>
      <c r="G3" s="235"/>
      <c r="H3" s="235"/>
      <c r="I3" s="235"/>
      <c r="J3" s="236"/>
    </row>
    <row r="4" spans="1:15" ht="23.25" customHeight="1" x14ac:dyDescent="0.25">
      <c r="A4" s="76">
        <v>3708</v>
      </c>
      <c r="B4" s="82" t="s">
        <v>47</v>
      </c>
      <c r="C4" s="83"/>
      <c r="D4" s="84" t="s">
        <v>42</v>
      </c>
      <c r="E4" s="214" t="s">
        <v>43</v>
      </c>
      <c r="F4" s="215"/>
      <c r="G4" s="215"/>
      <c r="H4" s="215"/>
      <c r="I4" s="215"/>
      <c r="J4" s="216"/>
    </row>
    <row r="5" spans="1:15" ht="24" customHeight="1" x14ac:dyDescent="0.25">
      <c r="A5" s="2"/>
      <c r="B5" s="31" t="s">
        <v>22</v>
      </c>
      <c r="D5" s="219"/>
      <c r="E5" s="220"/>
      <c r="F5" s="220"/>
      <c r="G5" s="220"/>
      <c r="H5" s="18" t="s">
        <v>41</v>
      </c>
      <c r="I5" s="22"/>
      <c r="J5" s="8"/>
    </row>
    <row r="6" spans="1:15" ht="15.75" customHeight="1" x14ac:dyDescent="0.25">
      <c r="A6" s="2"/>
      <c r="B6" s="28"/>
      <c r="C6" s="55"/>
      <c r="D6" s="221"/>
      <c r="E6" s="222"/>
      <c r="F6" s="222"/>
      <c r="G6" s="222"/>
      <c r="H6" s="18" t="s">
        <v>35</v>
      </c>
      <c r="I6" s="22"/>
      <c r="J6" s="8"/>
    </row>
    <row r="7" spans="1:15" ht="15.75" customHeight="1" x14ac:dyDescent="0.25">
      <c r="A7" s="2"/>
      <c r="B7" s="29"/>
      <c r="C7" s="56"/>
      <c r="D7" s="53"/>
      <c r="E7" s="223"/>
      <c r="F7" s="224"/>
      <c r="G7" s="224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41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35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38"/>
      <c r="E11" s="238"/>
      <c r="F11" s="238"/>
      <c r="G11" s="238"/>
      <c r="H11" s="18" t="s">
        <v>41</v>
      </c>
      <c r="I11" s="85"/>
      <c r="J11" s="8"/>
    </row>
    <row r="12" spans="1:15" ht="15.75" customHeight="1" x14ac:dyDescent="0.25">
      <c r="A12" s="2"/>
      <c r="B12" s="28"/>
      <c r="C12" s="55"/>
      <c r="D12" s="213"/>
      <c r="E12" s="213"/>
      <c r="F12" s="213"/>
      <c r="G12" s="213"/>
      <c r="H12" s="18" t="s">
        <v>35</v>
      </c>
      <c r="I12" s="85"/>
      <c r="J12" s="8"/>
    </row>
    <row r="13" spans="1:15" ht="15.75" customHeight="1" x14ac:dyDescent="0.25">
      <c r="A13" s="2"/>
      <c r="B13" s="29"/>
      <c r="C13" s="56"/>
      <c r="D13" s="86"/>
      <c r="E13" s="217"/>
      <c r="F13" s="218"/>
      <c r="G13" s="218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33</v>
      </c>
      <c r="C15" s="61"/>
      <c r="D15" s="54"/>
      <c r="E15" s="237"/>
      <c r="F15" s="237"/>
      <c r="G15" s="239"/>
      <c r="H15" s="239"/>
      <c r="I15" s="239" t="s">
        <v>30</v>
      </c>
      <c r="J15" s="240"/>
    </row>
    <row r="16" spans="1:15" ht="23.25" customHeight="1" x14ac:dyDescent="0.25">
      <c r="A16" s="139" t="s">
        <v>25</v>
      </c>
      <c r="B16" s="38" t="s">
        <v>25</v>
      </c>
      <c r="C16" s="62"/>
      <c r="D16" s="63"/>
      <c r="E16" s="202"/>
      <c r="F16" s="203"/>
      <c r="G16" s="202"/>
      <c r="H16" s="203"/>
      <c r="I16" s="202">
        <f>SUMIF(F49:F52,A16,I49:I52)+SUMIF(F49:F52,"PSU",I49:I52)</f>
        <v>0</v>
      </c>
      <c r="J16" s="204"/>
    </row>
    <row r="17" spans="1:10" ht="23.25" customHeight="1" x14ac:dyDescent="0.25">
      <c r="A17" s="139" t="s">
        <v>26</v>
      </c>
      <c r="B17" s="38" t="s">
        <v>26</v>
      </c>
      <c r="C17" s="62"/>
      <c r="D17" s="63"/>
      <c r="E17" s="202"/>
      <c r="F17" s="203"/>
      <c r="G17" s="202"/>
      <c r="H17" s="203"/>
      <c r="I17" s="202">
        <f>SUMIF(F49:F52,A17,I49:I52)</f>
        <v>0</v>
      </c>
      <c r="J17" s="204"/>
    </row>
    <row r="18" spans="1:10" ht="23.25" customHeight="1" x14ac:dyDescent="0.25">
      <c r="A18" s="139" t="s">
        <v>27</v>
      </c>
      <c r="B18" s="38" t="s">
        <v>27</v>
      </c>
      <c r="C18" s="62"/>
      <c r="D18" s="63"/>
      <c r="E18" s="202"/>
      <c r="F18" s="203"/>
      <c r="G18" s="202"/>
      <c r="H18" s="203"/>
      <c r="I18" s="202">
        <f>SUMIF(F49:F52,A18,I49:I52)</f>
        <v>0</v>
      </c>
      <c r="J18" s="204"/>
    </row>
    <row r="19" spans="1:10" ht="23.25" customHeight="1" x14ac:dyDescent="0.25">
      <c r="A19" s="139" t="s">
        <v>62</v>
      </c>
      <c r="B19" s="38" t="s">
        <v>28</v>
      </c>
      <c r="C19" s="62"/>
      <c r="D19" s="63"/>
      <c r="E19" s="202"/>
      <c r="F19" s="203"/>
      <c r="G19" s="202"/>
      <c r="H19" s="203"/>
      <c r="I19" s="202">
        <f>SUMIF(F49:F52,A19,I49:I52)</f>
        <v>0</v>
      </c>
      <c r="J19" s="204"/>
    </row>
    <row r="20" spans="1:10" ht="23.25" customHeight="1" x14ac:dyDescent="0.25">
      <c r="A20" s="139" t="s">
        <v>63</v>
      </c>
      <c r="B20" s="38" t="s">
        <v>29</v>
      </c>
      <c r="C20" s="62"/>
      <c r="D20" s="63"/>
      <c r="E20" s="202"/>
      <c r="F20" s="203"/>
      <c r="G20" s="202"/>
      <c r="H20" s="203"/>
      <c r="I20" s="202">
        <f>SUMIF(F49:F52,A20,I49:I52)</f>
        <v>0</v>
      </c>
      <c r="J20" s="204"/>
    </row>
    <row r="21" spans="1:10" ht="23.25" customHeight="1" x14ac:dyDescent="0.3">
      <c r="A21" s="2"/>
      <c r="B21" s="48" t="s">
        <v>30</v>
      </c>
      <c r="C21" s="64"/>
      <c r="D21" s="65"/>
      <c r="E21" s="205"/>
      <c r="F21" s="241"/>
      <c r="G21" s="205"/>
      <c r="H21" s="241"/>
      <c r="I21" s="205">
        <f>SUM(I16:J20)</f>
        <v>0</v>
      </c>
      <c r="J21" s="206"/>
    </row>
    <row r="22" spans="1:10" ht="33" customHeight="1" x14ac:dyDescent="0.25">
      <c r="A22" s="2"/>
      <c r="B22" s="42" t="s">
        <v>34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00">
        <f>ZakladDPHSniVypocet</f>
        <v>0</v>
      </c>
      <c r="H23" s="201"/>
      <c r="I23" s="2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198">
        <f>IF(A24&gt;50, ROUNDUP(A23, 0), ROUNDDOWN(A23, 0))</f>
        <v>0</v>
      </c>
      <c r="H24" s="199"/>
      <c r="I24" s="1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0">
        <f>I21</f>
        <v>0</v>
      </c>
      <c r="H25" s="201"/>
      <c r="I25" s="2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28">
        <f>IF(A26&gt;50, ROUNDUP(A25, 0), ROUNDDOWN(A25, 0))</f>
        <v>0</v>
      </c>
      <c r="H26" s="229"/>
      <c r="I26" s="229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0">
        <f>CenaCelkem-(ZakladDPHSni+DPHSni+ZakladDPHZakl+DPHZakl)</f>
        <v>0</v>
      </c>
      <c r="H27" s="230"/>
      <c r="I27" s="230"/>
      <c r="J27" s="41" t="str">
        <f t="shared" si="0"/>
        <v>CZK</v>
      </c>
    </row>
    <row r="28" spans="1:10" ht="27.75" hidden="1" customHeight="1" thickBot="1" x14ac:dyDescent="0.3">
      <c r="A28" s="2"/>
      <c r="B28" s="112" t="s">
        <v>24</v>
      </c>
      <c r="C28" s="113"/>
      <c r="D28" s="113"/>
      <c r="E28" s="114"/>
      <c r="F28" s="115"/>
      <c r="G28" s="207">
        <f>ZakladDPHSniVypocet+ZakladDPHZaklVypocet</f>
        <v>0</v>
      </c>
      <c r="H28" s="208"/>
      <c r="I28" s="208"/>
      <c r="J28" s="116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2" t="s">
        <v>36</v>
      </c>
      <c r="C29" s="117"/>
      <c r="D29" s="117"/>
      <c r="E29" s="117"/>
      <c r="F29" s="118"/>
      <c r="G29" s="207">
        <f>IF(A29&gt;50, ROUNDUP(A27, 0), ROUNDDOWN(A27, 0))</f>
        <v>0</v>
      </c>
      <c r="H29" s="207"/>
      <c r="I29" s="207"/>
      <c r="J29" s="119" t="s">
        <v>51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3">
      <c r="A34" s="20"/>
      <c r="B34" s="20"/>
      <c r="C34" s="74"/>
      <c r="D34" s="209"/>
      <c r="E34" s="210"/>
      <c r="G34" s="211"/>
      <c r="H34" s="212"/>
      <c r="I34" s="212"/>
      <c r="J34" s="25"/>
    </row>
    <row r="35" spans="1:10" ht="12.75" customHeight="1" x14ac:dyDescent="0.25">
      <c r="A35" s="2"/>
      <c r="B35" s="2"/>
      <c r="D35" s="197" t="s">
        <v>2</v>
      </c>
      <c r="E35" s="1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5">
      <c r="A38" s="88" t="s">
        <v>38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5">
      <c r="A39" s="88">
        <v>1</v>
      </c>
      <c r="B39" s="98" t="s">
        <v>49</v>
      </c>
      <c r="C39" s="192"/>
      <c r="D39" s="192"/>
      <c r="E39" s="192"/>
      <c r="F39" s="99">
        <f>'01 9055_1-24 Pol'!AE58</f>
        <v>0</v>
      </c>
      <c r="G39" s="100">
        <f>'01 9055_1-24 Pol'!AF58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5">
      <c r="A40" s="88">
        <v>2</v>
      </c>
      <c r="B40" s="103" t="s">
        <v>44</v>
      </c>
      <c r="C40" s="193" t="s">
        <v>45</v>
      </c>
      <c r="D40" s="193"/>
      <c r="E40" s="193"/>
      <c r="F40" s="104">
        <f>'01 9055_1-24 Pol'!AE58</f>
        <v>0</v>
      </c>
      <c r="G40" s="105">
        <f>'01 9055_1-24 Pol'!AF58</f>
        <v>0</v>
      </c>
      <c r="H40" s="105">
        <f>(F40*SazbaDPH1/100)+(G40*SazbaDPH2/100)</f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hidden="1" customHeight="1" x14ac:dyDescent="0.25">
      <c r="A41" s="88">
        <v>3</v>
      </c>
      <c r="B41" s="107" t="s">
        <v>42</v>
      </c>
      <c r="C41" s="192" t="s">
        <v>43</v>
      </c>
      <c r="D41" s="192"/>
      <c r="E41" s="192"/>
      <c r="F41" s="108">
        <f>'01 9055_1-24 Pol'!AE58</f>
        <v>0</v>
      </c>
      <c r="G41" s="101">
        <f>'01 9055_1-24 Pol'!AF58</f>
        <v>0</v>
      </c>
      <c r="H41" s="101">
        <f>(F41*SazbaDPH1/100)+(G41*SazbaDPH2/100)</f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hidden="1" customHeight="1" x14ac:dyDescent="0.25">
      <c r="A42" s="88"/>
      <c r="B42" s="194" t="s">
        <v>50</v>
      </c>
      <c r="C42" s="195"/>
      <c r="D42" s="195"/>
      <c r="E42" s="196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>
        <f>SUMIF(A39:A41,"=1",J39:J41)</f>
        <v>0</v>
      </c>
    </row>
    <row r="46" spans="1:10" ht="15.5" x14ac:dyDescent="0.35">
      <c r="B46" s="120" t="s">
        <v>52</v>
      </c>
    </row>
    <row r="48" spans="1:10" ht="25.5" customHeight="1" x14ac:dyDescent="0.25">
      <c r="A48" s="122"/>
      <c r="B48" s="125" t="s">
        <v>17</v>
      </c>
      <c r="C48" s="125" t="s">
        <v>5</v>
      </c>
      <c r="D48" s="126"/>
      <c r="E48" s="126"/>
      <c r="F48" s="127" t="s">
        <v>53</v>
      </c>
      <c r="G48" s="127"/>
      <c r="H48" s="127"/>
      <c r="I48" s="127" t="s">
        <v>30</v>
      </c>
      <c r="J48" s="127" t="s">
        <v>0</v>
      </c>
    </row>
    <row r="49" spans="1:10" ht="36.75" customHeight="1" x14ac:dyDescent="0.25">
      <c r="A49" s="123"/>
      <c r="B49" s="128" t="s">
        <v>54</v>
      </c>
      <c r="C49" s="190" t="s">
        <v>55</v>
      </c>
      <c r="D49" s="191"/>
      <c r="E49" s="191"/>
      <c r="F49" s="137" t="s">
        <v>25</v>
      </c>
      <c r="G49" s="129"/>
      <c r="H49" s="129"/>
      <c r="I49" s="129">
        <f>'01 9055_1-24 Pol'!G8</f>
        <v>0</v>
      </c>
      <c r="J49" s="134" t="str">
        <f>IF(I53=0,"",I49/I53*100)</f>
        <v/>
      </c>
    </row>
    <row r="50" spans="1:10" ht="36.75" customHeight="1" x14ac:dyDescent="0.25">
      <c r="A50" s="123"/>
      <c r="B50" s="128" t="s">
        <v>56</v>
      </c>
      <c r="C50" s="190" t="s">
        <v>57</v>
      </c>
      <c r="D50" s="191"/>
      <c r="E50" s="191"/>
      <c r="F50" s="137" t="s">
        <v>25</v>
      </c>
      <c r="G50" s="129"/>
      <c r="H50" s="129"/>
      <c r="I50" s="129">
        <f>'01 9055_1-24 Pol'!G26</f>
        <v>0</v>
      </c>
      <c r="J50" s="134" t="str">
        <f>IF(I53=0,"",I50/I53*100)</f>
        <v/>
      </c>
    </row>
    <row r="51" spans="1:10" ht="36.75" customHeight="1" x14ac:dyDescent="0.25">
      <c r="A51" s="123"/>
      <c r="B51" s="128" t="s">
        <v>58</v>
      </c>
      <c r="C51" s="190" t="s">
        <v>59</v>
      </c>
      <c r="D51" s="191"/>
      <c r="E51" s="191"/>
      <c r="F51" s="137" t="s">
        <v>25</v>
      </c>
      <c r="G51" s="129"/>
      <c r="H51" s="129"/>
      <c r="I51" s="129">
        <f>'01 9055_1-24 Pol'!G33</f>
        <v>0</v>
      </c>
      <c r="J51" s="134" t="str">
        <f>IF(I53=0,"",I51/I53*100)</f>
        <v/>
      </c>
    </row>
    <row r="52" spans="1:10" ht="36.75" customHeight="1" x14ac:dyDescent="0.25">
      <c r="A52" s="123"/>
      <c r="B52" s="128" t="s">
        <v>60</v>
      </c>
      <c r="C52" s="190" t="s">
        <v>61</v>
      </c>
      <c r="D52" s="191"/>
      <c r="E52" s="191"/>
      <c r="F52" s="137" t="s">
        <v>25</v>
      </c>
      <c r="G52" s="129"/>
      <c r="H52" s="129"/>
      <c r="I52" s="129">
        <f>'01 9055_1-24 Pol'!G55</f>
        <v>0</v>
      </c>
      <c r="J52" s="134" t="str">
        <f>IF(I53=0,"",I52/I53*100)</f>
        <v/>
      </c>
    </row>
    <row r="53" spans="1:10" ht="25.5" customHeight="1" x14ac:dyDescent="0.25">
      <c r="A53" s="124"/>
      <c r="B53" s="130" t="s">
        <v>1</v>
      </c>
      <c r="C53" s="131"/>
      <c r="D53" s="132"/>
      <c r="E53" s="132"/>
      <c r="F53" s="138"/>
      <c r="G53" s="133"/>
      <c r="H53" s="133"/>
      <c r="I53" s="133">
        <f>SUM(I49:I52)</f>
        <v>0</v>
      </c>
      <c r="J53" s="135">
        <f>SUM(J49:J52)</f>
        <v>0</v>
      </c>
    </row>
    <row r="54" spans="1:10" x14ac:dyDescent="0.25">
      <c r="F54" s="87"/>
      <c r="G54" s="87"/>
      <c r="H54" s="87"/>
      <c r="I54" s="87"/>
      <c r="J54" s="136"/>
    </row>
    <row r="55" spans="1:10" x14ac:dyDescent="0.25">
      <c r="F55" s="87"/>
      <c r="G55" s="87"/>
      <c r="H55" s="87"/>
      <c r="I55" s="87"/>
      <c r="J55" s="136"/>
    </row>
    <row r="56" spans="1:10" x14ac:dyDescent="0.25">
      <c r="F56" s="87"/>
      <c r="G56" s="87"/>
      <c r="H56" s="87"/>
      <c r="I56" s="87"/>
      <c r="J56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50:E50"/>
    <mergeCell ref="C51:E51"/>
    <mergeCell ref="C52:E52"/>
    <mergeCell ref="C39:E39"/>
    <mergeCell ref="C40:E40"/>
    <mergeCell ref="C41:E41"/>
    <mergeCell ref="B42:E42"/>
    <mergeCell ref="C49:E4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242" t="s">
        <v>6</v>
      </c>
      <c r="B1" s="242"/>
      <c r="C1" s="243"/>
      <c r="D1" s="242"/>
      <c r="E1" s="242"/>
      <c r="F1" s="242"/>
      <c r="G1" s="242"/>
    </row>
    <row r="2" spans="1:7" ht="25" customHeight="1" x14ac:dyDescent="0.25">
      <c r="A2" s="50" t="s">
        <v>7</v>
      </c>
      <c r="B2" s="49"/>
      <c r="C2" s="244"/>
      <c r="D2" s="244"/>
      <c r="E2" s="244"/>
      <c r="F2" s="244"/>
      <c r="G2" s="245"/>
    </row>
    <row r="3" spans="1:7" ht="25" customHeight="1" x14ac:dyDescent="0.25">
      <c r="A3" s="50" t="s">
        <v>8</v>
      </c>
      <c r="B3" s="49"/>
      <c r="C3" s="244"/>
      <c r="D3" s="244"/>
      <c r="E3" s="244"/>
      <c r="F3" s="244"/>
      <c r="G3" s="245"/>
    </row>
    <row r="4" spans="1:7" ht="25" customHeight="1" x14ac:dyDescent="0.25">
      <c r="A4" s="50" t="s">
        <v>9</v>
      </c>
      <c r="B4" s="49"/>
      <c r="C4" s="244"/>
      <c r="D4" s="244"/>
      <c r="E4" s="244"/>
      <c r="F4" s="244"/>
      <c r="G4" s="245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B36FA-8D5B-4E7F-B083-52121D15980C}">
  <sheetPr>
    <outlinePr summaryBelow="0"/>
  </sheetPr>
  <dimension ref="A1:BH5003"/>
  <sheetViews>
    <sheetView tabSelected="1" workbookViewId="0">
      <pane ySplit="7" topLeftCell="A8" activePane="bottomLeft" state="frozen"/>
      <selection pane="bottomLeft" activeCell="B30" sqref="B30:C30"/>
    </sheetView>
  </sheetViews>
  <sheetFormatPr defaultRowHeight="12.5" outlineLevelRow="3" x14ac:dyDescent="0.25"/>
  <cols>
    <col min="1" max="1" width="3.453125" customWidth="1"/>
    <col min="2" max="2" width="12.54296875" style="121" customWidth="1"/>
    <col min="3" max="3" width="38.26953125" style="121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46" t="s">
        <v>197</v>
      </c>
      <c r="B1" s="246"/>
      <c r="C1" s="246"/>
      <c r="D1" s="246"/>
      <c r="E1" s="246"/>
      <c r="F1" s="246"/>
      <c r="G1" s="246"/>
      <c r="AG1" t="s">
        <v>64</v>
      </c>
    </row>
    <row r="2" spans="1:60" ht="25" customHeight="1" x14ac:dyDescent="0.25">
      <c r="A2" s="50" t="s">
        <v>7</v>
      </c>
      <c r="B2" s="49" t="s">
        <v>48</v>
      </c>
      <c r="C2" s="247" t="s">
        <v>45</v>
      </c>
      <c r="D2" s="248"/>
      <c r="E2" s="248"/>
      <c r="F2" s="248"/>
      <c r="G2" s="249"/>
      <c r="AG2" t="s">
        <v>65</v>
      </c>
    </row>
    <row r="3" spans="1:60" ht="25" customHeight="1" x14ac:dyDescent="0.25">
      <c r="A3" s="50" t="s">
        <v>8</v>
      </c>
      <c r="B3" s="49" t="s">
        <v>44</v>
      </c>
      <c r="C3" s="247" t="s">
        <v>45</v>
      </c>
      <c r="D3" s="248"/>
      <c r="E3" s="248"/>
      <c r="F3" s="248"/>
      <c r="G3" s="249"/>
      <c r="AC3" s="121" t="s">
        <v>65</v>
      </c>
      <c r="AG3" t="s">
        <v>66</v>
      </c>
    </row>
    <row r="4" spans="1:60" ht="25" customHeight="1" x14ac:dyDescent="0.25">
      <c r="A4" s="140" t="s">
        <v>9</v>
      </c>
      <c r="B4" s="141" t="s">
        <v>42</v>
      </c>
      <c r="C4" s="250" t="s">
        <v>43</v>
      </c>
      <c r="D4" s="251"/>
      <c r="E4" s="251"/>
      <c r="F4" s="251"/>
      <c r="G4" s="252"/>
      <c r="AG4" t="s">
        <v>67</v>
      </c>
    </row>
    <row r="5" spans="1:60" x14ac:dyDescent="0.25">
      <c r="D5" s="10"/>
    </row>
    <row r="6" spans="1:60" ht="37.5" x14ac:dyDescent="0.25">
      <c r="A6" s="143" t="s">
        <v>68</v>
      </c>
      <c r="B6" s="145" t="s">
        <v>69</v>
      </c>
      <c r="C6" s="145" t="s">
        <v>70</v>
      </c>
      <c r="D6" s="144" t="s">
        <v>71</v>
      </c>
      <c r="E6" s="143" t="s">
        <v>72</v>
      </c>
      <c r="F6" s="142" t="s">
        <v>73</v>
      </c>
      <c r="G6" s="143" t="s">
        <v>30</v>
      </c>
      <c r="H6" s="146" t="s">
        <v>31</v>
      </c>
      <c r="I6" s="146" t="s">
        <v>74</v>
      </c>
      <c r="J6" s="146" t="s">
        <v>32</v>
      </c>
      <c r="K6" s="146" t="s">
        <v>75</v>
      </c>
      <c r="L6" s="146" t="s">
        <v>76</v>
      </c>
      <c r="M6" s="146" t="s">
        <v>77</v>
      </c>
      <c r="N6" s="146" t="s">
        <v>78</v>
      </c>
      <c r="O6" s="146" t="s">
        <v>79</v>
      </c>
      <c r="P6" s="146" t="s">
        <v>80</v>
      </c>
      <c r="Q6" s="146" t="s">
        <v>81</v>
      </c>
      <c r="R6" s="146" t="s">
        <v>82</v>
      </c>
      <c r="S6" s="146" t="s">
        <v>83</v>
      </c>
      <c r="T6" s="146" t="s">
        <v>84</v>
      </c>
      <c r="U6" s="146" t="s">
        <v>85</v>
      </c>
      <c r="V6" s="146" t="s">
        <v>86</v>
      </c>
      <c r="W6" s="146" t="s">
        <v>87</v>
      </c>
      <c r="X6" s="146" t="s">
        <v>88</v>
      </c>
      <c r="Y6" s="146" t="s">
        <v>89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" x14ac:dyDescent="0.25">
      <c r="A8" s="163" t="s">
        <v>90</v>
      </c>
      <c r="B8" s="164" t="s">
        <v>54</v>
      </c>
      <c r="C8" s="182" t="s">
        <v>55</v>
      </c>
      <c r="D8" s="165"/>
      <c r="E8" s="166"/>
      <c r="F8" s="167"/>
      <c r="G8" s="168">
        <f>SUMIF(AG9:AG25,"&lt;&gt;NOR",G9:G25)</f>
        <v>0</v>
      </c>
      <c r="H8" s="162"/>
      <c r="I8" s="162">
        <f>SUM(I9:I25)</f>
        <v>11674.93</v>
      </c>
      <c r="J8" s="162"/>
      <c r="K8" s="162">
        <f>SUM(K9:K25)</f>
        <v>170057.22</v>
      </c>
      <c r="L8" s="162"/>
      <c r="M8" s="162">
        <f>SUM(M9:M25)</f>
        <v>0</v>
      </c>
      <c r="N8" s="161"/>
      <c r="O8" s="161">
        <f>SUM(O9:O25)</f>
        <v>10.66</v>
      </c>
      <c r="P8" s="161"/>
      <c r="Q8" s="161">
        <f>SUM(Q9:Q25)</f>
        <v>0</v>
      </c>
      <c r="R8" s="162"/>
      <c r="S8" s="162"/>
      <c r="T8" s="162"/>
      <c r="U8" s="162"/>
      <c r="V8" s="162">
        <f>SUM(V9:V25)</f>
        <v>224.22999999999996</v>
      </c>
      <c r="W8" s="162"/>
      <c r="X8" s="162"/>
      <c r="Y8" s="162"/>
      <c r="AG8" t="s">
        <v>91</v>
      </c>
    </row>
    <row r="9" spans="1:60" outlineLevel="1" x14ac:dyDescent="0.25">
      <c r="A9" s="170">
        <v>1</v>
      </c>
      <c r="B9" s="171" t="s">
        <v>92</v>
      </c>
      <c r="C9" s="183" t="s">
        <v>93</v>
      </c>
      <c r="D9" s="172" t="s">
        <v>94</v>
      </c>
      <c r="E9" s="173">
        <v>42.15</v>
      </c>
      <c r="F9" s="174"/>
      <c r="G9" s="175">
        <f>ROUND(E9*F9,2)</f>
        <v>0</v>
      </c>
      <c r="H9" s="158">
        <v>0</v>
      </c>
      <c r="I9" s="157">
        <f>ROUND(E9*H9,2)</f>
        <v>0</v>
      </c>
      <c r="J9" s="158">
        <v>1428</v>
      </c>
      <c r="K9" s="157">
        <f>ROUND(E9*J9,2)</f>
        <v>60190.2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95</v>
      </c>
      <c r="T9" s="157" t="s">
        <v>95</v>
      </c>
      <c r="U9" s="157">
        <v>3.5329999999999999</v>
      </c>
      <c r="V9" s="157">
        <f>ROUND(E9*U9,2)</f>
        <v>148.91999999999999</v>
      </c>
      <c r="W9" s="157"/>
      <c r="X9" s="157" t="s">
        <v>96</v>
      </c>
      <c r="Y9" s="157" t="s">
        <v>97</v>
      </c>
      <c r="Z9" s="147"/>
      <c r="AA9" s="147"/>
      <c r="AB9" s="147"/>
      <c r="AC9" s="147"/>
      <c r="AD9" s="147"/>
      <c r="AE9" s="147"/>
      <c r="AF9" s="147"/>
      <c r="AG9" s="147" t="s">
        <v>98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184" t="s">
        <v>99</v>
      </c>
      <c r="D10" s="159"/>
      <c r="E10" s="160">
        <v>42.15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100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0" outlineLevel="1" x14ac:dyDescent="0.25">
      <c r="A11" s="170">
        <v>2</v>
      </c>
      <c r="B11" s="171" t="s">
        <v>101</v>
      </c>
      <c r="C11" s="183" t="s">
        <v>102</v>
      </c>
      <c r="D11" s="172" t="s">
        <v>103</v>
      </c>
      <c r="E11" s="173">
        <v>57</v>
      </c>
      <c r="F11" s="174"/>
      <c r="G11" s="175">
        <f>ROUND(E11*F11,2)</f>
        <v>0</v>
      </c>
      <c r="H11" s="158">
        <v>140.66</v>
      </c>
      <c r="I11" s="157">
        <f>ROUND(E11*H11,2)</f>
        <v>8017.62</v>
      </c>
      <c r="J11" s="158">
        <v>859.34</v>
      </c>
      <c r="K11" s="157">
        <f>ROUND(E11*J11,2)</f>
        <v>48982.38</v>
      </c>
      <c r="L11" s="157">
        <v>21</v>
      </c>
      <c r="M11" s="157">
        <f>G11*(1+L11/100)</f>
        <v>0</v>
      </c>
      <c r="N11" s="156">
        <v>1.49E-3</v>
      </c>
      <c r="O11" s="156">
        <f>ROUND(E11*N11,2)</f>
        <v>0.08</v>
      </c>
      <c r="P11" s="156">
        <v>0</v>
      </c>
      <c r="Q11" s="156">
        <f>ROUND(E11*P11,2)</f>
        <v>0</v>
      </c>
      <c r="R11" s="157"/>
      <c r="S11" s="157" t="s">
        <v>95</v>
      </c>
      <c r="T11" s="157" t="s">
        <v>104</v>
      </c>
      <c r="U11" s="157">
        <v>0.32300000000000001</v>
      </c>
      <c r="V11" s="157">
        <f>ROUND(E11*U11,2)</f>
        <v>18.41</v>
      </c>
      <c r="W11" s="157"/>
      <c r="X11" s="157" t="s">
        <v>96</v>
      </c>
      <c r="Y11" s="157" t="s">
        <v>97</v>
      </c>
      <c r="Z11" s="147"/>
      <c r="AA11" s="147"/>
      <c r="AB11" s="147"/>
      <c r="AC11" s="147"/>
      <c r="AD11" s="147"/>
      <c r="AE11" s="147"/>
      <c r="AF11" s="147"/>
      <c r="AG11" s="147" t="s">
        <v>105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5">
      <c r="A12" s="154"/>
      <c r="B12" s="155"/>
      <c r="C12" s="184" t="s">
        <v>106</v>
      </c>
      <c r="D12" s="159"/>
      <c r="E12" s="160">
        <v>57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100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6">
        <v>3</v>
      </c>
      <c r="B13" s="177" t="s">
        <v>107</v>
      </c>
      <c r="C13" s="185" t="s">
        <v>108</v>
      </c>
      <c r="D13" s="178" t="s">
        <v>94</v>
      </c>
      <c r="E13" s="179">
        <v>42.15</v>
      </c>
      <c r="F13" s="180"/>
      <c r="G13" s="181">
        <f>ROUND(E13*F13,2)</f>
        <v>0</v>
      </c>
      <c r="H13" s="158">
        <v>0</v>
      </c>
      <c r="I13" s="157">
        <f>ROUND(E13*H13,2)</f>
        <v>0</v>
      </c>
      <c r="J13" s="158">
        <v>144</v>
      </c>
      <c r="K13" s="157">
        <f>ROUND(E13*J13,2)</f>
        <v>6069.6</v>
      </c>
      <c r="L13" s="157">
        <v>21</v>
      </c>
      <c r="M13" s="157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7"/>
      <c r="S13" s="157" t="s">
        <v>95</v>
      </c>
      <c r="T13" s="157" t="s">
        <v>95</v>
      </c>
      <c r="U13" s="157">
        <v>0.34499999999999997</v>
      </c>
      <c r="V13" s="157">
        <f>ROUND(E13*U13,2)</f>
        <v>14.54</v>
      </c>
      <c r="W13" s="157"/>
      <c r="X13" s="157" t="s">
        <v>96</v>
      </c>
      <c r="Y13" s="157" t="s">
        <v>97</v>
      </c>
      <c r="Z13" s="147"/>
      <c r="AA13" s="147"/>
      <c r="AB13" s="147"/>
      <c r="AC13" s="147"/>
      <c r="AD13" s="147"/>
      <c r="AE13" s="147"/>
      <c r="AF13" s="147"/>
      <c r="AG13" s="147" t="s">
        <v>98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6">
        <v>4</v>
      </c>
      <c r="B14" s="177" t="s">
        <v>109</v>
      </c>
      <c r="C14" s="185" t="s">
        <v>110</v>
      </c>
      <c r="D14" s="178" t="s">
        <v>94</v>
      </c>
      <c r="E14" s="179">
        <v>42.15</v>
      </c>
      <c r="F14" s="180"/>
      <c r="G14" s="181">
        <f>ROUND(E14*F14,2)</f>
        <v>0</v>
      </c>
      <c r="H14" s="158">
        <v>0</v>
      </c>
      <c r="I14" s="157">
        <f>ROUND(E14*H14,2)</f>
        <v>0</v>
      </c>
      <c r="J14" s="158">
        <v>299</v>
      </c>
      <c r="K14" s="157">
        <f>ROUND(E14*J14,2)</f>
        <v>12602.85</v>
      </c>
      <c r="L14" s="157">
        <v>21</v>
      </c>
      <c r="M14" s="157">
        <f>G14*(1+L14/100)</f>
        <v>0</v>
      </c>
      <c r="N14" s="156">
        <v>0</v>
      </c>
      <c r="O14" s="156">
        <f>ROUND(E14*N14,2)</f>
        <v>0</v>
      </c>
      <c r="P14" s="156">
        <v>0</v>
      </c>
      <c r="Q14" s="156">
        <f>ROUND(E14*P14,2)</f>
        <v>0</v>
      </c>
      <c r="R14" s="157"/>
      <c r="S14" s="157" t="s">
        <v>95</v>
      </c>
      <c r="T14" s="157" t="s">
        <v>95</v>
      </c>
      <c r="U14" s="157">
        <v>1.0999999999999999E-2</v>
      </c>
      <c r="V14" s="157">
        <f>ROUND(E14*U14,2)</f>
        <v>0.46</v>
      </c>
      <c r="W14" s="157"/>
      <c r="X14" s="157" t="s">
        <v>96</v>
      </c>
      <c r="Y14" s="157" t="s">
        <v>97</v>
      </c>
      <c r="Z14" s="147"/>
      <c r="AA14" s="147"/>
      <c r="AB14" s="147"/>
      <c r="AC14" s="147"/>
      <c r="AD14" s="147"/>
      <c r="AE14" s="147"/>
      <c r="AF14" s="147"/>
      <c r="AG14" s="147" t="s">
        <v>98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6">
        <v>5</v>
      </c>
      <c r="B15" s="177" t="s">
        <v>111</v>
      </c>
      <c r="C15" s="185" t="s">
        <v>112</v>
      </c>
      <c r="D15" s="178" t="s">
        <v>94</v>
      </c>
      <c r="E15" s="179">
        <v>42.15</v>
      </c>
      <c r="F15" s="180"/>
      <c r="G15" s="181">
        <f>ROUND(E15*F15,2)</f>
        <v>0</v>
      </c>
      <c r="H15" s="158">
        <v>0</v>
      </c>
      <c r="I15" s="157">
        <f>ROUND(E15*H15,2)</f>
        <v>0</v>
      </c>
      <c r="J15" s="158">
        <v>298.5</v>
      </c>
      <c r="K15" s="157">
        <f>ROUND(E15*J15,2)</f>
        <v>12581.78</v>
      </c>
      <c r="L15" s="157">
        <v>21</v>
      </c>
      <c r="M15" s="157">
        <f>G15*(1+L15/100)</f>
        <v>0</v>
      </c>
      <c r="N15" s="156">
        <v>0</v>
      </c>
      <c r="O15" s="156">
        <f>ROUND(E15*N15,2)</f>
        <v>0</v>
      </c>
      <c r="P15" s="156">
        <v>0</v>
      </c>
      <c r="Q15" s="156">
        <f>ROUND(E15*P15,2)</f>
        <v>0</v>
      </c>
      <c r="R15" s="157"/>
      <c r="S15" s="157" t="s">
        <v>95</v>
      </c>
      <c r="T15" s="157" t="s">
        <v>95</v>
      </c>
      <c r="U15" s="157">
        <v>0.65200000000000002</v>
      </c>
      <c r="V15" s="157">
        <f>ROUND(E15*U15,2)</f>
        <v>27.48</v>
      </c>
      <c r="W15" s="157"/>
      <c r="X15" s="157" t="s">
        <v>96</v>
      </c>
      <c r="Y15" s="157" t="s">
        <v>97</v>
      </c>
      <c r="Z15" s="147"/>
      <c r="AA15" s="147"/>
      <c r="AB15" s="147"/>
      <c r="AC15" s="147"/>
      <c r="AD15" s="147"/>
      <c r="AE15" s="147"/>
      <c r="AF15" s="147"/>
      <c r="AG15" s="147" t="s">
        <v>98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6">
        <v>6</v>
      </c>
      <c r="B16" s="177" t="s">
        <v>113</v>
      </c>
      <c r="C16" s="185" t="s">
        <v>114</v>
      </c>
      <c r="D16" s="178" t="s">
        <v>94</v>
      </c>
      <c r="E16" s="179">
        <v>42.15</v>
      </c>
      <c r="F16" s="180"/>
      <c r="G16" s="181">
        <f>ROUND(E16*F16,2)</f>
        <v>0</v>
      </c>
      <c r="H16" s="158">
        <v>0</v>
      </c>
      <c r="I16" s="157">
        <f>ROUND(E16*H16,2)</f>
        <v>0</v>
      </c>
      <c r="J16" s="158">
        <v>18.7</v>
      </c>
      <c r="K16" s="157">
        <f>ROUND(E16*J16,2)</f>
        <v>788.21</v>
      </c>
      <c r="L16" s="157">
        <v>21</v>
      </c>
      <c r="M16" s="157">
        <f>G16*(1+L16/100)</f>
        <v>0</v>
      </c>
      <c r="N16" s="156">
        <v>0</v>
      </c>
      <c r="O16" s="156">
        <f>ROUND(E16*N16,2)</f>
        <v>0</v>
      </c>
      <c r="P16" s="156">
        <v>0</v>
      </c>
      <c r="Q16" s="156">
        <f>ROUND(E16*P16,2)</f>
        <v>0</v>
      </c>
      <c r="R16" s="157"/>
      <c r="S16" s="157" t="s">
        <v>95</v>
      </c>
      <c r="T16" s="157" t="s">
        <v>95</v>
      </c>
      <c r="U16" s="157">
        <v>8.9999999999999993E-3</v>
      </c>
      <c r="V16" s="157">
        <f>ROUND(E16*U16,2)</f>
        <v>0.38</v>
      </c>
      <c r="W16" s="157"/>
      <c r="X16" s="157" t="s">
        <v>96</v>
      </c>
      <c r="Y16" s="157" t="s">
        <v>97</v>
      </c>
      <c r="Z16" s="147"/>
      <c r="AA16" s="147"/>
      <c r="AB16" s="147"/>
      <c r="AC16" s="147"/>
      <c r="AD16" s="147"/>
      <c r="AE16" s="147"/>
      <c r="AF16" s="147"/>
      <c r="AG16" s="147" t="s">
        <v>98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0">
        <v>7</v>
      </c>
      <c r="B17" s="171" t="s">
        <v>115</v>
      </c>
      <c r="C17" s="183" t="s">
        <v>116</v>
      </c>
      <c r="D17" s="172" t="s">
        <v>94</v>
      </c>
      <c r="E17" s="173">
        <v>15.546900000000001</v>
      </c>
      <c r="F17" s="174"/>
      <c r="G17" s="175">
        <f>ROUND(E17*F17,2)</f>
        <v>0</v>
      </c>
      <c r="H17" s="158">
        <v>0</v>
      </c>
      <c r="I17" s="157">
        <f>ROUND(E17*H17,2)</f>
        <v>0</v>
      </c>
      <c r="J17" s="158">
        <v>139.5</v>
      </c>
      <c r="K17" s="157">
        <f>ROUND(E17*J17,2)</f>
        <v>2168.79</v>
      </c>
      <c r="L17" s="157">
        <v>21</v>
      </c>
      <c r="M17" s="157">
        <f>G17*(1+L17/100)</f>
        <v>0</v>
      </c>
      <c r="N17" s="156">
        <v>0</v>
      </c>
      <c r="O17" s="156">
        <f>ROUND(E17*N17,2)</f>
        <v>0</v>
      </c>
      <c r="P17" s="156">
        <v>0</v>
      </c>
      <c r="Q17" s="156">
        <f>ROUND(E17*P17,2)</f>
        <v>0</v>
      </c>
      <c r="R17" s="157"/>
      <c r="S17" s="157" t="s">
        <v>95</v>
      </c>
      <c r="T17" s="157" t="s">
        <v>95</v>
      </c>
      <c r="U17" s="157">
        <v>0.20200000000000001</v>
      </c>
      <c r="V17" s="157">
        <f>ROUND(E17*U17,2)</f>
        <v>3.14</v>
      </c>
      <c r="W17" s="157"/>
      <c r="X17" s="157" t="s">
        <v>96</v>
      </c>
      <c r="Y17" s="157" t="s">
        <v>97</v>
      </c>
      <c r="Z17" s="147"/>
      <c r="AA17" s="147"/>
      <c r="AB17" s="147"/>
      <c r="AC17" s="147"/>
      <c r="AD17" s="147"/>
      <c r="AE17" s="147"/>
      <c r="AF17" s="147"/>
      <c r="AG17" s="147" t="s">
        <v>98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5">
      <c r="A18" s="154"/>
      <c r="B18" s="155"/>
      <c r="C18" s="184" t="s">
        <v>117</v>
      </c>
      <c r="D18" s="159"/>
      <c r="E18" s="160">
        <v>9.5299999999999994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100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5">
      <c r="A19" s="154"/>
      <c r="B19" s="155"/>
      <c r="C19" s="184" t="s">
        <v>118</v>
      </c>
      <c r="D19" s="159"/>
      <c r="E19" s="160">
        <v>6.01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100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6">
        <v>8</v>
      </c>
      <c r="B20" s="177" t="s">
        <v>119</v>
      </c>
      <c r="C20" s="185" t="s">
        <v>120</v>
      </c>
      <c r="D20" s="178" t="s">
        <v>103</v>
      </c>
      <c r="E20" s="179">
        <v>17.596</v>
      </c>
      <c r="F20" s="180"/>
      <c r="G20" s="181">
        <f>ROUND(E20*F20,2)</f>
        <v>0</v>
      </c>
      <c r="H20" s="158">
        <v>0</v>
      </c>
      <c r="I20" s="157">
        <f>ROUND(E20*H20,2)</f>
        <v>0</v>
      </c>
      <c r="J20" s="158">
        <v>15.3</v>
      </c>
      <c r="K20" s="157">
        <f>ROUND(E20*J20,2)</f>
        <v>269.22000000000003</v>
      </c>
      <c r="L20" s="157">
        <v>21</v>
      </c>
      <c r="M20" s="157">
        <f>G20*(1+L20/100)</f>
        <v>0</v>
      </c>
      <c r="N20" s="156">
        <v>0</v>
      </c>
      <c r="O20" s="156">
        <f>ROUND(E20*N20,2)</f>
        <v>0</v>
      </c>
      <c r="P20" s="156">
        <v>0</v>
      </c>
      <c r="Q20" s="156">
        <f>ROUND(E20*P20,2)</f>
        <v>0</v>
      </c>
      <c r="R20" s="157"/>
      <c r="S20" s="157" t="s">
        <v>95</v>
      </c>
      <c r="T20" s="157" t="s">
        <v>95</v>
      </c>
      <c r="U20" s="157">
        <v>1.7999999999999999E-2</v>
      </c>
      <c r="V20" s="157">
        <f>ROUND(E20*U20,2)</f>
        <v>0.32</v>
      </c>
      <c r="W20" s="157"/>
      <c r="X20" s="157" t="s">
        <v>96</v>
      </c>
      <c r="Y20" s="157" t="s">
        <v>97</v>
      </c>
      <c r="Z20" s="147"/>
      <c r="AA20" s="147"/>
      <c r="AB20" s="147"/>
      <c r="AC20" s="147"/>
      <c r="AD20" s="147"/>
      <c r="AE20" s="147"/>
      <c r="AF20" s="147"/>
      <c r="AG20" s="147" t="s">
        <v>98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6">
        <v>9</v>
      </c>
      <c r="B21" s="177" t="s">
        <v>121</v>
      </c>
      <c r="C21" s="185" t="s">
        <v>122</v>
      </c>
      <c r="D21" s="178" t="s">
        <v>94</v>
      </c>
      <c r="E21" s="179">
        <v>42.15</v>
      </c>
      <c r="F21" s="180"/>
      <c r="G21" s="181">
        <f>ROUND(E21*F21,2)</f>
        <v>0</v>
      </c>
      <c r="H21" s="158">
        <v>0</v>
      </c>
      <c r="I21" s="157">
        <f>ROUND(E21*H21,2)</f>
        <v>0</v>
      </c>
      <c r="J21" s="158">
        <v>490</v>
      </c>
      <c r="K21" s="157">
        <f>ROUND(E21*J21,2)</f>
        <v>20653.5</v>
      </c>
      <c r="L21" s="157">
        <v>21</v>
      </c>
      <c r="M21" s="157">
        <f>G21*(1+L21/100)</f>
        <v>0</v>
      </c>
      <c r="N21" s="156">
        <v>0</v>
      </c>
      <c r="O21" s="156">
        <f>ROUND(E21*N21,2)</f>
        <v>0</v>
      </c>
      <c r="P21" s="156">
        <v>0</v>
      </c>
      <c r="Q21" s="156">
        <f>ROUND(E21*P21,2)</f>
        <v>0</v>
      </c>
      <c r="R21" s="157"/>
      <c r="S21" s="157" t="s">
        <v>95</v>
      </c>
      <c r="T21" s="157" t="s">
        <v>95</v>
      </c>
      <c r="U21" s="157">
        <v>0</v>
      </c>
      <c r="V21" s="157">
        <f>ROUND(E21*U21,2)</f>
        <v>0</v>
      </c>
      <c r="W21" s="157"/>
      <c r="X21" s="157" t="s">
        <v>96</v>
      </c>
      <c r="Y21" s="157" t="s">
        <v>97</v>
      </c>
      <c r="Z21" s="147"/>
      <c r="AA21" s="147"/>
      <c r="AB21" s="147"/>
      <c r="AC21" s="147"/>
      <c r="AD21" s="147"/>
      <c r="AE21" s="147"/>
      <c r="AF21" s="147"/>
      <c r="AG21" s="147" t="s">
        <v>98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0">
        <v>10</v>
      </c>
      <c r="B22" s="171" t="s">
        <v>123</v>
      </c>
      <c r="C22" s="183" t="s">
        <v>124</v>
      </c>
      <c r="D22" s="172" t="s">
        <v>94</v>
      </c>
      <c r="E22" s="173">
        <v>5.76</v>
      </c>
      <c r="F22" s="174"/>
      <c r="G22" s="175">
        <f>ROUND(E22*F22,2)</f>
        <v>0</v>
      </c>
      <c r="H22" s="158">
        <v>634.95000000000005</v>
      </c>
      <c r="I22" s="157">
        <f>ROUND(E22*H22,2)</f>
        <v>3657.31</v>
      </c>
      <c r="J22" s="158">
        <v>790.05</v>
      </c>
      <c r="K22" s="157">
        <f>ROUND(E22*J22,2)</f>
        <v>4550.6899999999996</v>
      </c>
      <c r="L22" s="157">
        <v>21</v>
      </c>
      <c r="M22" s="157">
        <f>G22*(1+L22/100)</f>
        <v>0</v>
      </c>
      <c r="N22" s="156">
        <v>1.837</v>
      </c>
      <c r="O22" s="156">
        <f>ROUND(E22*N22,2)</f>
        <v>10.58</v>
      </c>
      <c r="P22" s="156">
        <v>0</v>
      </c>
      <c r="Q22" s="156">
        <f>ROUND(E22*P22,2)</f>
        <v>0</v>
      </c>
      <c r="R22" s="157"/>
      <c r="S22" s="157" t="s">
        <v>95</v>
      </c>
      <c r="T22" s="157" t="s">
        <v>95</v>
      </c>
      <c r="U22" s="157">
        <v>1.8360000000000001</v>
      </c>
      <c r="V22" s="157">
        <f>ROUND(E22*U22,2)</f>
        <v>10.58</v>
      </c>
      <c r="W22" s="157"/>
      <c r="X22" s="157" t="s">
        <v>96</v>
      </c>
      <c r="Y22" s="157" t="s">
        <v>97</v>
      </c>
      <c r="Z22" s="147"/>
      <c r="AA22" s="147"/>
      <c r="AB22" s="147"/>
      <c r="AC22" s="147"/>
      <c r="AD22" s="147"/>
      <c r="AE22" s="147"/>
      <c r="AF22" s="147"/>
      <c r="AG22" s="147" t="s">
        <v>98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5">
      <c r="A23" s="154"/>
      <c r="B23" s="155"/>
      <c r="C23" s="184" t="s">
        <v>125</v>
      </c>
      <c r="D23" s="159"/>
      <c r="E23" s="160">
        <v>5.76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100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0">
        <v>11</v>
      </c>
      <c r="B24" s="171" t="s">
        <v>126</v>
      </c>
      <c r="C24" s="183" t="s">
        <v>127</v>
      </c>
      <c r="D24" s="172" t="s">
        <v>103</v>
      </c>
      <c r="E24" s="173">
        <v>4</v>
      </c>
      <c r="F24" s="174"/>
      <c r="G24" s="175">
        <f>ROUND(E24*F24,2)</f>
        <v>0</v>
      </c>
      <c r="H24" s="158">
        <v>0</v>
      </c>
      <c r="I24" s="157">
        <f>ROUND(E24*H24,2)</f>
        <v>0</v>
      </c>
      <c r="J24" s="158">
        <v>300</v>
      </c>
      <c r="K24" s="157">
        <f>ROUND(E24*J24,2)</f>
        <v>1200</v>
      </c>
      <c r="L24" s="157">
        <v>21</v>
      </c>
      <c r="M24" s="157">
        <f>G24*(1+L24/100)</f>
        <v>0</v>
      </c>
      <c r="N24" s="156">
        <v>0</v>
      </c>
      <c r="O24" s="156">
        <f>ROUND(E24*N24,2)</f>
        <v>0</v>
      </c>
      <c r="P24" s="156">
        <v>0</v>
      </c>
      <c r="Q24" s="156">
        <f>ROUND(E24*P24,2)</f>
        <v>0</v>
      </c>
      <c r="R24" s="157"/>
      <c r="S24" s="157" t="s">
        <v>128</v>
      </c>
      <c r="T24" s="157" t="s">
        <v>104</v>
      </c>
      <c r="U24" s="157">
        <v>0</v>
      </c>
      <c r="V24" s="157">
        <f>ROUND(E24*U24,2)</f>
        <v>0</v>
      </c>
      <c r="W24" s="157"/>
      <c r="X24" s="157" t="s">
        <v>96</v>
      </c>
      <c r="Y24" s="157" t="s">
        <v>97</v>
      </c>
      <c r="Z24" s="147"/>
      <c r="AA24" s="147"/>
      <c r="AB24" s="147"/>
      <c r="AC24" s="147"/>
      <c r="AD24" s="147"/>
      <c r="AE24" s="147"/>
      <c r="AF24" s="147"/>
      <c r="AG24" s="147" t="s">
        <v>98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5">
      <c r="A25" s="154"/>
      <c r="B25" s="155"/>
      <c r="C25" s="184" t="s">
        <v>129</v>
      </c>
      <c r="D25" s="159"/>
      <c r="E25" s="160">
        <v>4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100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13" x14ac:dyDescent="0.25">
      <c r="A26" s="163" t="s">
        <v>90</v>
      </c>
      <c r="B26" s="164" t="s">
        <v>56</v>
      </c>
      <c r="C26" s="182" t="s">
        <v>57</v>
      </c>
      <c r="D26" s="165"/>
      <c r="E26" s="166"/>
      <c r="F26" s="167"/>
      <c r="G26" s="168">
        <f>SUMIF(AG27:AG32,"&lt;&gt;NOR",G27:G32)</f>
        <v>0</v>
      </c>
      <c r="H26" s="162"/>
      <c r="I26" s="162">
        <f>SUM(I27:I32)</f>
        <v>6161.94</v>
      </c>
      <c r="J26" s="162"/>
      <c r="K26" s="162">
        <f>SUM(K27:K32)</f>
        <v>8613.7999999999993</v>
      </c>
      <c r="L26" s="162"/>
      <c r="M26" s="162">
        <f>SUM(M27:M32)</f>
        <v>0</v>
      </c>
      <c r="N26" s="161"/>
      <c r="O26" s="161">
        <f>SUM(O27:O32)</f>
        <v>9.94</v>
      </c>
      <c r="P26" s="161"/>
      <c r="Q26" s="161">
        <f>SUM(Q27:Q32)</f>
        <v>0</v>
      </c>
      <c r="R26" s="162"/>
      <c r="S26" s="162"/>
      <c r="T26" s="162"/>
      <c r="U26" s="162"/>
      <c r="V26" s="162">
        <f>SUM(V27:V32)</f>
        <v>16.21</v>
      </c>
      <c r="W26" s="162"/>
      <c r="X26" s="162"/>
      <c r="Y26" s="162"/>
      <c r="AG26" t="s">
        <v>91</v>
      </c>
    </row>
    <row r="27" spans="1:60" outlineLevel="1" x14ac:dyDescent="0.25">
      <c r="A27" s="176">
        <v>12</v>
      </c>
      <c r="B27" s="177" t="s">
        <v>130</v>
      </c>
      <c r="C27" s="185" t="s">
        <v>131</v>
      </c>
      <c r="D27" s="178" t="s">
        <v>103</v>
      </c>
      <c r="E27" s="179">
        <v>17.956</v>
      </c>
      <c r="F27" s="180"/>
      <c r="G27" s="181">
        <f>ROUND(E27*F27,2)</f>
        <v>0</v>
      </c>
      <c r="H27" s="158">
        <v>164.05</v>
      </c>
      <c r="I27" s="157">
        <f>ROUND(E27*H27,2)</f>
        <v>2945.68</v>
      </c>
      <c r="J27" s="158">
        <v>29.95</v>
      </c>
      <c r="K27" s="157">
        <f>ROUND(E27*J27,2)</f>
        <v>537.78</v>
      </c>
      <c r="L27" s="157">
        <v>21</v>
      </c>
      <c r="M27" s="157">
        <f>G27*(1+L27/100)</f>
        <v>0</v>
      </c>
      <c r="N27" s="156">
        <v>0.30993999999999999</v>
      </c>
      <c r="O27" s="156">
        <f>ROUND(E27*N27,2)</f>
        <v>5.57</v>
      </c>
      <c r="P27" s="156">
        <v>0</v>
      </c>
      <c r="Q27" s="156">
        <f>ROUND(E27*P27,2)</f>
        <v>0</v>
      </c>
      <c r="R27" s="157"/>
      <c r="S27" s="157" t="s">
        <v>95</v>
      </c>
      <c r="T27" s="157" t="s">
        <v>95</v>
      </c>
      <c r="U27" s="157">
        <v>2.5999999999999999E-2</v>
      </c>
      <c r="V27" s="157">
        <f>ROUND(E27*U27,2)</f>
        <v>0.47</v>
      </c>
      <c r="W27" s="157"/>
      <c r="X27" s="157" t="s">
        <v>96</v>
      </c>
      <c r="Y27" s="157" t="s">
        <v>97</v>
      </c>
      <c r="Z27" s="147"/>
      <c r="AA27" s="147"/>
      <c r="AB27" s="147"/>
      <c r="AC27" s="147"/>
      <c r="AD27" s="147"/>
      <c r="AE27" s="147"/>
      <c r="AF27" s="147"/>
      <c r="AG27" s="147" t="s">
        <v>105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70">
        <v>13</v>
      </c>
      <c r="B28" s="171" t="s">
        <v>132</v>
      </c>
      <c r="C28" s="183" t="s">
        <v>133</v>
      </c>
      <c r="D28" s="172" t="s">
        <v>103</v>
      </c>
      <c r="E28" s="173">
        <v>17.956</v>
      </c>
      <c r="F28" s="174"/>
      <c r="G28" s="175">
        <f>ROUND(E28*F28,2)</f>
        <v>0</v>
      </c>
      <c r="H28" s="158">
        <v>55.39</v>
      </c>
      <c r="I28" s="157">
        <f>ROUND(E28*H28,2)</f>
        <v>994.58</v>
      </c>
      <c r="J28" s="158">
        <v>388.11</v>
      </c>
      <c r="K28" s="157">
        <f>ROUND(E28*J28,2)</f>
        <v>6968.9</v>
      </c>
      <c r="L28" s="157">
        <v>21</v>
      </c>
      <c r="M28" s="157">
        <f>G28*(1+L28/100)</f>
        <v>0</v>
      </c>
      <c r="N28" s="156">
        <v>0.16700000000000001</v>
      </c>
      <c r="O28" s="156">
        <f>ROUND(E28*N28,2)</f>
        <v>3</v>
      </c>
      <c r="P28" s="156">
        <v>0</v>
      </c>
      <c r="Q28" s="156">
        <f>ROUND(E28*P28,2)</f>
        <v>0</v>
      </c>
      <c r="R28" s="157"/>
      <c r="S28" s="157" t="s">
        <v>95</v>
      </c>
      <c r="T28" s="157" t="s">
        <v>95</v>
      </c>
      <c r="U28" s="157">
        <v>0.755</v>
      </c>
      <c r="V28" s="157">
        <f>ROUND(E28*U28,2)</f>
        <v>13.56</v>
      </c>
      <c r="W28" s="157"/>
      <c r="X28" s="157" t="s">
        <v>96</v>
      </c>
      <c r="Y28" s="157" t="s">
        <v>97</v>
      </c>
      <c r="Z28" s="147"/>
      <c r="AA28" s="147"/>
      <c r="AB28" s="147"/>
      <c r="AC28" s="147"/>
      <c r="AD28" s="147"/>
      <c r="AE28" s="147"/>
      <c r="AF28" s="147"/>
      <c r="AG28" s="147" t="s">
        <v>98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5">
      <c r="A29" s="267"/>
      <c r="B29" s="268"/>
      <c r="C29" s="269" t="s">
        <v>134</v>
      </c>
      <c r="D29" s="270"/>
      <c r="E29" s="271">
        <v>17.96</v>
      </c>
      <c r="F29" s="272"/>
      <c r="G29" s="272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100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0" outlineLevel="2" x14ac:dyDescent="0.25">
      <c r="A30" s="267">
        <v>14</v>
      </c>
      <c r="B30" s="268" t="s">
        <v>195</v>
      </c>
      <c r="C30" s="273" t="s">
        <v>196</v>
      </c>
      <c r="D30" s="274" t="s">
        <v>103</v>
      </c>
      <c r="E30" s="275">
        <v>3</v>
      </c>
      <c r="F30" s="276"/>
      <c r="G30" s="272">
        <f>ROUND(E30*F30,2)</f>
        <v>0</v>
      </c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6">
        <v>15</v>
      </c>
      <c r="B31" s="177" t="s">
        <v>135</v>
      </c>
      <c r="C31" s="185" t="s">
        <v>136</v>
      </c>
      <c r="D31" s="178" t="s">
        <v>137</v>
      </c>
      <c r="E31" s="179">
        <v>8</v>
      </c>
      <c r="F31" s="180"/>
      <c r="G31" s="181">
        <f>ROUND(E31*F31,2)</f>
        <v>0</v>
      </c>
      <c r="H31" s="158">
        <v>191.61</v>
      </c>
      <c r="I31" s="157">
        <f>ROUND(E31*H31,2)</f>
        <v>1532.88</v>
      </c>
      <c r="J31" s="158">
        <v>138.38999999999999</v>
      </c>
      <c r="K31" s="157">
        <f>ROUND(E31*J31,2)</f>
        <v>1107.1199999999999</v>
      </c>
      <c r="L31" s="157">
        <v>21</v>
      </c>
      <c r="M31" s="157">
        <f>G31*(1+L31/100)</f>
        <v>0</v>
      </c>
      <c r="N31" s="156">
        <v>0.14874000000000001</v>
      </c>
      <c r="O31" s="156">
        <f>ROUND(E31*N31,2)</f>
        <v>1.19</v>
      </c>
      <c r="P31" s="156">
        <v>0</v>
      </c>
      <c r="Q31" s="156">
        <f>ROUND(E31*P31,2)</f>
        <v>0</v>
      </c>
      <c r="R31" s="157"/>
      <c r="S31" s="157" t="s">
        <v>95</v>
      </c>
      <c r="T31" s="157" t="s">
        <v>95</v>
      </c>
      <c r="U31" s="157">
        <v>0.27200000000000002</v>
      </c>
      <c r="V31" s="157">
        <f>ROUND(E31*U31,2)</f>
        <v>2.1800000000000002</v>
      </c>
      <c r="W31" s="157"/>
      <c r="X31" s="157" t="s">
        <v>96</v>
      </c>
      <c r="Y31" s="157" t="s">
        <v>97</v>
      </c>
      <c r="Z31" s="147"/>
      <c r="AA31" s="147"/>
      <c r="AB31" s="147"/>
      <c r="AC31" s="147"/>
      <c r="AD31" s="147"/>
      <c r="AE31" s="147"/>
      <c r="AF31" s="147"/>
      <c r="AG31" s="147" t="s">
        <v>98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6">
        <v>16</v>
      </c>
      <c r="B32" s="177" t="s">
        <v>138</v>
      </c>
      <c r="C32" s="185" t="s">
        <v>139</v>
      </c>
      <c r="D32" s="178" t="s">
        <v>140</v>
      </c>
      <c r="E32" s="179">
        <v>8</v>
      </c>
      <c r="F32" s="180"/>
      <c r="G32" s="181">
        <f>ROUND(E32*F32,2)</f>
        <v>0</v>
      </c>
      <c r="H32" s="158">
        <v>86.1</v>
      </c>
      <c r="I32" s="157">
        <f>ROUND(E32*H32,2)</f>
        <v>688.8</v>
      </c>
      <c r="J32" s="158">
        <v>0</v>
      </c>
      <c r="K32" s="157">
        <f>ROUND(E32*J32,2)</f>
        <v>0</v>
      </c>
      <c r="L32" s="157">
        <v>21</v>
      </c>
      <c r="M32" s="157">
        <f>G32*(1+L32/100)</f>
        <v>0</v>
      </c>
      <c r="N32" s="156">
        <v>2.1999999999999999E-2</v>
      </c>
      <c r="O32" s="156">
        <f>ROUND(E32*N32,2)</f>
        <v>0.18</v>
      </c>
      <c r="P32" s="156">
        <v>0</v>
      </c>
      <c r="Q32" s="156">
        <f>ROUND(E32*P32,2)</f>
        <v>0</v>
      </c>
      <c r="R32" s="157" t="s">
        <v>141</v>
      </c>
      <c r="S32" s="157" t="s">
        <v>95</v>
      </c>
      <c r="T32" s="157" t="s">
        <v>95</v>
      </c>
      <c r="U32" s="157">
        <v>0</v>
      </c>
      <c r="V32" s="157">
        <f>ROUND(E32*U32,2)</f>
        <v>0</v>
      </c>
      <c r="W32" s="157"/>
      <c r="X32" s="157" t="s">
        <v>142</v>
      </c>
      <c r="Y32" s="157" t="s">
        <v>97</v>
      </c>
      <c r="Z32" s="147"/>
      <c r="AA32" s="147"/>
      <c r="AB32" s="147"/>
      <c r="AC32" s="147"/>
      <c r="AD32" s="147"/>
      <c r="AE32" s="147"/>
      <c r="AF32" s="147"/>
      <c r="AG32" s="147" t="s">
        <v>143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13" x14ac:dyDescent="0.25">
      <c r="A33" s="163" t="s">
        <v>90</v>
      </c>
      <c r="B33" s="164" t="s">
        <v>58</v>
      </c>
      <c r="C33" s="182" t="s">
        <v>59</v>
      </c>
      <c r="D33" s="165"/>
      <c r="E33" s="166"/>
      <c r="F33" s="167"/>
      <c r="G33" s="168">
        <f>SUMIF(AG34:AG54,"&lt;&gt;NOR",G34:G54)</f>
        <v>0</v>
      </c>
      <c r="H33" s="162"/>
      <c r="I33" s="162">
        <f>SUM(I34:I54)</f>
        <v>0</v>
      </c>
      <c r="J33" s="162"/>
      <c r="K33" s="162">
        <f>SUM(K34:K54)</f>
        <v>841511.9</v>
      </c>
      <c r="L33" s="162"/>
      <c r="M33" s="162">
        <f>SUM(M34:M54)</f>
        <v>0</v>
      </c>
      <c r="N33" s="161"/>
      <c r="O33" s="161">
        <f>SUM(O34:O54)</f>
        <v>0</v>
      </c>
      <c r="P33" s="161"/>
      <c r="Q33" s="161">
        <f>SUM(Q34:Q54)</f>
        <v>15.12</v>
      </c>
      <c r="R33" s="162"/>
      <c r="S33" s="162"/>
      <c r="T33" s="162"/>
      <c r="U33" s="162"/>
      <c r="V33" s="162">
        <f>SUM(V34:V54)</f>
        <v>29.25</v>
      </c>
      <c r="W33" s="162"/>
      <c r="X33" s="162"/>
      <c r="Y33" s="162"/>
      <c r="AG33" t="s">
        <v>91</v>
      </c>
    </row>
    <row r="34" spans="1:60" outlineLevel="1" x14ac:dyDescent="0.25">
      <c r="A34" s="170">
        <v>17</v>
      </c>
      <c r="B34" s="171" t="s">
        <v>144</v>
      </c>
      <c r="C34" s="183" t="s">
        <v>145</v>
      </c>
      <c r="D34" s="172" t="s">
        <v>103</v>
      </c>
      <c r="E34" s="173">
        <v>28.216000000000001</v>
      </c>
      <c r="F34" s="174"/>
      <c r="G34" s="175">
        <f>ROUND(E34*F34,2)</f>
        <v>0</v>
      </c>
      <c r="H34" s="158">
        <v>0</v>
      </c>
      <c r="I34" s="157">
        <f>ROUND(E34*H34,2)</f>
        <v>0</v>
      </c>
      <c r="J34" s="158">
        <v>67.2</v>
      </c>
      <c r="K34" s="157">
        <f>ROUND(E34*J34,2)</f>
        <v>1896.12</v>
      </c>
      <c r="L34" s="157">
        <v>21</v>
      </c>
      <c r="M34" s="157">
        <f>G34*(1+L34/100)</f>
        <v>0</v>
      </c>
      <c r="N34" s="156">
        <v>0</v>
      </c>
      <c r="O34" s="156">
        <f>ROUND(E34*N34,2)</f>
        <v>0</v>
      </c>
      <c r="P34" s="156">
        <v>0.11799999999999999</v>
      </c>
      <c r="Q34" s="156">
        <f>ROUND(E34*P34,2)</f>
        <v>3.33</v>
      </c>
      <c r="R34" s="157"/>
      <c r="S34" s="157" t="s">
        <v>95</v>
      </c>
      <c r="T34" s="157" t="s">
        <v>95</v>
      </c>
      <c r="U34" s="157">
        <v>0.16</v>
      </c>
      <c r="V34" s="157">
        <f>ROUND(E34*U34,2)</f>
        <v>4.51</v>
      </c>
      <c r="W34" s="157"/>
      <c r="X34" s="157" t="s">
        <v>96</v>
      </c>
      <c r="Y34" s="157" t="s">
        <v>97</v>
      </c>
      <c r="Z34" s="147"/>
      <c r="AA34" s="147"/>
      <c r="AB34" s="147"/>
      <c r="AC34" s="147"/>
      <c r="AD34" s="147"/>
      <c r="AE34" s="147"/>
      <c r="AF34" s="147"/>
      <c r="AG34" s="147" t="s">
        <v>98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5">
      <c r="A35" s="154"/>
      <c r="B35" s="155"/>
      <c r="C35" s="184" t="s">
        <v>146</v>
      </c>
      <c r="D35" s="159"/>
      <c r="E35" s="160">
        <v>28.22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100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76">
        <v>18</v>
      </c>
      <c r="B36" s="177" t="s">
        <v>147</v>
      </c>
      <c r="C36" s="185" t="s">
        <v>148</v>
      </c>
      <c r="D36" s="178" t="s">
        <v>103</v>
      </c>
      <c r="E36" s="179">
        <v>28.216000000000001</v>
      </c>
      <c r="F36" s="180"/>
      <c r="G36" s="181">
        <f t="shared" ref="G36:G54" si="0">ROUND(E36*F36,2)</f>
        <v>0</v>
      </c>
      <c r="H36" s="158">
        <v>0</v>
      </c>
      <c r="I36" s="157">
        <f t="shared" ref="I36:I54" si="1">ROUND(E36*H36,2)</f>
        <v>0</v>
      </c>
      <c r="J36" s="158">
        <v>367.5</v>
      </c>
      <c r="K36" s="157">
        <f t="shared" ref="K36:K54" si="2">ROUND(E36*J36,2)</f>
        <v>10369.379999999999</v>
      </c>
      <c r="L36" s="157">
        <v>21</v>
      </c>
      <c r="M36" s="157">
        <f t="shared" ref="M36:M54" si="3">G36*(1+L36/100)</f>
        <v>0</v>
      </c>
      <c r="N36" s="156">
        <v>0</v>
      </c>
      <c r="O36" s="156">
        <f t="shared" ref="O36:O54" si="4">ROUND(E36*N36,2)</f>
        <v>0</v>
      </c>
      <c r="P36" s="156">
        <v>0.41799999999999998</v>
      </c>
      <c r="Q36" s="156">
        <f t="shared" ref="Q36:Q54" si="5">ROUND(E36*P36,2)</f>
        <v>11.79</v>
      </c>
      <c r="R36" s="157"/>
      <c r="S36" s="157" t="s">
        <v>95</v>
      </c>
      <c r="T36" s="157" t="s">
        <v>95</v>
      </c>
      <c r="U36" s="157">
        <v>0.6109</v>
      </c>
      <c r="V36" s="157">
        <f t="shared" ref="V36:V54" si="6">ROUND(E36*U36,2)</f>
        <v>17.239999999999998</v>
      </c>
      <c r="W36" s="157"/>
      <c r="X36" s="157" t="s">
        <v>96</v>
      </c>
      <c r="Y36" s="157" t="s">
        <v>97</v>
      </c>
      <c r="Z36" s="147"/>
      <c r="AA36" s="147"/>
      <c r="AB36" s="147"/>
      <c r="AC36" s="147"/>
      <c r="AD36" s="147"/>
      <c r="AE36" s="147"/>
      <c r="AF36" s="147"/>
      <c r="AG36" s="147" t="s">
        <v>98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76">
        <v>19</v>
      </c>
      <c r="B37" s="177" t="s">
        <v>149</v>
      </c>
      <c r="C37" s="185" t="s">
        <v>150</v>
      </c>
      <c r="D37" s="178" t="s">
        <v>151</v>
      </c>
      <c r="E37" s="179">
        <v>15.12378</v>
      </c>
      <c r="F37" s="180"/>
      <c r="G37" s="181">
        <f t="shared" si="0"/>
        <v>0</v>
      </c>
      <c r="H37" s="158">
        <v>0</v>
      </c>
      <c r="I37" s="157">
        <f t="shared" si="1"/>
        <v>0</v>
      </c>
      <c r="J37" s="158">
        <v>256.5</v>
      </c>
      <c r="K37" s="157">
        <f t="shared" si="2"/>
        <v>3879.25</v>
      </c>
      <c r="L37" s="157">
        <v>21</v>
      </c>
      <c r="M37" s="157">
        <f t="shared" si="3"/>
        <v>0</v>
      </c>
      <c r="N37" s="156">
        <v>0</v>
      </c>
      <c r="O37" s="156">
        <f t="shared" si="4"/>
        <v>0</v>
      </c>
      <c r="P37" s="156">
        <v>0</v>
      </c>
      <c r="Q37" s="156">
        <f t="shared" si="5"/>
        <v>0</v>
      </c>
      <c r="R37" s="157"/>
      <c r="S37" s="157" t="s">
        <v>95</v>
      </c>
      <c r="T37" s="157" t="s">
        <v>95</v>
      </c>
      <c r="U37" s="157">
        <v>0.49</v>
      </c>
      <c r="V37" s="157">
        <f t="shared" si="6"/>
        <v>7.41</v>
      </c>
      <c r="W37" s="157"/>
      <c r="X37" s="157" t="s">
        <v>96</v>
      </c>
      <c r="Y37" s="157" t="s">
        <v>97</v>
      </c>
      <c r="Z37" s="147"/>
      <c r="AA37" s="147"/>
      <c r="AB37" s="147"/>
      <c r="AC37" s="147"/>
      <c r="AD37" s="147"/>
      <c r="AE37" s="147"/>
      <c r="AF37" s="147"/>
      <c r="AG37" s="147" t="s">
        <v>152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76">
        <v>20</v>
      </c>
      <c r="B38" s="177" t="s">
        <v>153</v>
      </c>
      <c r="C38" s="185" t="s">
        <v>154</v>
      </c>
      <c r="D38" s="178" t="s">
        <v>151</v>
      </c>
      <c r="E38" s="179">
        <v>15.12378</v>
      </c>
      <c r="F38" s="180"/>
      <c r="G38" s="181">
        <f t="shared" si="0"/>
        <v>0</v>
      </c>
      <c r="H38" s="158">
        <v>0</v>
      </c>
      <c r="I38" s="157">
        <f t="shared" si="1"/>
        <v>0</v>
      </c>
      <c r="J38" s="158">
        <v>24.6</v>
      </c>
      <c r="K38" s="157">
        <f t="shared" si="2"/>
        <v>372.04</v>
      </c>
      <c r="L38" s="157">
        <v>21</v>
      </c>
      <c r="M38" s="157">
        <f t="shared" si="3"/>
        <v>0</v>
      </c>
      <c r="N38" s="156">
        <v>0</v>
      </c>
      <c r="O38" s="156">
        <f t="shared" si="4"/>
        <v>0</v>
      </c>
      <c r="P38" s="156">
        <v>0</v>
      </c>
      <c r="Q38" s="156">
        <f t="shared" si="5"/>
        <v>0</v>
      </c>
      <c r="R38" s="157"/>
      <c r="S38" s="157" t="s">
        <v>95</v>
      </c>
      <c r="T38" s="157" t="s">
        <v>95</v>
      </c>
      <c r="U38" s="157">
        <v>0</v>
      </c>
      <c r="V38" s="157">
        <f t="shared" si="6"/>
        <v>0</v>
      </c>
      <c r="W38" s="157"/>
      <c r="X38" s="157" t="s">
        <v>96</v>
      </c>
      <c r="Y38" s="157" t="s">
        <v>97</v>
      </c>
      <c r="Z38" s="147"/>
      <c r="AA38" s="147"/>
      <c r="AB38" s="147"/>
      <c r="AC38" s="147"/>
      <c r="AD38" s="147"/>
      <c r="AE38" s="147"/>
      <c r="AF38" s="147"/>
      <c r="AG38" s="147" t="s">
        <v>152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76">
        <v>21</v>
      </c>
      <c r="B39" s="177" t="s">
        <v>155</v>
      </c>
      <c r="C39" s="185" t="s">
        <v>156</v>
      </c>
      <c r="D39" s="178" t="s">
        <v>151</v>
      </c>
      <c r="E39" s="179">
        <v>15.12378</v>
      </c>
      <c r="F39" s="180"/>
      <c r="G39" s="181">
        <f t="shared" si="0"/>
        <v>0</v>
      </c>
      <c r="H39" s="158">
        <v>0</v>
      </c>
      <c r="I39" s="157">
        <f t="shared" si="1"/>
        <v>0</v>
      </c>
      <c r="J39" s="158">
        <v>1475</v>
      </c>
      <c r="K39" s="157">
        <f t="shared" si="2"/>
        <v>22307.58</v>
      </c>
      <c r="L39" s="157">
        <v>21</v>
      </c>
      <c r="M39" s="157">
        <f t="shared" si="3"/>
        <v>0</v>
      </c>
      <c r="N39" s="156">
        <v>0</v>
      </c>
      <c r="O39" s="156">
        <f t="shared" si="4"/>
        <v>0</v>
      </c>
      <c r="P39" s="156">
        <v>0</v>
      </c>
      <c r="Q39" s="156">
        <f t="shared" si="5"/>
        <v>0</v>
      </c>
      <c r="R39" s="157"/>
      <c r="S39" s="157" t="s">
        <v>95</v>
      </c>
      <c r="T39" s="157" t="s">
        <v>95</v>
      </c>
      <c r="U39" s="157">
        <v>0</v>
      </c>
      <c r="V39" s="157">
        <f t="shared" si="6"/>
        <v>0</v>
      </c>
      <c r="W39" s="157"/>
      <c r="X39" s="157" t="s">
        <v>96</v>
      </c>
      <c r="Y39" s="157" t="s">
        <v>97</v>
      </c>
      <c r="Z39" s="147"/>
      <c r="AA39" s="147"/>
      <c r="AB39" s="147"/>
      <c r="AC39" s="147"/>
      <c r="AD39" s="147"/>
      <c r="AE39" s="147"/>
      <c r="AF39" s="147"/>
      <c r="AG39" s="147" t="s">
        <v>152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76">
        <v>22</v>
      </c>
      <c r="B40" s="177" t="s">
        <v>157</v>
      </c>
      <c r="C40" s="185" t="s">
        <v>158</v>
      </c>
      <c r="D40" s="178" t="s">
        <v>151</v>
      </c>
      <c r="E40" s="179">
        <v>15.12378</v>
      </c>
      <c r="F40" s="180"/>
      <c r="G40" s="181">
        <f t="shared" si="0"/>
        <v>0</v>
      </c>
      <c r="H40" s="158">
        <v>0</v>
      </c>
      <c r="I40" s="157">
        <f t="shared" si="1"/>
        <v>0</v>
      </c>
      <c r="J40" s="158">
        <v>12.4</v>
      </c>
      <c r="K40" s="157">
        <f t="shared" si="2"/>
        <v>187.53</v>
      </c>
      <c r="L40" s="157">
        <v>21</v>
      </c>
      <c r="M40" s="157">
        <f t="shared" si="3"/>
        <v>0</v>
      </c>
      <c r="N40" s="156">
        <v>0</v>
      </c>
      <c r="O40" s="156">
        <f t="shared" si="4"/>
        <v>0</v>
      </c>
      <c r="P40" s="156">
        <v>0</v>
      </c>
      <c r="Q40" s="156">
        <f t="shared" si="5"/>
        <v>0</v>
      </c>
      <c r="R40" s="157"/>
      <c r="S40" s="157" t="s">
        <v>95</v>
      </c>
      <c r="T40" s="157" t="s">
        <v>95</v>
      </c>
      <c r="U40" s="157">
        <v>6.0000000000000001E-3</v>
      </c>
      <c r="V40" s="157">
        <f t="shared" si="6"/>
        <v>0.09</v>
      </c>
      <c r="W40" s="157"/>
      <c r="X40" s="157" t="s">
        <v>96</v>
      </c>
      <c r="Y40" s="157" t="s">
        <v>97</v>
      </c>
      <c r="Z40" s="147"/>
      <c r="AA40" s="147"/>
      <c r="AB40" s="147"/>
      <c r="AC40" s="147"/>
      <c r="AD40" s="147"/>
      <c r="AE40" s="147"/>
      <c r="AF40" s="147"/>
      <c r="AG40" s="147" t="s">
        <v>152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76">
        <v>23</v>
      </c>
      <c r="B41" s="177" t="s">
        <v>159</v>
      </c>
      <c r="C41" s="185" t="s">
        <v>160</v>
      </c>
      <c r="D41" s="178" t="s">
        <v>161</v>
      </c>
      <c r="E41" s="179">
        <v>3</v>
      </c>
      <c r="F41" s="180"/>
      <c r="G41" s="181">
        <f t="shared" si="0"/>
        <v>0</v>
      </c>
      <c r="H41" s="158">
        <v>0</v>
      </c>
      <c r="I41" s="157">
        <f t="shared" si="1"/>
        <v>0</v>
      </c>
      <c r="J41" s="158">
        <v>20000</v>
      </c>
      <c r="K41" s="157">
        <f t="shared" si="2"/>
        <v>60000</v>
      </c>
      <c r="L41" s="157">
        <v>21</v>
      </c>
      <c r="M41" s="157">
        <f t="shared" si="3"/>
        <v>0</v>
      </c>
      <c r="N41" s="156">
        <v>0</v>
      </c>
      <c r="O41" s="156">
        <f t="shared" si="4"/>
        <v>0</v>
      </c>
      <c r="P41" s="156">
        <v>0</v>
      </c>
      <c r="Q41" s="156">
        <f t="shared" si="5"/>
        <v>0</v>
      </c>
      <c r="R41" s="157"/>
      <c r="S41" s="157" t="s">
        <v>128</v>
      </c>
      <c r="T41" s="157" t="s">
        <v>104</v>
      </c>
      <c r="U41" s="157">
        <v>0</v>
      </c>
      <c r="V41" s="157">
        <f t="shared" si="6"/>
        <v>0</v>
      </c>
      <c r="W41" s="157"/>
      <c r="X41" s="157" t="s">
        <v>96</v>
      </c>
      <c r="Y41" s="157" t="s">
        <v>97</v>
      </c>
      <c r="Z41" s="147"/>
      <c r="AA41" s="147"/>
      <c r="AB41" s="147"/>
      <c r="AC41" s="147"/>
      <c r="AD41" s="147"/>
      <c r="AE41" s="147"/>
      <c r="AF41" s="147"/>
      <c r="AG41" s="147" t="s">
        <v>98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76">
        <v>24</v>
      </c>
      <c r="B42" s="177" t="s">
        <v>162</v>
      </c>
      <c r="C42" s="185" t="s">
        <v>163</v>
      </c>
      <c r="D42" s="178" t="s">
        <v>161</v>
      </c>
      <c r="E42" s="179">
        <v>1</v>
      </c>
      <c r="F42" s="180"/>
      <c r="G42" s="181">
        <f t="shared" si="0"/>
        <v>0</v>
      </c>
      <c r="H42" s="158">
        <v>0</v>
      </c>
      <c r="I42" s="157">
        <f t="shared" si="1"/>
        <v>0</v>
      </c>
      <c r="J42" s="158">
        <v>650000</v>
      </c>
      <c r="K42" s="157">
        <f t="shared" si="2"/>
        <v>650000</v>
      </c>
      <c r="L42" s="157">
        <v>21</v>
      </c>
      <c r="M42" s="157">
        <f t="shared" si="3"/>
        <v>0</v>
      </c>
      <c r="N42" s="156">
        <v>0</v>
      </c>
      <c r="O42" s="156">
        <f t="shared" si="4"/>
        <v>0</v>
      </c>
      <c r="P42" s="156">
        <v>0</v>
      </c>
      <c r="Q42" s="156">
        <f t="shared" si="5"/>
        <v>0</v>
      </c>
      <c r="R42" s="157"/>
      <c r="S42" s="157" t="s">
        <v>128</v>
      </c>
      <c r="T42" s="157" t="s">
        <v>104</v>
      </c>
      <c r="U42" s="157">
        <v>0</v>
      </c>
      <c r="V42" s="157">
        <f t="shared" si="6"/>
        <v>0</v>
      </c>
      <c r="W42" s="157"/>
      <c r="X42" s="157" t="s">
        <v>96</v>
      </c>
      <c r="Y42" s="157" t="s">
        <v>97</v>
      </c>
      <c r="Z42" s="147"/>
      <c r="AA42" s="147"/>
      <c r="AB42" s="147"/>
      <c r="AC42" s="147"/>
      <c r="AD42" s="147"/>
      <c r="AE42" s="147"/>
      <c r="AF42" s="147"/>
      <c r="AG42" s="147" t="s">
        <v>98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76">
        <v>25</v>
      </c>
      <c r="B43" s="177" t="s">
        <v>164</v>
      </c>
      <c r="C43" s="185" t="s">
        <v>165</v>
      </c>
      <c r="D43" s="178" t="s">
        <v>161</v>
      </c>
      <c r="E43" s="179">
        <v>3</v>
      </c>
      <c r="F43" s="180"/>
      <c r="G43" s="181">
        <f t="shared" si="0"/>
        <v>0</v>
      </c>
      <c r="H43" s="158">
        <v>0</v>
      </c>
      <c r="I43" s="157">
        <f t="shared" si="1"/>
        <v>0</v>
      </c>
      <c r="J43" s="158">
        <v>500</v>
      </c>
      <c r="K43" s="157">
        <f t="shared" si="2"/>
        <v>1500</v>
      </c>
      <c r="L43" s="157">
        <v>21</v>
      </c>
      <c r="M43" s="157">
        <f t="shared" si="3"/>
        <v>0</v>
      </c>
      <c r="N43" s="156">
        <v>0</v>
      </c>
      <c r="O43" s="156">
        <f t="shared" si="4"/>
        <v>0</v>
      </c>
      <c r="P43" s="156">
        <v>0</v>
      </c>
      <c r="Q43" s="156">
        <f t="shared" si="5"/>
        <v>0</v>
      </c>
      <c r="R43" s="157"/>
      <c r="S43" s="157" t="s">
        <v>128</v>
      </c>
      <c r="T43" s="157" t="s">
        <v>104</v>
      </c>
      <c r="U43" s="157">
        <v>0</v>
      </c>
      <c r="V43" s="157">
        <f t="shared" si="6"/>
        <v>0</v>
      </c>
      <c r="W43" s="157"/>
      <c r="X43" s="157" t="s">
        <v>96</v>
      </c>
      <c r="Y43" s="157" t="s">
        <v>97</v>
      </c>
      <c r="Z43" s="147"/>
      <c r="AA43" s="147"/>
      <c r="AB43" s="147"/>
      <c r="AC43" s="147"/>
      <c r="AD43" s="147"/>
      <c r="AE43" s="147"/>
      <c r="AF43" s="147"/>
      <c r="AG43" s="147" t="s">
        <v>98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0" outlineLevel="1" x14ac:dyDescent="0.25">
      <c r="A44" s="176">
        <v>26</v>
      </c>
      <c r="B44" s="177" t="s">
        <v>166</v>
      </c>
      <c r="C44" s="185" t="s">
        <v>189</v>
      </c>
      <c r="D44" s="178" t="s">
        <v>167</v>
      </c>
      <c r="E44" s="179">
        <v>1</v>
      </c>
      <c r="F44" s="180"/>
      <c r="G44" s="181">
        <f t="shared" si="0"/>
        <v>0</v>
      </c>
      <c r="H44" s="158">
        <v>0</v>
      </c>
      <c r="I44" s="157">
        <f t="shared" si="1"/>
        <v>0</v>
      </c>
      <c r="J44" s="158">
        <v>10000</v>
      </c>
      <c r="K44" s="157">
        <f t="shared" si="2"/>
        <v>10000</v>
      </c>
      <c r="L44" s="157">
        <v>21</v>
      </c>
      <c r="M44" s="157">
        <f t="shared" si="3"/>
        <v>0</v>
      </c>
      <c r="N44" s="156">
        <v>0</v>
      </c>
      <c r="O44" s="156">
        <f t="shared" si="4"/>
        <v>0</v>
      </c>
      <c r="P44" s="156">
        <v>0</v>
      </c>
      <c r="Q44" s="156">
        <f t="shared" si="5"/>
        <v>0</v>
      </c>
      <c r="R44" s="157"/>
      <c r="S44" s="157" t="s">
        <v>128</v>
      </c>
      <c r="T44" s="157" t="s">
        <v>104</v>
      </c>
      <c r="U44" s="157">
        <v>0</v>
      </c>
      <c r="V44" s="157">
        <f t="shared" si="6"/>
        <v>0</v>
      </c>
      <c r="W44" s="157"/>
      <c r="X44" s="157" t="s">
        <v>96</v>
      </c>
      <c r="Y44" s="157" t="s">
        <v>97</v>
      </c>
      <c r="Z44" s="147"/>
      <c r="AA44" s="147"/>
      <c r="AB44" s="147"/>
      <c r="AC44" s="147"/>
      <c r="AD44" s="147"/>
      <c r="AE44" s="147"/>
      <c r="AF44" s="147"/>
      <c r="AG44" s="147" t="s">
        <v>98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76">
        <v>27</v>
      </c>
      <c r="B45" s="177" t="s">
        <v>168</v>
      </c>
      <c r="C45" s="185" t="s">
        <v>169</v>
      </c>
      <c r="D45" s="178" t="s">
        <v>167</v>
      </c>
      <c r="E45" s="179">
        <v>1</v>
      </c>
      <c r="F45" s="180"/>
      <c r="G45" s="181">
        <f t="shared" si="0"/>
        <v>0</v>
      </c>
      <c r="H45" s="158">
        <v>0</v>
      </c>
      <c r="I45" s="157">
        <f t="shared" si="1"/>
        <v>0</v>
      </c>
      <c r="J45" s="158">
        <v>15000</v>
      </c>
      <c r="K45" s="157">
        <f t="shared" si="2"/>
        <v>15000</v>
      </c>
      <c r="L45" s="157">
        <v>21</v>
      </c>
      <c r="M45" s="157">
        <f t="shared" si="3"/>
        <v>0</v>
      </c>
      <c r="N45" s="156">
        <v>0</v>
      </c>
      <c r="O45" s="156">
        <f t="shared" si="4"/>
        <v>0</v>
      </c>
      <c r="P45" s="156">
        <v>0</v>
      </c>
      <c r="Q45" s="156">
        <f t="shared" si="5"/>
        <v>0</v>
      </c>
      <c r="R45" s="157"/>
      <c r="S45" s="157" t="s">
        <v>128</v>
      </c>
      <c r="T45" s="157" t="s">
        <v>104</v>
      </c>
      <c r="U45" s="157">
        <v>0</v>
      </c>
      <c r="V45" s="157">
        <f t="shared" si="6"/>
        <v>0</v>
      </c>
      <c r="W45" s="157"/>
      <c r="X45" s="157" t="s">
        <v>96</v>
      </c>
      <c r="Y45" s="157" t="s">
        <v>97</v>
      </c>
      <c r="Z45" s="147"/>
      <c r="AA45" s="147"/>
      <c r="AB45" s="147"/>
      <c r="AC45" s="147"/>
      <c r="AD45" s="147"/>
      <c r="AE45" s="147"/>
      <c r="AF45" s="147"/>
      <c r="AG45" s="147" t="s">
        <v>98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76">
        <v>28</v>
      </c>
      <c r="B46" s="177" t="s">
        <v>170</v>
      </c>
      <c r="C46" s="185" t="s">
        <v>171</v>
      </c>
      <c r="D46" s="178" t="s">
        <v>167</v>
      </c>
      <c r="E46" s="179">
        <v>1</v>
      </c>
      <c r="F46" s="180"/>
      <c r="G46" s="181">
        <f t="shared" si="0"/>
        <v>0</v>
      </c>
      <c r="H46" s="158">
        <v>0</v>
      </c>
      <c r="I46" s="157">
        <f t="shared" si="1"/>
        <v>0</v>
      </c>
      <c r="J46" s="158">
        <v>10000</v>
      </c>
      <c r="K46" s="157">
        <f t="shared" si="2"/>
        <v>10000</v>
      </c>
      <c r="L46" s="157">
        <v>21</v>
      </c>
      <c r="M46" s="157">
        <f t="shared" si="3"/>
        <v>0</v>
      </c>
      <c r="N46" s="156">
        <v>0</v>
      </c>
      <c r="O46" s="156">
        <f t="shared" si="4"/>
        <v>0</v>
      </c>
      <c r="P46" s="156">
        <v>0</v>
      </c>
      <c r="Q46" s="156">
        <f t="shared" si="5"/>
        <v>0</v>
      </c>
      <c r="R46" s="157"/>
      <c r="S46" s="157" t="s">
        <v>128</v>
      </c>
      <c r="T46" s="157" t="s">
        <v>104</v>
      </c>
      <c r="U46" s="157">
        <v>0</v>
      </c>
      <c r="V46" s="157">
        <f t="shared" si="6"/>
        <v>0</v>
      </c>
      <c r="W46" s="157"/>
      <c r="X46" s="157" t="s">
        <v>96</v>
      </c>
      <c r="Y46" s="157" t="s">
        <v>97</v>
      </c>
      <c r="Z46" s="147"/>
      <c r="AA46" s="147"/>
      <c r="AB46" s="147"/>
      <c r="AC46" s="147"/>
      <c r="AD46" s="147"/>
      <c r="AE46" s="147"/>
      <c r="AF46" s="147"/>
      <c r="AG46" s="147" t="s">
        <v>98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0" outlineLevel="1" x14ac:dyDescent="0.25">
      <c r="A47" s="176">
        <v>29</v>
      </c>
      <c r="B47" s="177" t="s">
        <v>172</v>
      </c>
      <c r="C47" s="185" t="s">
        <v>173</v>
      </c>
      <c r="D47" s="178" t="s">
        <v>167</v>
      </c>
      <c r="E47" s="179">
        <v>1</v>
      </c>
      <c r="F47" s="180"/>
      <c r="G47" s="181">
        <f t="shared" si="0"/>
        <v>0</v>
      </c>
      <c r="H47" s="158">
        <v>0</v>
      </c>
      <c r="I47" s="157">
        <f t="shared" si="1"/>
        <v>0</v>
      </c>
      <c r="J47" s="158">
        <v>20000</v>
      </c>
      <c r="K47" s="157">
        <f t="shared" si="2"/>
        <v>20000</v>
      </c>
      <c r="L47" s="157">
        <v>21</v>
      </c>
      <c r="M47" s="157">
        <f t="shared" si="3"/>
        <v>0</v>
      </c>
      <c r="N47" s="156">
        <v>0</v>
      </c>
      <c r="O47" s="156">
        <f t="shared" si="4"/>
        <v>0</v>
      </c>
      <c r="P47" s="156">
        <v>0</v>
      </c>
      <c r="Q47" s="156">
        <f t="shared" si="5"/>
        <v>0</v>
      </c>
      <c r="R47" s="157"/>
      <c r="S47" s="157" t="s">
        <v>128</v>
      </c>
      <c r="T47" s="157" t="s">
        <v>104</v>
      </c>
      <c r="U47" s="157">
        <v>0</v>
      </c>
      <c r="V47" s="157">
        <f t="shared" si="6"/>
        <v>0</v>
      </c>
      <c r="W47" s="157"/>
      <c r="X47" s="157" t="s">
        <v>96</v>
      </c>
      <c r="Y47" s="157" t="s">
        <v>97</v>
      </c>
      <c r="Z47" s="147"/>
      <c r="AA47" s="147"/>
      <c r="AB47" s="147"/>
      <c r="AC47" s="147"/>
      <c r="AD47" s="147"/>
      <c r="AE47" s="147"/>
      <c r="AF47" s="147"/>
      <c r="AG47" s="147" t="s">
        <v>98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76">
        <v>30</v>
      </c>
      <c r="B48" s="177" t="s">
        <v>174</v>
      </c>
      <c r="C48" s="185" t="s">
        <v>175</v>
      </c>
      <c r="D48" s="178" t="s">
        <v>167</v>
      </c>
      <c r="E48" s="179">
        <v>1</v>
      </c>
      <c r="F48" s="180"/>
      <c r="G48" s="181">
        <f t="shared" si="0"/>
        <v>0</v>
      </c>
      <c r="H48" s="158">
        <v>0</v>
      </c>
      <c r="I48" s="157">
        <f t="shared" si="1"/>
        <v>0</v>
      </c>
      <c r="J48" s="158">
        <v>5000</v>
      </c>
      <c r="K48" s="157">
        <f t="shared" si="2"/>
        <v>5000</v>
      </c>
      <c r="L48" s="157">
        <v>21</v>
      </c>
      <c r="M48" s="157">
        <f t="shared" si="3"/>
        <v>0</v>
      </c>
      <c r="N48" s="156">
        <v>0</v>
      </c>
      <c r="O48" s="156">
        <f t="shared" si="4"/>
        <v>0</v>
      </c>
      <c r="P48" s="156">
        <v>0</v>
      </c>
      <c r="Q48" s="156">
        <f t="shared" si="5"/>
        <v>0</v>
      </c>
      <c r="R48" s="157"/>
      <c r="S48" s="157" t="s">
        <v>128</v>
      </c>
      <c r="T48" s="157" t="s">
        <v>104</v>
      </c>
      <c r="U48" s="157">
        <v>0</v>
      </c>
      <c r="V48" s="157">
        <f t="shared" si="6"/>
        <v>0</v>
      </c>
      <c r="W48" s="157"/>
      <c r="X48" s="157" t="s">
        <v>96</v>
      </c>
      <c r="Y48" s="157" t="s">
        <v>97</v>
      </c>
      <c r="Z48" s="147"/>
      <c r="AA48" s="147"/>
      <c r="AB48" s="147"/>
      <c r="AC48" s="147"/>
      <c r="AD48" s="147"/>
      <c r="AE48" s="147"/>
      <c r="AF48" s="147"/>
      <c r="AG48" s="147" t="s">
        <v>98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0" outlineLevel="1" x14ac:dyDescent="0.25">
      <c r="A49" s="176">
        <v>31</v>
      </c>
      <c r="B49" s="177" t="s">
        <v>176</v>
      </c>
      <c r="C49" s="185" t="s">
        <v>190</v>
      </c>
      <c r="D49" s="178" t="s">
        <v>167</v>
      </c>
      <c r="E49" s="179">
        <v>1</v>
      </c>
      <c r="F49" s="180"/>
      <c r="G49" s="181">
        <f t="shared" si="0"/>
        <v>0</v>
      </c>
      <c r="H49" s="158">
        <v>0</v>
      </c>
      <c r="I49" s="157">
        <f t="shared" si="1"/>
        <v>0</v>
      </c>
      <c r="J49" s="158">
        <v>5000</v>
      </c>
      <c r="K49" s="157">
        <f t="shared" si="2"/>
        <v>5000</v>
      </c>
      <c r="L49" s="157">
        <v>21</v>
      </c>
      <c r="M49" s="157">
        <f t="shared" si="3"/>
        <v>0</v>
      </c>
      <c r="N49" s="156">
        <v>0</v>
      </c>
      <c r="O49" s="156">
        <f t="shared" si="4"/>
        <v>0</v>
      </c>
      <c r="P49" s="156">
        <v>0</v>
      </c>
      <c r="Q49" s="156">
        <f t="shared" si="5"/>
        <v>0</v>
      </c>
      <c r="R49" s="157"/>
      <c r="S49" s="157" t="s">
        <v>128</v>
      </c>
      <c r="T49" s="157" t="s">
        <v>104</v>
      </c>
      <c r="U49" s="157">
        <v>0</v>
      </c>
      <c r="V49" s="157">
        <f t="shared" si="6"/>
        <v>0</v>
      </c>
      <c r="W49" s="157"/>
      <c r="X49" s="157" t="s">
        <v>96</v>
      </c>
      <c r="Y49" s="157" t="s">
        <v>97</v>
      </c>
      <c r="Z49" s="147"/>
      <c r="AA49" s="147"/>
      <c r="AB49" s="147"/>
      <c r="AC49" s="147"/>
      <c r="AD49" s="147"/>
      <c r="AE49" s="147"/>
      <c r="AF49" s="147"/>
      <c r="AG49" s="147" t="s">
        <v>98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76">
        <v>32</v>
      </c>
      <c r="B50" s="177" t="s">
        <v>177</v>
      </c>
      <c r="C50" s="185" t="s">
        <v>178</v>
      </c>
      <c r="D50" s="178" t="s">
        <v>167</v>
      </c>
      <c r="E50" s="179">
        <v>1</v>
      </c>
      <c r="F50" s="180"/>
      <c r="G50" s="181">
        <f t="shared" si="0"/>
        <v>0</v>
      </c>
      <c r="H50" s="158">
        <v>0</v>
      </c>
      <c r="I50" s="157">
        <f t="shared" si="1"/>
        <v>0</v>
      </c>
      <c r="J50" s="158">
        <v>1000</v>
      </c>
      <c r="K50" s="157">
        <f t="shared" si="2"/>
        <v>1000</v>
      </c>
      <c r="L50" s="157">
        <v>21</v>
      </c>
      <c r="M50" s="157">
        <f t="shared" si="3"/>
        <v>0</v>
      </c>
      <c r="N50" s="156">
        <v>0</v>
      </c>
      <c r="O50" s="156">
        <f t="shared" si="4"/>
        <v>0</v>
      </c>
      <c r="P50" s="156">
        <v>0</v>
      </c>
      <c r="Q50" s="156">
        <f t="shared" si="5"/>
        <v>0</v>
      </c>
      <c r="R50" s="157"/>
      <c r="S50" s="157" t="s">
        <v>128</v>
      </c>
      <c r="T50" s="157" t="s">
        <v>104</v>
      </c>
      <c r="U50" s="157">
        <v>0</v>
      </c>
      <c r="V50" s="157">
        <f t="shared" si="6"/>
        <v>0</v>
      </c>
      <c r="W50" s="157"/>
      <c r="X50" s="157" t="s">
        <v>96</v>
      </c>
      <c r="Y50" s="157" t="s">
        <v>97</v>
      </c>
      <c r="Z50" s="147"/>
      <c r="AA50" s="147"/>
      <c r="AB50" s="147"/>
      <c r="AC50" s="147"/>
      <c r="AD50" s="147"/>
      <c r="AE50" s="147"/>
      <c r="AF50" s="147"/>
      <c r="AG50" s="147" t="s">
        <v>98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76">
        <v>33</v>
      </c>
      <c r="B51" s="177" t="s">
        <v>179</v>
      </c>
      <c r="C51" s="185" t="s">
        <v>180</v>
      </c>
      <c r="D51" s="178" t="s">
        <v>167</v>
      </c>
      <c r="E51" s="179">
        <v>1</v>
      </c>
      <c r="F51" s="180"/>
      <c r="G51" s="181">
        <f t="shared" si="0"/>
        <v>0</v>
      </c>
      <c r="H51" s="158">
        <v>0</v>
      </c>
      <c r="I51" s="157">
        <f t="shared" si="1"/>
        <v>0</v>
      </c>
      <c r="J51" s="158">
        <v>10000</v>
      </c>
      <c r="K51" s="157">
        <f t="shared" si="2"/>
        <v>10000</v>
      </c>
      <c r="L51" s="157">
        <v>21</v>
      </c>
      <c r="M51" s="157">
        <f t="shared" si="3"/>
        <v>0</v>
      </c>
      <c r="N51" s="156">
        <v>0</v>
      </c>
      <c r="O51" s="156">
        <f t="shared" si="4"/>
        <v>0</v>
      </c>
      <c r="P51" s="156">
        <v>0</v>
      </c>
      <c r="Q51" s="156">
        <f t="shared" si="5"/>
        <v>0</v>
      </c>
      <c r="R51" s="157"/>
      <c r="S51" s="157" t="s">
        <v>128</v>
      </c>
      <c r="T51" s="157" t="s">
        <v>104</v>
      </c>
      <c r="U51" s="157">
        <v>0</v>
      </c>
      <c r="V51" s="157">
        <f t="shared" si="6"/>
        <v>0</v>
      </c>
      <c r="W51" s="157"/>
      <c r="X51" s="157" t="s">
        <v>96</v>
      </c>
      <c r="Y51" s="157" t="s">
        <v>97</v>
      </c>
      <c r="Z51" s="147"/>
      <c r="AA51" s="147"/>
      <c r="AB51" s="147"/>
      <c r="AC51" s="147"/>
      <c r="AD51" s="147"/>
      <c r="AE51" s="147"/>
      <c r="AF51" s="147"/>
      <c r="AG51" s="147" t="s">
        <v>98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76">
        <v>34</v>
      </c>
      <c r="B52" s="177" t="s">
        <v>191</v>
      </c>
      <c r="C52" s="185" t="s">
        <v>192</v>
      </c>
      <c r="D52" s="178" t="s">
        <v>167</v>
      </c>
      <c r="E52" s="179">
        <v>1</v>
      </c>
      <c r="F52" s="180"/>
      <c r="G52" s="181">
        <f t="shared" si="0"/>
        <v>0</v>
      </c>
      <c r="H52" s="158"/>
      <c r="I52" s="157"/>
      <c r="J52" s="158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76">
        <v>35</v>
      </c>
      <c r="B53" s="177" t="s">
        <v>193</v>
      </c>
      <c r="C53" s="185" t="s">
        <v>194</v>
      </c>
      <c r="D53" s="178" t="s">
        <v>167</v>
      </c>
      <c r="E53" s="179">
        <v>1</v>
      </c>
      <c r="F53" s="180"/>
      <c r="G53" s="181">
        <f t="shared" si="0"/>
        <v>0</v>
      </c>
      <c r="H53" s="158"/>
      <c r="I53" s="157"/>
      <c r="J53" s="158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0" outlineLevel="1" x14ac:dyDescent="0.25">
      <c r="A54" s="176">
        <v>36</v>
      </c>
      <c r="B54" s="177" t="s">
        <v>181</v>
      </c>
      <c r="C54" s="185" t="s">
        <v>182</v>
      </c>
      <c r="D54" s="178" t="s">
        <v>167</v>
      </c>
      <c r="E54" s="179">
        <v>1</v>
      </c>
      <c r="F54" s="180"/>
      <c r="G54" s="181">
        <f t="shared" si="0"/>
        <v>0</v>
      </c>
      <c r="H54" s="158">
        <v>0</v>
      </c>
      <c r="I54" s="157">
        <f t="shared" si="1"/>
        <v>0</v>
      </c>
      <c r="J54" s="158">
        <v>15000</v>
      </c>
      <c r="K54" s="157">
        <f t="shared" si="2"/>
        <v>15000</v>
      </c>
      <c r="L54" s="157">
        <v>21</v>
      </c>
      <c r="M54" s="157">
        <f t="shared" si="3"/>
        <v>0</v>
      </c>
      <c r="N54" s="156">
        <v>0</v>
      </c>
      <c r="O54" s="156">
        <f t="shared" si="4"/>
        <v>0</v>
      </c>
      <c r="P54" s="156">
        <v>0</v>
      </c>
      <c r="Q54" s="156">
        <f t="shared" si="5"/>
        <v>0</v>
      </c>
      <c r="R54" s="157"/>
      <c r="S54" s="157" t="s">
        <v>128</v>
      </c>
      <c r="T54" s="157" t="s">
        <v>104</v>
      </c>
      <c r="U54" s="157">
        <v>0</v>
      </c>
      <c r="V54" s="157">
        <f t="shared" si="6"/>
        <v>0</v>
      </c>
      <c r="W54" s="157"/>
      <c r="X54" s="157" t="s">
        <v>96</v>
      </c>
      <c r="Y54" s="157" t="s">
        <v>97</v>
      </c>
      <c r="Z54" s="147"/>
      <c r="AA54" s="147"/>
      <c r="AB54" s="147"/>
      <c r="AC54" s="147"/>
      <c r="AD54" s="147"/>
      <c r="AE54" s="147"/>
      <c r="AF54" s="147"/>
      <c r="AG54" s="147" t="s">
        <v>98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13" x14ac:dyDescent="0.25">
      <c r="A55" s="163" t="s">
        <v>90</v>
      </c>
      <c r="B55" s="164" t="s">
        <v>60</v>
      </c>
      <c r="C55" s="182" t="s">
        <v>61</v>
      </c>
      <c r="D55" s="165"/>
      <c r="E55" s="166"/>
      <c r="F55" s="167"/>
      <c r="G55" s="168">
        <f>SUMIF(AG56:AG56,"&lt;&gt;NOR",G56:G56)</f>
        <v>0</v>
      </c>
      <c r="H55" s="162"/>
      <c r="I55" s="162">
        <f>SUM(I56:I56)</f>
        <v>0</v>
      </c>
      <c r="J55" s="162"/>
      <c r="K55" s="162">
        <f>SUM(K56:K56)</f>
        <v>6755.46</v>
      </c>
      <c r="L55" s="162"/>
      <c r="M55" s="162">
        <f>SUM(M56:M56)</f>
        <v>0</v>
      </c>
      <c r="N55" s="161"/>
      <c r="O55" s="161">
        <f>SUM(O56:O56)</f>
        <v>0</v>
      </c>
      <c r="P55" s="161"/>
      <c r="Q55" s="161">
        <f>SUM(Q56:Q56)</f>
        <v>0</v>
      </c>
      <c r="R55" s="162"/>
      <c r="S55" s="162"/>
      <c r="T55" s="162"/>
      <c r="U55" s="162"/>
      <c r="V55" s="162">
        <f>SUM(V56:V56)</f>
        <v>15.43</v>
      </c>
      <c r="W55" s="162"/>
      <c r="X55" s="162"/>
      <c r="Y55" s="162"/>
      <c r="AG55" t="s">
        <v>91</v>
      </c>
    </row>
    <row r="56" spans="1:60" outlineLevel="1" x14ac:dyDescent="0.25">
      <c r="A56" s="170">
        <v>37</v>
      </c>
      <c r="B56" s="171" t="s">
        <v>183</v>
      </c>
      <c r="C56" s="183" t="s">
        <v>184</v>
      </c>
      <c r="D56" s="172" t="s">
        <v>151</v>
      </c>
      <c r="E56" s="173">
        <v>20.5959</v>
      </c>
      <c r="F56" s="174"/>
      <c r="G56" s="175">
        <f>ROUND(E56*F56,2)</f>
        <v>0</v>
      </c>
      <c r="H56" s="158">
        <v>0</v>
      </c>
      <c r="I56" s="157">
        <f>ROUND(E56*H56,2)</f>
        <v>0</v>
      </c>
      <c r="J56" s="158">
        <v>328</v>
      </c>
      <c r="K56" s="157">
        <f>ROUND(E56*J56,2)</f>
        <v>6755.46</v>
      </c>
      <c r="L56" s="157">
        <v>21</v>
      </c>
      <c r="M56" s="157">
        <f>G56*(1+L56/100)</f>
        <v>0</v>
      </c>
      <c r="N56" s="156">
        <v>0</v>
      </c>
      <c r="O56" s="156">
        <f>ROUND(E56*N56,2)</f>
        <v>0</v>
      </c>
      <c r="P56" s="156">
        <v>0</v>
      </c>
      <c r="Q56" s="156">
        <f>ROUND(E56*P56,2)</f>
        <v>0</v>
      </c>
      <c r="R56" s="157"/>
      <c r="S56" s="157" t="s">
        <v>95</v>
      </c>
      <c r="T56" s="157" t="s">
        <v>95</v>
      </c>
      <c r="U56" s="157">
        <v>0.749</v>
      </c>
      <c r="V56" s="157">
        <f>ROUND(E56*U56,2)</f>
        <v>15.43</v>
      </c>
      <c r="W56" s="157"/>
      <c r="X56" s="157" t="s">
        <v>96</v>
      </c>
      <c r="Y56" s="157" t="s">
        <v>97</v>
      </c>
      <c r="Z56" s="147"/>
      <c r="AA56" s="147"/>
      <c r="AB56" s="147"/>
      <c r="AC56" s="147"/>
      <c r="AD56" s="147"/>
      <c r="AE56" s="147"/>
      <c r="AF56" s="147"/>
      <c r="AG56" s="147" t="s">
        <v>152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x14ac:dyDescent="0.25">
      <c r="A57" s="3"/>
      <c r="B57" s="4"/>
      <c r="C57" s="186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AE57">
        <v>15</v>
      </c>
      <c r="AF57">
        <v>21</v>
      </c>
      <c r="AG57" t="s">
        <v>76</v>
      </c>
    </row>
    <row r="58" spans="1:60" ht="13" x14ac:dyDescent="0.25">
      <c r="A58" s="150"/>
      <c r="B58" s="151" t="s">
        <v>30</v>
      </c>
      <c r="C58" s="187"/>
      <c r="D58" s="152"/>
      <c r="E58" s="153"/>
      <c r="F58" s="153"/>
      <c r="G58" s="169">
        <f>G8+G26+G33+G55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E58">
        <f>SUMIF(L7:L56,AE57,G7:G56)</f>
        <v>0</v>
      </c>
      <c r="AF58">
        <f>SUMIF(L7:L56,AF57,G7:G56)</f>
        <v>0</v>
      </c>
      <c r="AG58" t="s">
        <v>185</v>
      </c>
    </row>
    <row r="59" spans="1:60" x14ac:dyDescent="0.25">
      <c r="A59" s="3"/>
      <c r="B59" s="4"/>
      <c r="C59" s="186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5">
      <c r="A60" s="3"/>
      <c r="B60" s="4"/>
      <c r="C60" s="186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5">
      <c r="A61" s="253" t="s">
        <v>186</v>
      </c>
      <c r="B61" s="253"/>
      <c r="C61" s="254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5">
      <c r="A62" s="255"/>
      <c r="B62" s="256"/>
      <c r="C62" s="257"/>
      <c r="D62" s="256"/>
      <c r="E62" s="256"/>
      <c r="F62" s="256"/>
      <c r="G62" s="258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AG62" t="s">
        <v>187</v>
      </c>
    </row>
    <row r="63" spans="1:60" x14ac:dyDescent="0.25">
      <c r="A63" s="259"/>
      <c r="B63" s="260"/>
      <c r="C63" s="261"/>
      <c r="D63" s="260"/>
      <c r="E63" s="260"/>
      <c r="F63" s="260"/>
      <c r="G63" s="26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5">
      <c r="A64" s="259"/>
      <c r="B64" s="260"/>
      <c r="C64" s="261"/>
      <c r="D64" s="260"/>
      <c r="E64" s="260"/>
      <c r="F64" s="260"/>
      <c r="G64" s="26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3" x14ac:dyDescent="0.25">
      <c r="A65" s="259"/>
      <c r="B65" s="260"/>
      <c r="C65" s="261"/>
      <c r="D65" s="260"/>
      <c r="E65" s="260"/>
      <c r="F65" s="260"/>
      <c r="G65" s="26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3" x14ac:dyDescent="0.25">
      <c r="A66" s="263"/>
      <c r="B66" s="264"/>
      <c r="C66" s="265"/>
      <c r="D66" s="264"/>
      <c r="E66" s="264"/>
      <c r="F66" s="264"/>
      <c r="G66" s="266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3" x14ac:dyDescent="0.25">
      <c r="A67" s="3"/>
      <c r="B67" s="4"/>
      <c r="C67" s="186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 x14ac:dyDescent="0.25">
      <c r="C68" s="188"/>
      <c r="D68" s="10"/>
      <c r="AG68" t="s">
        <v>188</v>
      </c>
    </row>
    <row r="69" spans="1:33" x14ac:dyDescent="0.25">
      <c r="D69" s="10"/>
    </row>
    <row r="70" spans="1:33" x14ac:dyDescent="0.25">
      <c r="D70" s="10"/>
    </row>
    <row r="71" spans="1:33" x14ac:dyDescent="0.25">
      <c r="D71" s="10"/>
    </row>
    <row r="72" spans="1:33" x14ac:dyDescent="0.25">
      <c r="D72" s="10"/>
    </row>
    <row r="73" spans="1:33" x14ac:dyDescent="0.25">
      <c r="D73" s="10"/>
    </row>
    <row r="74" spans="1:33" x14ac:dyDescent="0.25">
      <c r="D74" s="10"/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  <row r="5001" spans="4:4" x14ac:dyDescent="0.25">
      <c r="D5001" s="10"/>
    </row>
    <row r="5002" spans="4:4" x14ac:dyDescent="0.25">
      <c r="D5002" s="10"/>
    </row>
    <row r="5003" spans="4:4" x14ac:dyDescent="0.25">
      <c r="D5003" s="10"/>
    </row>
  </sheetData>
  <mergeCells count="6">
    <mergeCell ref="A62:G66"/>
    <mergeCell ref="A1:G1"/>
    <mergeCell ref="C2:G2"/>
    <mergeCell ref="C3:G3"/>
    <mergeCell ref="C4:G4"/>
    <mergeCell ref="A61:C6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9055_1-24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9055_1-24 Pol'!Názvy_tisku</vt:lpstr>
      <vt:lpstr>oadresa</vt:lpstr>
      <vt:lpstr>Stavba!Objednatel</vt:lpstr>
      <vt:lpstr>Stavba!Objekt</vt:lpstr>
      <vt:lpstr>'01 9055_1-24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guziu</dc:creator>
  <cp:lastModifiedBy>Kazimír Horák</cp:lastModifiedBy>
  <cp:lastPrinted>2019-03-19T12:27:02Z</cp:lastPrinted>
  <dcterms:created xsi:type="dcterms:W3CDTF">2009-04-08T07:15:50Z</dcterms:created>
  <dcterms:modified xsi:type="dcterms:W3CDTF">2022-12-26T13:41:46Z</dcterms:modified>
</cp:coreProperties>
</file>