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811"/>
  <workbookPr/>
  <bookViews>
    <workbookView xWindow="0" yWindow="500" windowWidth="51200" windowHeight="28300" activeTab="1"/>
  </bookViews>
  <sheets>
    <sheet name="Rekapitulace stavby" sheetId="1" r:id="rId1"/>
    <sheet name="01 - Mobilní kluziště" sheetId="2" r:id="rId2"/>
  </sheets>
  <definedNames>
    <definedName name="_xlnm._FilterDatabase" localSheetId="1" hidden="1">'01 - Mobilní kluziště'!$C$137:$K$216</definedName>
    <definedName name="_xlnm.Print_Area" localSheetId="1">'01 - Mobilní kluziště'!$C$4:$J$76,'01 - Mobilní kluziště'!$C$82:$J$119,'01 - Mobilní kluziště'!$C$125:$J$216</definedName>
    <definedName name="_xlnm.Print_Area" localSheetId="0">'Rekapitulace stavby'!$D$4:$AO$76,'Rekapitulace stavby'!$C$82:$AQ$97</definedName>
    <definedName name="_xlnm.Print_Titles" localSheetId="0">'Rekapitulace stavby'!$92:$92</definedName>
    <definedName name="_xlnm.Print_Titles" localSheetId="1">'01 - Mobilní kluziště'!$137:$137</definedName>
  </definedNames>
  <calcPr calcId="191029"/>
  <extLst/>
</workbook>
</file>

<file path=xl/sharedStrings.xml><?xml version="1.0" encoding="utf-8"?>
<sst xmlns="http://schemas.openxmlformats.org/spreadsheetml/2006/main" count="1183" uniqueCount="355">
  <si>
    <t>Export Komplet</t>
  </si>
  <si>
    <t/>
  </si>
  <si>
    <t>2.0</t>
  </si>
  <si>
    <t>False</t>
  </si>
  <si>
    <t>{aba81d7d-fbfa-4a73-a80c-0c844e3d90d4}</t>
  </si>
  <si>
    <t>&gt;&gt;  skryté sloupce  &lt;&lt;</t>
  </si>
  <si>
    <t>0,01</t>
  </si>
  <si>
    <t>21</t>
  </si>
  <si>
    <t>15</t>
  </si>
  <si>
    <t>REKAPITULACE STAVBY</t>
  </si>
  <si>
    <t>v ---  níže se nacházejí doplnkové a pomocné údaje k sestavám  --- v</t>
  </si>
  <si>
    <t>Návod na vyplnění</t>
  </si>
  <si>
    <t>0,001</t>
  </si>
  <si>
    <t>Kód:</t>
  </si>
  <si>
    <t>Cosequence009</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</si>
  <si>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</si>
  <si>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</si>
  <si>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Mobilní kluziště Moravské nám. Brno</t>
  </si>
  <si>
    <t>KSO:</t>
  </si>
  <si>
    <t>CC-CZ:</t>
  </si>
  <si>
    <t>Místo:</t>
  </si>
  <si>
    <t xml:space="preserve"> </t>
  </si>
  <si>
    <t>Datum:</t>
  </si>
  <si>
    <t>9. 8. 2023</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</si>
  <si>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</si>
  <si>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</si>
  <si>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</si>
  <si>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</si>
  <si>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</si>
  <si>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</si>
  <si>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</si>
  <si>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</si>
  <si>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</si>
  <si>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</si>
  <si>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</si>
  <si>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</si>
  <si>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</si>
  <si>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</si>
  <si>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</si>
  <si>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</si>
  <si>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</si>
  <si>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</si>
  <si>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</si>
  <si>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</si>
  <si>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</si>
  <si>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</si>
  <si>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</si>
  <si>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</si>
  <si>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</si>
  <si>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</si>
  <si>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</si>
  <si>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</si>
  <si>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</si>
  <si>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</si>
  <si>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</si>
  <si>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</si>
  <si>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</si>
  <si>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</si>
  <si>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</si>
  <si>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</si>
  <si>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</si>
  <si>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</si>
  <si>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</si>
  <si>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</si>
  <si>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</si>
  <si>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</si>
  <si>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</si>
  <si>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</si>
  <si>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</si>
  <si>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</si>
  <si>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</si>
  <si>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</si>
  <si>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</si>
  <si>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</si>
  <si>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</si>
  <si>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</si>
  <si>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</si>
  <si>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</si>
  <si>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t>
  </si>
  <si>
    <t>Mobilní kluziště</t>
  </si>
  <si>
    <t>STA</t>
  </si>
  <si>
    <t>1</t>
  </si>
  <si>
    <t>{4c8016a0-33da-405d-9cf5-70017c630810}</t>
  </si>
  <si>
    <t>2</t>
  </si>
  <si>
    <t>02</t>
  </si>
  <si>
    <t>Elektroinstalace</t>
  </si>
  <si>
    <t>{610ec344-cb96-41d5-8fcf-abe92747eac8}</t>
  </si>
  <si>
    <t>KRYCÍ LIST SOUPISU PRACÍ</t>
  </si>
  <si>
    <t>Objekt:</t>
  </si>
  <si>
    <t>01 - Mobilní kluziště</t>
  </si>
  <si>
    <t>REKAPITULACE ČLENĚNÍ SOUPISU PRACÍ</t>
  </si>
  <si>
    <t>Kód dílu - Popis</t>
  </si>
  <si>
    <t>Cena celkem [CZK]</t>
  </si>
  <si>
    <t>Náklady ze soupisu prací</t>
  </si>
  <si>
    <t>-1</t>
  </si>
  <si>
    <t>HSV - Práce a dodávky HSV</t>
  </si>
  <si>
    <t xml:space="preserve">    1001 - Ledová plocha-souvrství vč.podklad.kcí (plocha vč. přesahu 400mm za hranu mantinelu)</t>
  </si>
  <si>
    <t xml:space="preserve">    1002 - Pryžový koberec na kamenné dlažbě</t>
  </si>
  <si>
    <t xml:space="preserve">    1003 - Pryžový koberec na terase</t>
  </si>
  <si>
    <t xml:space="preserve">    1004 - Pryžový koberec - ochrana nájezdu</t>
  </si>
  <si>
    <t xml:space="preserve">    1005 - Rampa - nájezd na led</t>
  </si>
  <si>
    <t xml:space="preserve">    1006 - Rampa - nájezd do rolbovny</t>
  </si>
  <si>
    <t xml:space="preserve">    1007 - Terasa T1 - pobytová terasa pro bruslaře (zvýšená)</t>
  </si>
  <si>
    <t xml:space="preserve">    1008 - Terasa T2 - veřejnost</t>
  </si>
  <si>
    <t xml:space="preserve">    1009 - Terasa T3 - veřejnost </t>
  </si>
  <si>
    <t xml:space="preserve">    1010 - Příhradová podkonstrukce - rolbovna</t>
  </si>
  <si>
    <t xml:space="preserve">    1011 - Příhradová podkonstrukce - půjčovna</t>
  </si>
  <si>
    <t xml:space="preserve">    1012 - Příhradová podkonstrukce - šatny</t>
  </si>
  <si>
    <t xml:space="preserve">    1013 - Lemová příhradová konstrukce LEM 1</t>
  </si>
  <si>
    <t xml:space="preserve">    1014 - Lemování na terčích LEM 2</t>
  </si>
  <si>
    <t xml:space="preserve">    1015 - Lemování LEM 3</t>
  </si>
  <si>
    <t xml:space="preserve">    1016 - Mantinely</t>
  </si>
  <si>
    <t xml:space="preserve">    1017 - Stávající  materiál </t>
  </si>
  <si>
    <t xml:space="preserve">    1018 - MONTÁŽ A DEMONTÁŽ KONTEJNERŮ</t>
  </si>
  <si>
    <t xml:space="preserve">    1020 - ZTI</t>
  </si>
  <si>
    <t xml:space="preserve">    1022 - Zařízení staveniště</t>
  </si>
  <si>
    <t xml:space="preserve">    1024 - Odstranění mobilního kluziště vč. technologie, mantinelů, atd.</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</si>
  <si>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</si>
  <si>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</si>
  <si>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</si>
  <si>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</si>
  <si>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</si>
  <si>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</si>
  <si>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</si>
  <si>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</si>
  <si>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</si>
  <si>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</si>
  <si>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</si>
  <si>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</si>
  <si>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</si>
  <si>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</si>
  <si>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</si>
  <si>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</si>
  <si>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1001</t>
  </si>
  <si>
    <t>Ledová plocha-souvrství vč.podklad.kcí (plocha vč. přesahu 400mm za hranu mantinelu)</t>
  </si>
  <si>
    <t>K</t>
  </si>
  <si>
    <t>1001-01</t>
  </si>
  <si>
    <t>Ledová vrstva finální 50-70 mm</t>
  </si>
  <si>
    <t>m2</t>
  </si>
  <si>
    <t>4</t>
  </si>
  <si>
    <t>1001-02</t>
  </si>
  <si>
    <t xml:space="preserve">Technologie chlazení vč. chladícího rozvodného roštu tl. 50 mm - stávající hadice pro chlazení ledové plochy, bude využito 50 % hadic, vč. doplnění technologie icegrid (systém.desky) 
</t>
  </si>
  <si>
    <t>3</t>
  </si>
  <si>
    <t>1001-03</t>
  </si>
  <si>
    <t xml:space="preserve">Doplnění 20%  nových nerezových hadic
</t>
  </si>
  <si>
    <t>soub</t>
  </si>
  <si>
    <t>-2050565016</t>
  </si>
  <si>
    <t>1001-04</t>
  </si>
  <si>
    <t xml:space="preserve">Doplnění spojovacích prostředků </t>
  </si>
  <si>
    <t>1136964366</t>
  </si>
  <si>
    <t>5</t>
  </si>
  <si>
    <t>1001-05</t>
  </si>
  <si>
    <t>M+D PE fólie + ochranná geotextilie vč. přesahů</t>
  </si>
  <si>
    <t>6</t>
  </si>
  <si>
    <t>1001-06</t>
  </si>
  <si>
    <t xml:space="preserve">podkladní překližka ( alt. dřevotříska)  tl. 21mm </t>
  </si>
  <si>
    <t>8</t>
  </si>
  <si>
    <t>7</t>
  </si>
  <si>
    <t>1001-07</t>
  </si>
  <si>
    <t>vyrovnávací tepelná izolační vrstva STYRODUR, min. tl. 30 mm, dle spádování centrální plochy se tl. vrstvy navyšuje do 100 mm</t>
  </si>
  <si>
    <t>10</t>
  </si>
  <si>
    <t>1001-08</t>
  </si>
  <si>
    <t>Doplnění 30% gumových hadic</t>
  </si>
  <si>
    <t>1884831736</t>
  </si>
  <si>
    <t>9</t>
  </si>
  <si>
    <t>1001-09</t>
  </si>
  <si>
    <t xml:space="preserve">Úprava kolektorů </t>
  </si>
  <si>
    <t>-562228350</t>
  </si>
  <si>
    <t>1001-10</t>
  </si>
  <si>
    <t>Připojení strojovny</t>
  </si>
  <si>
    <t>-792864201</t>
  </si>
  <si>
    <t>1002</t>
  </si>
  <si>
    <t>Pryžový koberec na kamenné dlažbě</t>
  </si>
  <si>
    <t>11</t>
  </si>
  <si>
    <t>776-001</t>
  </si>
  <si>
    <t>Pokládka pryžového koberce na dlažbu kolem agregátu, položeno do oblouku nebo seříznuto do oblouku - montáž provádí investor</t>
  </si>
  <si>
    <t>12</t>
  </si>
  <si>
    <t>M</t>
  </si>
  <si>
    <t>697001</t>
  </si>
  <si>
    <t xml:space="preserve">dodávka pryžový koberec, min. tl. 6 mm -  dodávka  investora
</t>
  </si>
  <si>
    <t>14</t>
  </si>
  <si>
    <t>1003</t>
  </si>
  <si>
    <t>Pryžový koberec na terase</t>
  </si>
  <si>
    <t>13</t>
  </si>
  <si>
    <t>776-001.1</t>
  </si>
  <si>
    <t>Pokládka pryžového koberce v plné ploše terasy pro bruslaře, popř. pouze chodníčky - montáž provádí investor</t>
  </si>
  <si>
    <t>16</t>
  </si>
  <si>
    <t>6971001</t>
  </si>
  <si>
    <t>dodávka pryžový koberec, min. tl. 6 mm -  dodávka  investora</t>
  </si>
  <si>
    <t>18</t>
  </si>
  <si>
    <t>1004</t>
  </si>
  <si>
    <t>Pryžový koberec - ochrana nájezdu</t>
  </si>
  <si>
    <t>776-001.2</t>
  </si>
  <si>
    <t>Ochranný tuhý pryžový koberec, ochrana hrany mezi ledovou plochou a rampu proti pojezdu rolby - montáž provádí investor</t>
  </si>
  <si>
    <t>20</t>
  </si>
  <si>
    <t>6971002</t>
  </si>
  <si>
    <t>dodávka tuhý pryžový koberec tl. 15mm -  dodávka  investora</t>
  </si>
  <si>
    <t>22</t>
  </si>
  <si>
    <t>1005</t>
  </si>
  <si>
    <t>Rampa - nájezd na led</t>
  </si>
  <si>
    <t>17</t>
  </si>
  <si>
    <t>1005-01</t>
  </si>
  <si>
    <t>Nájezd rolbovny na ledovou plochu, šířka 3 m, celková výška do 200 mm, překližka se zvýšenou odolností proti vodě a námrazu tl. 21mm vč. příčného hranolu 100/100 mm, délky 3 m, sešikmený hranol 100/100, položeno po 600 mm</t>
  </si>
  <si>
    <t>24</t>
  </si>
  <si>
    <t>1006</t>
  </si>
  <si>
    <t>Rampa - nájezd do rolbovny</t>
  </si>
  <si>
    <t>1006-01</t>
  </si>
  <si>
    <t>Nájezd rolbovny na ledovou plochu, šířka 3 m, celková výška do 200 mm, 2x překližka se zvýšenou odolností proti vodě a námrazu tl. 21mm vč. příčného hranolu 100/100 mm, délky 3 m, sešikmený hranol 100/100, položeno po 600 mm</t>
  </si>
  <si>
    <t>26</t>
  </si>
  <si>
    <t>1007</t>
  </si>
  <si>
    <t>Terasa T1 - pobytová terasa pro bruslaře (zvýšená)</t>
  </si>
  <si>
    <t>19</t>
  </si>
  <si>
    <t>1007-01</t>
  </si>
  <si>
    <t>Montáž pryž.koberce - montáž provádí investor</t>
  </si>
  <si>
    <t>28</t>
  </si>
  <si>
    <t>30</t>
  </si>
  <si>
    <t>1007-02</t>
  </si>
  <si>
    <t>Montáž překližky</t>
  </si>
  <si>
    <t>32</t>
  </si>
  <si>
    <t>1007-03</t>
  </si>
  <si>
    <t>dodávka překližka tl. 21mm</t>
  </si>
  <si>
    <t>34</t>
  </si>
  <si>
    <t>23</t>
  </si>
  <si>
    <t>1007-04</t>
  </si>
  <si>
    <t>Montáž a dodávka podkladní hranol 100/100 mm, rozmístěn po 600 mm, vč.rektifikačních plastových terčů, rozmístěno po 1000 mm (342ks - z toho 10% nových))</t>
  </si>
  <si>
    <t>36</t>
  </si>
  <si>
    <t>1007-05</t>
  </si>
  <si>
    <t>Příplatek za vyřezání otvorů do pochozí vrstvy  - revizní poklopy pro přístup k technologii chlazení</t>
  </si>
  <si>
    <t>38</t>
  </si>
  <si>
    <t>1008</t>
  </si>
  <si>
    <t>Terasa T2 - veřejnost</t>
  </si>
  <si>
    <t>25</t>
  </si>
  <si>
    <t>1008-01</t>
  </si>
  <si>
    <t>Pobytová terasa pro veřejnost, celková výška max. 230 mm, terasová prkna kladena s přesahem nad okraj ledové plochy (dl.max. 400mm), podkladní hranol 100/100 mm, po 600 mm, rektifikační plast.terče, rozmístěno po 1000 mm (119ks- z toho 10% nových)), Mezi prkny a ledovou plochu bude vložena vrstva TI EPS, tl. 20 mm (š. max 400 mm), Na hranol lemující ledovou plochu bude položeno prkno (dorovnání výšky TI tl. 20 mm), do kterého se prkna terasy prokotví</t>
  </si>
  <si>
    <t>40</t>
  </si>
  <si>
    <t>1009</t>
  </si>
  <si>
    <t xml:space="preserve">Terasa T3 - veřejnost </t>
  </si>
  <si>
    <t>1009-01</t>
  </si>
  <si>
    <t>Pobytová terasa pro veřejnost, celková výška max. 230 mm, terasová prkna kladena s přesahem nad okraj ledové plochy (dl.max. 400mm), podkladní hranol 100/100 mm, po 600 mm, rektifikační plast.terče, rozmístěno po 1000 mm (213ks - z toho 10% nových)), Mezi prkny a ledovou plochu bude vložena vrstva TI EPS, tl. 20 mm (š. max 400 mm), na hranol lemující ledovou plochu bude položeno prkno (dorovnání výšky TI tl. 20 mm), do kterého se prkna terasy prokotví</t>
  </si>
  <si>
    <t>42</t>
  </si>
  <si>
    <t>1010</t>
  </si>
  <si>
    <t>Příhradová podkonstrukce - rolbovna</t>
  </si>
  <si>
    <t>27</t>
  </si>
  <si>
    <t>1010-01</t>
  </si>
  <si>
    <t>Nosná dřevěná příhradová podkonstrukce pod rolbovnou, dřevěnými hranoly 100/100 mm, šikmé prostorové ztužení z prken 20/100 mm + 2xpřekližka 21mm, po obvodu je příhradová konstrukce zdvojena pro vyšší únosnost a tuhost, umístění sloupků min. po 1000 mm, pod koly rampy přidány osy příhradovin, kce bude přizpůsobena na revizní otvor pro přístup k techn. chlazení</t>
  </si>
  <si>
    <t>44</t>
  </si>
  <si>
    <t>1011</t>
  </si>
  <si>
    <t>Příhradová podkonstrukce - půjčovna</t>
  </si>
  <si>
    <t>1011-01</t>
  </si>
  <si>
    <t>Nosná dřevěná příhradová podkonstrukce pod kontejnerem, dřevěné hranoly 100/100 mm, šikmé prostorové ztužení z prken 20/100 mm + 2xpřekližka tl.21mm, po obvodu je příhradová konstrukce zdvojena pro vyšší únosnost a tuhost, Umístění sloupků min. po 1000 mm</t>
  </si>
  <si>
    <t>46</t>
  </si>
  <si>
    <t>1012</t>
  </si>
  <si>
    <t>Příhradová podkonstrukce - šatny</t>
  </si>
  <si>
    <t>29</t>
  </si>
  <si>
    <t>1012-01</t>
  </si>
  <si>
    <t>Nosná dřevěná příhradová podkonstrukce pod šatnami - umístěny půdorysně podélně za sebou, dřevěné hranoly 100/100 mm, šikmé prostorové ztužení z prken 20/100 mm + 2x překližka tl.21mm, po obvodu je příhradová konstrukce zdvojena pro vyšší únosnost a tuhost, umístění sloupků min. po 1000 mm</t>
  </si>
  <si>
    <t>48</t>
  </si>
  <si>
    <t>1013</t>
  </si>
  <si>
    <t>Lemová příhradová konstrukce LEM 1</t>
  </si>
  <si>
    <t>1013-01</t>
  </si>
  <si>
    <t>Příhradová konstrukce lemující obvod terasy T.1, včetně pobití pohledovými prkny tl. 15-20 mm zvyšující celkovou tuhost terasy, slouží jako podklad pro nakotvení prken - zakrytí lemu, tvořeno hranoly 100/100 mm, po 2m segmentech, výška max. 390 mm</t>
  </si>
  <si>
    <t>50</t>
  </si>
  <si>
    <t>1014</t>
  </si>
  <si>
    <t>Lemování na terčích LEM 2</t>
  </si>
  <si>
    <t>31</t>
  </si>
  <si>
    <t>1014-01</t>
  </si>
  <si>
    <t>Obvodová hrana teras T.2 a T.3, tvořeno hranolem 100/100 mm, položeném na rektifikačních terčích, včetně pobití pohledovými prkny tl. 15-20 mm, výška max. 200 mm</t>
  </si>
  <si>
    <t>52</t>
  </si>
  <si>
    <t>1015</t>
  </si>
  <si>
    <t>Lemování LEM 3</t>
  </si>
  <si>
    <t>Pol1</t>
  </si>
  <si>
    <t>Obvodová hrana, pohledová prkna tl. 15-20 mm, kotveno přímo do obvodového hranolu ledové plochy, ýška max. 230 mm</t>
  </si>
  <si>
    <t>54</t>
  </si>
  <si>
    <t>1016</t>
  </si>
  <si>
    <t>Mantinely</t>
  </si>
  <si>
    <t>33</t>
  </si>
  <si>
    <t>1016-01</t>
  </si>
  <si>
    <t>Mantinely - fixní , h=1,1m, budou využity stávající mantinely (délka segmentů 1 až 2 m, bude využito stávajícíh 80 %)</t>
  </si>
  <si>
    <t>m</t>
  </si>
  <si>
    <t>56</t>
  </si>
  <si>
    <t>1016-02</t>
  </si>
  <si>
    <t xml:space="preserve">Mantinely - fixní zvýšené, h=1360mm </t>
  </si>
  <si>
    <t>58</t>
  </si>
  <si>
    <t>35</t>
  </si>
  <si>
    <t>1016-03</t>
  </si>
  <si>
    <t>Mantinel - demontovatelný - vrata 1, h=1100mm</t>
  </si>
  <si>
    <t>kus</t>
  </si>
  <si>
    <t>60</t>
  </si>
  <si>
    <t>1016-04</t>
  </si>
  <si>
    <t>Mantinel - vrata 2, h=1100mm</t>
  </si>
  <si>
    <t>62</t>
  </si>
  <si>
    <t>37</t>
  </si>
  <si>
    <t>1016-05</t>
  </si>
  <si>
    <t>Mantinel - dveře bruslaři, h=1100mm</t>
  </si>
  <si>
    <t>64</t>
  </si>
  <si>
    <t>1016-06</t>
  </si>
  <si>
    <t>Rektifikační plastové terče , terče jsou umístěny v rastru 600/1000 mm</t>
  </si>
  <si>
    <t>ks</t>
  </si>
  <si>
    <t>66</t>
  </si>
  <si>
    <t>1017</t>
  </si>
  <si>
    <t xml:space="preserve">Stávající  materiál </t>
  </si>
  <si>
    <t>1017-01</t>
  </si>
  <si>
    <t xml:space="preserve">Překližky o rozměrech 1,8 / 2,5 m, tl. 21 mm (278ks) - odečet z ceny zhotovitele (celková plocha která je k dispozici je 1250m2)
</t>
  </si>
  <si>
    <t>68</t>
  </si>
  <si>
    <t>VV</t>
  </si>
  <si>
    <t>-(816,35+3,6+5,48*2+102,66+15,81*2+10,5*2+21,18*2)</t>
  </si>
  <si>
    <t>1017-02</t>
  </si>
  <si>
    <t>Hranoly pro konstrukce teras a ledové plochy, průřez 100 / 100 mm, délka kusu 4 m (200ks) - odečet z ceny zhotovitele</t>
  </si>
  <si>
    <t>70</t>
  </si>
  <si>
    <t>1017-04</t>
  </si>
  <si>
    <t>Montáž turniketu -  objekt turniketu je stávající ( použití pro hlavní vstup pro bruslaře na terasu T.1)</t>
  </si>
  <si>
    <t>72</t>
  </si>
  <si>
    <t>1017-05</t>
  </si>
  <si>
    <t>Montáž laviček (jako přezouvací lavice na terase T.1) - použijí se stávající lavičky</t>
  </si>
  <si>
    <t>74</t>
  </si>
  <si>
    <t>1017-06</t>
  </si>
  <si>
    <t>Montáž a demontáž odpadkových košů na terasách - použijí se stávající odpadkové koše</t>
  </si>
  <si>
    <t>76</t>
  </si>
  <si>
    <t>1018</t>
  </si>
  <si>
    <t>MONTÁŽ A DEMONTÁŽ KONTEJNERŮ</t>
  </si>
  <si>
    <t>1018-01</t>
  </si>
  <si>
    <t>Půjčovna - kontejner zn. CubeSpace, délka 4 m, šířka 2,44 m, výška 2,4 m, podkonstrukce PK-P  - montáž, demontáž,doprava</t>
  </si>
  <si>
    <t>78</t>
  </si>
  <si>
    <t>1018-02</t>
  </si>
  <si>
    <t>Šatna - převlékárna  - kontejner zn. CubeSpace, délka 4 m, šířka 2,44 m, výška 2,4 m, podkonstrukce PK-Š  - montáž, demontáž, doprava</t>
  </si>
  <si>
    <t>80</t>
  </si>
  <si>
    <t>1018-03</t>
  </si>
  <si>
    <t>Rolbovna - objekt rolbovny, bez podlahy, stěny z PUR panelů potažených plechem, délka 5 m, šířka 3 m, výška 2,4 m - montáž, demontáž, pronájem</t>
  </si>
  <si>
    <t>82</t>
  </si>
  <si>
    <t>1018-04</t>
  </si>
  <si>
    <t>Žlab Acodrain délky 3 m, montáž pod rolbovnou bude vystavena nosná konstrukce PK-R, součástí bude podložení agregátu roznášecími podložkami pro ochranu dlažby</t>
  </si>
  <si>
    <t>84</t>
  </si>
  <si>
    <t>1018-05</t>
  </si>
  <si>
    <t>Agregát - mobilní strojovna chlazení, chladící výkon ma. 445 kW, délka 7,35 m, šířka 2,3 m, výška 2,8 m, hmotnost 5,1 t, umístění pomocí autojeřábu, dosah ramena min. 40 m vč. demontáže a odvozu</t>
  </si>
  <si>
    <t>86</t>
  </si>
  <si>
    <t>1020</t>
  </si>
  <si>
    <t>ZTI</t>
  </si>
  <si>
    <t>72001</t>
  </si>
  <si>
    <t>Jedná se o instalaci dvou stojících bojlerů do stávající strojovny fontány a přivod potrubí teplé vody ze strojovny do rolbovny, včetně tepelné izolace potrubí a chráničky - není součástí rozpočtu, bude v režii provozovatele</t>
  </si>
  <si>
    <t>94</t>
  </si>
  <si>
    <t>1022</t>
  </si>
  <si>
    <t>Zařízení staveniště</t>
  </si>
  <si>
    <t>420-1.1</t>
  </si>
  <si>
    <t>Oplocení - montáž a demontáž</t>
  </si>
  <si>
    <t>98</t>
  </si>
  <si>
    <t>1024</t>
  </si>
  <si>
    <t>Odstranění mobilního kluziště vč. technologie, mantinelů, atd.</t>
  </si>
  <si>
    <t>1024-01</t>
  </si>
  <si>
    <t>1960770978</t>
  </si>
  <si>
    <t>Rampa - nájezd na centrální plochu</t>
  </si>
  <si>
    <t>Nájezd rolbovny na ledovou plochu, rozměr 3,5x6 m, celková výška do 220 mm, včetně 3xnájezdů, 2x překližka se zvýšenou odolností proti vodě a námrazu tl. 21mm vč. příčného hranolu 100/100 mm, délky 3 m, sešikmený hranol 100/100, položeno po 600 mm</t>
  </si>
  <si>
    <t>1016-07</t>
  </si>
  <si>
    <t xml:space="preserve">Mantinely - fixní venkovní oplocení, h=1100mm </t>
  </si>
  <si>
    <t>1001-11</t>
  </si>
  <si>
    <t>Spojovací potrubí mezi agregátem a potrubím technologie chlazení sberače/ rozdělovače, 2 větve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</si>
</sst>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3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i/>
      <sz val="9"/>
      <color rgb="FF0000FF"/>
      <name val="Arial CE"/>
      <family val="2"/>
    </font>
    <font>
      <i/>
      <sz val="8"/>
      <color rgb="FF0000FF"/>
      <name val="Arial CE"/>
      <family val="2"/>
    </font>
    <font>
      <sz val="7"/>
      <color rgb="FF969696"/>
      <name val="Arial CE"/>
      <family val="2"/>
    </font>
    <font>
      <u val="single"/>
      <sz val="11"/>
      <color theme="10"/>
      <name val="Calibri"/>
      <family val="2"/>
      <scheme val="minor"/>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0" borderId="0" applyNumberFormat="0" applyFill="0" applyBorder="0" applyAlignment="0" applyProtection="0"/>
  </cellStyleXfs>
  <cellXfs count="212">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3" fillId="0" borderId="0" xfId="0" applyFont="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6"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18"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6"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0"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21" fillId="4" borderId="0" xfId="0" applyFont="1" applyFill="1" applyAlignment="1">
      <alignment horizontal="center" vertical="center"/>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0" fillId="0" borderId="16" xfId="0" applyBorder="1" applyAlignment="1">
      <alignment vertical="center"/>
    </xf>
    <xf numFmtId="0" fontId="5" fillId="0" borderId="3"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4" fontId="23" fillId="0" borderId="0" xfId="0" applyNumberFormat="1" applyFont="1" applyAlignment="1">
      <alignment vertical="center"/>
    </xf>
    <xf numFmtId="0" fontId="5" fillId="0" borderId="0" xfId="0" applyFont="1" applyAlignment="1">
      <alignment horizontal="center" vertical="center"/>
    </xf>
    <xf numFmtId="4" fontId="19" fillId="0" borderId="17" xfId="0" applyNumberFormat="1" applyFont="1" applyBorder="1" applyAlignment="1">
      <alignment vertical="center"/>
    </xf>
    <xf numFmtId="4" fontId="19" fillId="0" borderId="0" xfId="0" applyNumberFormat="1" applyFont="1" applyAlignment="1">
      <alignment vertical="center"/>
    </xf>
    <xf numFmtId="166" fontId="19" fillId="0" borderId="0" xfId="0" applyNumberFormat="1" applyFont="1" applyAlignment="1">
      <alignment vertical="center"/>
    </xf>
    <xf numFmtId="4" fontId="19" fillId="0" borderId="12" xfId="0" applyNumberFormat="1" applyFont="1" applyBorder="1" applyAlignment="1">
      <alignment vertical="center"/>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4" fillId="0" borderId="0" xfId="0" applyFont="1" applyAlignment="1">
      <alignment horizontal="center" vertical="center"/>
    </xf>
    <xf numFmtId="4" fontId="28" fillId="0" borderId="17" xfId="0" applyNumberFormat="1" applyFont="1" applyBorder="1" applyAlignment="1">
      <alignment vertical="center"/>
    </xf>
    <xf numFmtId="4" fontId="28" fillId="0" borderId="0" xfId="0" applyNumberFormat="1" applyFont="1" applyAlignment="1">
      <alignment vertical="center"/>
    </xf>
    <xf numFmtId="166" fontId="28" fillId="0" borderId="0" xfId="0" applyNumberFormat="1" applyFont="1" applyAlignment="1">
      <alignment vertical="center"/>
    </xf>
    <xf numFmtId="4" fontId="28" fillId="0" borderId="12" xfId="0" applyNumberFormat="1" applyFont="1" applyBorder="1" applyAlignment="1">
      <alignment vertical="center"/>
    </xf>
    <xf numFmtId="0" fontId="6" fillId="0" borderId="0" xfId="0" applyFont="1" applyAlignment="1">
      <alignment horizontal="left" vertical="center"/>
    </xf>
    <xf numFmtId="4" fontId="28" fillId="0" borderId="18" xfId="0" applyNumberFormat="1" applyFont="1" applyBorder="1" applyAlignment="1">
      <alignment vertical="center"/>
    </xf>
    <xf numFmtId="4" fontId="28" fillId="0" borderId="19" xfId="0" applyNumberFormat="1" applyFont="1" applyBorder="1" applyAlignment="1">
      <alignment vertical="center"/>
    </xf>
    <xf numFmtId="166" fontId="28" fillId="0" borderId="19" xfId="0" applyNumberFormat="1" applyFont="1" applyBorder="1" applyAlignment="1">
      <alignment vertical="center"/>
    </xf>
    <xf numFmtId="4" fontId="28" fillId="0" borderId="20" xfId="0" applyNumberFormat="1" applyFont="1" applyBorder="1" applyAlignment="1">
      <alignment vertical="center"/>
    </xf>
    <xf numFmtId="0" fontId="29" fillId="0" borderId="0" xfId="0" applyFont="1" applyAlignment="1">
      <alignment horizontal="left" vertical="center"/>
    </xf>
    <xf numFmtId="0" fontId="0" fillId="0" borderId="3" xfId="0" applyBorder="1" applyAlignment="1">
      <alignment vertical="center" wrapText="1"/>
    </xf>
    <xf numFmtId="0" fontId="16"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1" fillId="4" borderId="0" xfId="0" applyFont="1" applyFill="1" applyAlignment="1">
      <alignment horizontal="left" vertical="center"/>
    </xf>
    <xf numFmtId="0" fontId="21" fillId="4" borderId="0" xfId="0" applyFont="1" applyFill="1" applyAlignment="1">
      <alignment horizontal="right" vertical="center"/>
    </xf>
    <xf numFmtId="0" fontId="30"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3" xfId="0" applyBorder="1" applyAlignment="1">
      <alignment horizontal="center" vertical="center" wrapText="1"/>
    </xf>
    <xf numFmtId="0" fontId="21" fillId="4" borderId="13"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0" xfId="0" applyFont="1" applyFill="1" applyAlignment="1">
      <alignment horizontal="center" vertical="center" wrapText="1"/>
    </xf>
    <xf numFmtId="4" fontId="23" fillId="0" borderId="0" xfId="0" applyNumberFormat="1" applyFont="1"/>
    <xf numFmtId="166" fontId="31" fillId="0" borderId="10" xfId="0" applyNumberFormat="1" applyFont="1" applyBorder="1"/>
    <xf numFmtId="166" fontId="31" fillId="0" borderId="11" xfId="0" applyNumberFormat="1" applyFont="1" applyBorder="1"/>
    <xf numFmtId="4" fontId="32"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17"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0" fillId="0" borderId="3" xfId="0" applyBorder="1" applyAlignment="1" applyProtection="1">
      <alignment vertical="center"/>
      <protection locked="0"/>
    </xf>
    <xf numFmtId="0" fontId="21" fillId="0" borderId="22" xfId="0" applyFont="1" applyBorder="1" applyAlignment="1" applyProtection="1">
      <alignment horizontal="center" vertical="center"/>
      <protection locked="0"/>
    </xf>
    <xf numFmtId="49" fontId="21" fillId="0" borderId="22" xfId="0" applyNumberFormat="1" applyFont="1" applyBorder="1" applyAlignment="1" applyProtection="1">
      <alignment horizontal="left" vertical="center" wrapText="1"/>
      <protection locked="0"/>
    </xf>
    <xf numFmtId="0" fontId="21" fillId="0" borderId="22" xfId="0" applyFont="1" applyBorder="1" applyAlignment="1" applyProtection="1">
      <alignment horizontal="left" vertical="center" wrapText="1"/>
      <protection locked="0"/>
    </xf>
    <xf numFmtId="0" fontId="21" fillId="0" borderId="22" xfId="0" applyFont="1" applyBorder="1" applyAlignment="1" applyProtection="1">
      <alignment horizontal="center" vertical="center" wrapText="1"/>
      <protection locked="0"/>
    </xf>
    <xf numFmtId="167" fontId="21" fillId="0" borderId="22" xfId="0" applyNumberFormat="1" applyFont="1" applyBorder="1" applyAlignment="1" applyProtection="1">
      <alignment vertical="center"/>
      <protection locked="0"/>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locked="0"/>
    </xf>
    <xf numFmtId="0" fontId="0" fillId="0" borderId="22" xfId="0" applyBorder="1" applyAlignment="1" applyProtection="1">
      <alignment vertical="center"/>
      <protection locked="0"/>
    </xf>
    <xf numFmtId="0" fontId="22" fillId="2" borderId="17" xfId="0" applyFont="1" applyFill="1" applyBorder="1" applyAlignment="1" applyProtection="1">
      <alignment horizontal="left" vertical="center"/>
      <protection locked="0"/>
    </xf>
    <xf numFmtId="0" fontId="22" fillId="0" borderId="0" xfId="0" applyFont="1" applyAlignment="1">
      <alignment horizontal="center" vertical="center"/>
    </xf>
    <xf numFmtId="166" fontId="22" fillId="0" borderId="0" xfId="0" applyNumberFormat="1" applyFont="1" applyAlignment="1">
      <alignment vertical="center"/>
    </xf>
    <xf numFmtId="166" fontId="22" fillId="0" borderId="12" xfId="0" applyNumberFormat="1" applyFont="1" applyBorder="1" applyAlignment="1">
      <alignment vertical="center"/>
    </xf>
    <xf numFmtId="0" fontId="21" fillId="0" borderId="0" xfId="0" applyFont="1" applyAlignment="1">
      <alignment horizontal="left" vertical="center"/>
    </xf>
    <xf numFmtId="4" fontId="0" fillId="0" borderId="0" xfId="0" applyNumberFormat="1" applyAlignment="1">
      <alignment vertical="center"/>
    </xf>
    <xf numFmtId="0" fontId="33" fillId="0" borderId="22" xfId="0" applyFont="1" applyBorder="1" applyAlignment="1" applyProtection="1">
      <alignment horizontal="center" vertical="center"/>
      <protection locked="0"/>
    </xf>
    <xf numFmtId="49" fontId="33" fillId="0" borderId="22" xfId="0" applyNumberFormat="1" applyFont="1" applyBorder="1" applyAlignment="1" applyProtection="1">
      <alignment horizontal="left" vertical="center" wrapText="1"/>
      <protection locked="0"/>
    </xf>
    <xf numFmtId="0" fontId="33" fillId="0" borderId="22" xfId="0" applyFont="1" applyBorder="1" applyAlignment="1" applyProtection="1">
      <alignment horizontal="left" vertical="center" wrapText="1"/>
      <protection locked="0"/>
    </xf>
    <xf numFmtId="0" fontId="33" fillId="0" borderId="22" xfId="0" applyFont="1" applyBorder="1" applyAlignment="1" applyProtection="1">
      <alignment horizontal="center" vertical="center" wrapText="1"/>
      <protection locked="0"/>
    </xf>
    <xf numFmtId="167" fontId="33" fillId="0" borderId="22" xfId="0" applyNumberFormat="1" applyFont="1" applyBorder="1" applyAlignment="1" applyProtection="1">
      <alignment vertical="center"/>
      <protection locked="0"/>
    </xf>
    <xf numFmtId="4" fontId="33" fillId="2" borderId="22" xfId="0" applyNumberFormat="1" applyFont="1" applyFill="1" applyBorder="1" applyAlignment="1" applyProtection="1">
      <alignment vertical="center"/>
      <protection locked="0"/>
    </xf>
    <xf numFmtId="4" fontId="33" fillId="0" borderId="22" xfId="0" applyNumberFormat="1" applyFont="1" applyBorder="1" applyAlignment="1" applyProtection="1">
      <alignment vertical="center"/>
      <protection locked="0"/>
    </xf>
    <xf numFmtId="0" fontId="34" fillId="0" borderId="22" xfId="0" applyFont="1" applyBorder="1" applyAlignment="1" applyProtection="1">
      <alignment vertical="center"/>
      <protection locked="0"/>
    </xf>
    <xf numFmtId="0" fontId="34" fillId="0" borderId="3" xfId="0" applyFont="1" applyBorder="1" applyAlignment="1">
      <alignment vertical="center"/>
    </xf>
    <xf numFmtId="0" fontId="33" fillId="2" borderId="17" xfId="0" applyFont="1" applyFill="1" applyBorder="1" applyAlignment="1" applyProtection="1">
      <alignment horizontal="left" vertical="center"/>
      <protection locked="0"/>
    </xf>
    <xf numFmtId="0" fontId="33" fillId="0" borderId="0" xfId="0" applyFont="1" applyAlignment="1">
      <alignment horizontal="center" vertical="center"/>
    </xf>
    <xf numFmtId="0" fontId="10" fillId="0" borderId="3" xfId="0" applyFont="1" applyBorder="1" applyAlignment="1">
      <alignment vertical="center"/>
    </xf>
    <xf numFmtId="0" fontId="35"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12" xfId="0" applyFont="1" applyBorder="1" applyAlignment="1">
      <alignment vertical="center"/>
    </xf>
    <xf numFmtId="0" fontId="22" fillId="2" borderId="18" xfId="0" applyFont="1" applyFill="1" applyBorder="1" applyAlignment="1" applyProtection="1">
      <alignment horizontal="left" vertical="center"/>
      <protection locked="0"/>
    </xf>
    <xf numFmtId="0" fontId="22" fillId="0" borderId="19" xfId="0" applyFont="1" applyBorder="1" applyAlignment="1">
      <alignment horizontal="center" vertical="center"/>
    </xf>
    <xf numFmtId="0" fontId="0" fillId="0" borderId="19" xfId="0" applyBorder="1" applyAlignment="1">
      <alignment vertical="center"/>
    </xf>
    <xf numFmtId="166" fontId="22" fillId="0" borderId="19" xfId="0" applyNumberFormat="1" applyFont="1" applyBorder="1" applyAlignment="1">
      <alignment vertical="center"/>
    </xf>
    <xf numFmtId="166" fontId="22" fillId="0" borderId="20" xfId="0" applyNumberFormat="1" applyFont="1" applyBorder="1" applyAlignment="1">
      <alignment vertical="center"/>
    </xf>
    <xf numFmtId="0" fontId="12" fillId="5" borderId="0" xfId="0" applyFont="1" applyFill="1" applyAlignment="1">
      <alignment horizontal="center" vertical="center"/>
    </xf>
    <xf numFmtId="0" fontId="0" fillId="0" borderId="0" xfId="0"/>
    <xf numFmtId="4" fontId="27" fillId="0" borderId="0" xfId="0" applyNumberFormat="1" applyFont="1" applyAlignment="1">
      <alignment vertical="center"/>
    </xf>
    <xf numFmtId="0" fontId="27" fillId="0" borderId="0" xfId="0" applyFont="1" applyAlignment="1">
      <alignment vertical="center"/>
    </xf>
    <xf numFmtId="0" fontId="26" fillId="0" borderId="0" xfId="0" applyFont="1" applyAlignment="1">
      <alignment horizontal="left" vertical="center" wrapText="1"/>
    </xf>
    <xf numFmtId="4" fontId="23" fillId="0" borderId="0" xfId="0" applyNumberFormat="1" applyFont="1" applyAlignment="1">
      <alignment horizontal="right" vertical="center"/>
    </xf>
    <xf numFmtId="4" fontId="23" fillId="0" borderId="0" xfId="0" applyNumberFormat="1" applyFont="1" applyAlignment="1">
      <alignment vertical="center"/>
    </xf>
    <xf numFmtId="0" fontId="21" fillId="4" borderId="6" xfId="0" applyFont="1" applyFill="1" applyBorder="1" applyAlignment="1">
      <alignment horizontal="center" vertical="center"/>
    </xf>
    <xf numFmtId="0" fontId="21" fillId="4" borderId="7" xfId="0" applyFont="1" applyFill="1" applyBorder="1" applyAlignment="1">
      <alignment horizontal="left" vertical="center"/>
    </xf>
    <xf numFmtId="0" fontId="21" fillId="4" borderId="7" xfId="0" applyFont="1" applyFill="1" applyBorder="1" applyAlignment="1">
      <alignment horizontal="center" vertical="center"/>
    </xf>
    <xf numFmtId="0" fontId="21" fillId="4" borderId="7" xfId="0" applyFont="1" applyFill="1" applyBorder="1" applyAlignment="1">
      <alignment horizontal="right" vertical="center"/>
    </xf>
    <xf numFmtId="0" fontId="21" fillId="4" borderId="21" xfId="0" applyFont="1" applyFill="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9" fillId="0" borderId="16" xfId="0" applyFont="1" applyBorder="1" applyAlignment="1">
      <alignment horizontal="center" vertical="center"/>
    </xf>
    <xf numFmtId="0" fontId="19" fillId="0" borderId="10" xfId="0" applyFont="1" applyBorder="1" applyAlignment="1">
      <alignment horizontal="left" vertical="center"/>
    </xf>
    <xf numFmtId="0" fontId="20" fillId="0" borderId="17" xfId="0" applyFont="1" applyBorder="1" applyAlignment="1">
      <alignment horizontal="left" vertical="center"/>
    </xf>
    <xf numFmtId="0" fontId="20" fillId="0" borderId="0" xfId="0" applyFont="1" applyAlignment="1">
      <alignment horizontal="left" vertical="center"/>
    </xf>
    <xf numFmtId="4" fontId="17"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5" fillId="3" borderId="7" xfId="0" applyFont="1" applyFill="1" applyBorder="1" applyAlignment="1">
      <alignment horizontal="left" vertical="center"/>
    </xf>
    <xf numFmtId="0" fontId="0" fillId="3" borderId="7" xfId="0" applyFill="1" applyBorder="1" applyAlignment="1">
      <alignment vertical="center"/>
    </xf>
    <xf numFmtId="4" fontId="5" fillId="3" borderId="7" xfId="0" applyNumberFormat="1" applyFont="1" applyFill="1" applyBorder="1" applyAlignment="1">
      <alignment vertical="center"/>
    </xf>
    <xf numFmtId="0" fontId="0" fillId="3" borderId="21" xfId="0" applyFill="1" applyBorder="1" applyAlignment="1">
      <alignment vertical="center"/>
    </xf>
    <xf numFmtId="0" fontId="15" fillId="0" borderId="0" xfId="0" applyFont="1" applyAlignment="1">
      <alignment horizontal="left" vertical="top" wrapText="1"/>
    </xf>
    <xf numFmtId="0" fontId="15" fillId="0" borderId="0" xfId="0" applyFont="1" applyAlignment="1">
      <alignment horizontal="left" vertical="center"/>
    </xf>
    <xf numFmtId="0" fontId="17"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6"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98"/>
  <sheetViews>
    <sheetView showGridLines="0" workbookViewId="0" topLeftCell="A26"/>
  </sheetViews>
  <sheetFormatPr defaultColWidth="11.421875" defaultRowHeight="12"/>
  <cols>
    <col min="1" max="1" width="8.28125" style="0" customWidth="1"/>
    <col min="2" max="2" width="1.7109375" style="0" customWidth="1"/>
    <col min="3" max="3" width="4.281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28125" style="0" customWidth="1"/>
    <col min="43" max="43" width="15.7109375" style="0" hidden="1" customWidth="1"/>
    <col min="44" max="44" width="13.7109375" style="0" customWidth="1"/>
    <col min="45" max="47" width="25.7109375" style="0" hidden="1" customWidth="1"/>
    <col min="48" max="49" width="21.7109375" style="0" hidden="1" customWidth="1"/>
    <col min="50" max="51" width="25.00390625" style="0" hidden="1" customWidth="1"/>
    <col min="52" max="52" width="21.7109375" style="0" hidden="1" customWidth="1"/>
    <col min="53" max="53" width="19.28125" style="0" hidden="1" customWidth="1"/>
    <col min="54" max="54" width="25.00390625" style="0" hidden="1" customWidth="1"/>
    <col min="55" max="55" width="21.7109375" style="0" hidden="1" customWidth="1"/>
    <col min="56" max="56" width="19.28125" style="0" hidden="1" customWidth="1"/>
    <col min="57" max="57" width="66.421875" style="0" customWidth="1"/>
    <col min="71" max="91" width="9.28125" style="0" hidden="1" customWidth="1"/>
  </cols>
  <sheetData>
    <row r="1" spans="1:74" ht="12">
      <c r="A1" s="13" t="s">
        <v>0</v>
      </c>
      <c r="AZ1" s="13" t="s">
        <v>1</v>
      </c>
      <c r="BA1" s="13" t="s">
        <v>2</v>
      </c>
      <c r="BB1" s="13" t="s">
        <v>1</v>
      </c>
      <c r="BT1" s="13" t="s">
        <v>3</v>
      </c>
      <c r="BU1" s="13" t="s">
        <v>3</v>
      </c>
      <c r="BV1" s="13" t="s">
        <v>4</v>
      </c>
    </row>
    <row r="2" spans="44:72" ht="37" customHeight="1">
      <c r="AR2" s="169" t="s">
        <v>5</v>
      </c>
      <c r="AS2" s="170"/>
      <c r="AT2" s="170"/>
      <c r="AU2" s="170"/>
      <c r="AV2" s="170"/>
      <c r="AW2" s="170"/>
      <c r="AX2" s="170"/>
      <c r="AY2" s="170"/>
      <c r="AZ2" s="170"/>
      <c r="BA2" s="170"/>
      <c r="BB2" s="170"/>
      <c r="BC2" s="170"/>
      <c r="BD2" s="170"/>
      <c r="BE2" s="170"/>
      <c r="BS2" s="14" t="s">
        <v>6</v>
      </c>
      <c r="BT2" s="14" t="s">
        <v>7</v>
      </c>
    </row>
    <row r="3" spans="2:72" ht="7" customHeight="1">
      <c r="B3" s="15"/>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7"/>
      <c r="BS3" s="14" t="s">
        <v>6</v>
      </c>
      <c r="BT3" s="14" t="s">
        <v>8</v>
      </c>
    </row>
    <row r="4" spans="2:71" ht="25" customHeight="1">
      <c r="B4" s="17"/>
      <c r="D4" s="18" t="s">
        <v>9</v>
      </c>
      <c r="AR4" s="17"/>
      <c r="AS4" s="19" t="s">
        <v>10</v>
      </c>
      <c r="BE4" s="20" t="s">
        <v>11</v>
      </c>
      <c r="BS4" s="14" t="s">
        <v>12</v>
      </c>
    </row>
    <row r="5" spans="2:71" ht="12" customHeight="1">
      <c r="B5" s="17"/>
      <c r="D5" s="21" t="s">
        <v>13</v>
      </c>
      <c r="K5" s="200" t="s">
        <v>14</v>
      </c>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R5" s="17"/>
      <c r="BE5" s="197" t="s">
        <v>15</v>
      </c>
      <c r="BS5" s="14" t="s">
        <v>6</v>
      </c>
    </row>
    <row r="6" spans="2:71" ht="37" customHeight="1">
      <c r="B6" s="17"/>
      <c r="D6" s="23" t="s">
        <v>16</v>
      </c>
      <c r="K6" s="201" t="s">
        <v>17</v>
      </c>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R6" s="17"/>
      <c r="BE6" s="198"/>
      <c r="BS6" s="14" t="s">
        <v>6</v>
      </c>
    </row>
    <row r="7" spans="2:71" ht="12" customHeight="1">
      <c r="B7" s="17"/>
      <c r="D7" s="24" t="s">
        <v>18</v>
      </c>
      <c r="K7" s="22" t="s">
        <v>1</v>
      </c>
      <c r="AK7" s="24" t="s">
        <v>19</v>
      </c>
      <c r="AN7" s="22" t="s">
        <v>1</v>
      </c>
      <c r="AR7" s="17"/>
      <c r="BE7" s="198"/>
      <c r="BS7" s="14" t="s">
        <v>6</v>
      </c>
    </row>
    <row r="8" spans="2:71" ht="12" customHeight="1">
      <c r="B8" s="17"/>
      <c r="D8" s="24" t="s">
        <v>20</v>
      </c>
      <c r="K8" s="22" t="s">
        <v>21</v>
      </c>
      <c r="AK8" s="24" t="s">
        <v>22</v>
      </c>
      <c r="AN8" s="25" t="s">
        <v>23</v>
      </c>
      <c r="AR8" s="17"/>
      <c r="BE8" s="198"/>
      <c r="BS8" s="14" t="s">
        <v>6</v>
      </c>
    </row>
    <row r="9" spans="2:71" ht="14.5" customHeight="1">
      <c r="B9" s="17"/>
      <c r="AR9" s="17"/>
      <c r="BE9" s="198"/>
      <c r="BS9" s="14" t="s">
        <v>6</v>
      </c>
    </row>
    <row r="10" spans="2:71" ht="12" customHeight="1">
      <c r="B10" s="17"/>
      <c r="D10" s="24" t="s">
        <v>24</v>
      </c>
      <c r="AK10" s="24" t="s">
        <v>25</v>
      </c>
      <c r="AN10" s="22" t="s">
        <v>1</v>
      </c>
      <c r="AR10" s="17"/>
      <c r="BE10" s="198"/>
      <c r="BS10" s="14" t="s">
        <v>6</v>
      </c>
    </row>
    <row r="11" spans="2:71" ht="18.5" customHeight="1">
      <c r="B11" s="17"/>
      <c r="E11" s="22" t="s">
        <v>21</v>
      </c>
      <c r="AK11" s="24" t="s">
        <v>26</v>
      </c>
      <c r="AN11" s="22" t="s">
        <v>1</v>
      </c>
      <c r="AR11" s="17"/>
      <c r="BE11" s="198"/>
      <c r="BS11" s="14" t="s">
        <v>6</v>
      </c>
    </row>
    <row r="12" spans="2:71" ht="7" customHeight="1">
      <c r="B12" s="17"/>
      <c r="AR12" s="17"/>
      <c r="BE12" s="198"/>
      <c r="BS12" s="14" t="s">
        <v>6</v>
      </c>
    </row>
    <row r="13" spans="2:71" ht="12" customHeight="1">
      <c r="B13" s="17"/>
      <c r="D13" s="24" t="s">
        <v>27</v>
      </c>
      <c r="AK13" s="24" t="s">
        <v>25</v>
      </c>
      <c r="AN13" s="26" t="s">
        <v>28</v>
      </c>
      <c r="AR13" s="17"/>
      <c r="BE13" s="198"/>
      <c r="BS13" s="14" t="s">
        <v>6</v>
      </c>
    </row>
    <row r="14" spans="2:71" ht="13">
      <c r="B14" s="17"/>
      <c r="E14" s="202" t="s">
        <v>28</v>
      </c>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4" t="s">
        <v>26</v>
      </c>
      <c r="AN14" s="26" t="s">
        <v>28</v>
      </c>
      <c r="AR14" s="17"/>
      <c r="BE14" s="198"/>
      <c r="BS14" s="14" t="s">
        <v>6</v>
      </c>
    </row>
    <row r="15" spans="2:71" ht="7" customHeight="1">
      <c r="B15" s="17"/>
      <c r="AR15" s="17"/>
      <c r="BE15" s="198"/>
      <c r="BS15" s="14" t="s">
        <v>3</v>
      </c>
    </row>
    <row r="16" spans="2:71" ht="12" customHeight="1">
      <c r="B16" s="17"/>
      <c r="D16" s="24" t="s">
        <v>29</v>
      </c>
      <c r="AK16" s="24" t="s">
        <v>25</v>
      </c>
      <c r="AN16" s="22" t="s">
        <v>1</v>
      </c>
      <c r="AR16" s="17"/>
      <c r="BE16" s="198"/>
      <c r="BS16" s="14" t="s">
        <v>3</v>
      </c>
    </row>
    <row r="17" spans="2:71" ht="18.5" customHeight="1">
      <c r="B17" s="17"/>
      <c r="E17" s="22" t="s">
        <v>21</v>
      </c>
      <c r="AK17" s="24" t="s">
        <v>26</v>
      </c>
      <c r="AN17" s="22" t="s">
        <v>1</v>
      </c>
      <c r="AR17" s="17"/>
      <c r="BE17" s="198"/>
      <c r="BS17" s="14" t="s">
        <v>30</v>
      </c>
    </row>
    <row r="18" spans="2:71" ht="7" customHeight="1">
      <c r="B18" s="17"/>
      <c r="AR18" s="17"/>
      <c r="BE18" s="198"/>
      <c r="BS18" s="14" t="s">
        <v>6</v>
      </c>
    </row>
    <row r="19" spans="2:71" ht="12" customHeight="1">
      <c r="B19" s="17"/>
      <c r="D19" s="24" t="s">
        <v>31</v>
      </c>
      <c r="AK19" s="24" t="s">
        <v>25</v>
      </c>
      <c r="AN19" s="22" t="s">
        <v>1</v>
      </c>
      <c r="AR19" s="17"/>
      <c r="BE19" s="198"/>
      <c r="BS19" s="14" t="s">
        <v>6</v>
      </c>
    </row>
    <row r="20" spans="2:71" ht="18.5" customHeight="1">
      <c r="B20" s="17"/>
      <c r="E20" s="22" t="s">
        <v>21</v>
      </c>
      <c r="AK20" s="24" t="s">
        <v>26</v>
      </c>
      <c r="AN20" s="22" t="s">
        <v>1</v>
      </c>
      <c r="AR20" s="17"/>
      <c r="BE20" s="198"/>
      <c r="BS20" s="14" t="s">
        <v>3</v>
      </c>
    </row>
    <row r="21" spans="2:57" ht="7" customHeight="1">
      <c r="B21" s="17"/>
      <c r="AR21" s="17"/>
      <c r="BE21" s="198"/>
    </row>
    <row r="22" spans="2:57" ht="12" customHeight="1">
      <c r="B22" s="17"/>
      <c r="D22" s="24" t="s">
        <v>32</v>
      </c>
      <c r="AR22" s="17"/>
      <c r="BE22" s="198"/>
    </row>
    <row r="23" spans="2:57" ht="16.5" customHeight="1">
      <c r="B23" s="17"/>
      <c r="E23" s="204" t="s">
        <v>1</v>
      </c>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R23" s="17"/>
      <c r="BE23" s="198"/>
    </row>
    <row r="24" spans="2:57" ht="7" customHeight="1">
      <c r="B24" s="17"/>
      <c r="AR24" s="17"/>
      <c r="BE24" s="198"/>
    </row>
    <row r="25" spans="2:57" ht="7" customHeight="1">
      <c r="B25" s="17"/>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R25" s="17"/>
      <c r="BE25" s="198"/>
    </row>
    <row r="26" spans="2:57" s="1" customFormat="1" ht="26" customHeight="1">
      <c r="B26" s="29"/>
      <c r="D26" s="30" t="s">
        <v>33</v>
      </c>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205" t="e">
        <f>ROUND(AG94,2)</f>
        <v>#REF!</v>
      </c>
      <c r="AL26" s="206"/>
      <c r="AM26" s="206"/>
      <c r="AN26" s="206"/>
      <c r="AO26" s="206"/>
      <c r="AR26" s="29"/>
      <c r="BE26" s="198"/>
    </row>
    <row r="27" spans="2:57" s="1" customFormat="1" ht="7" customHeight="1">
      <c r="B27" s="29"/>
      <c r="AR27" s="29"/>
      <c r="BE27" s="198"/>
    </row>
    <row r="28" spans="2:57" s="1" customFormat="1" ht="13">
      <c r="B28" s="29"/>
      <c r="L28" s="207" t="s">
        <v>34</v>
      </c>
      <c r="M28" s="207"/>
      <c r="N28" s="207"/>
      <c r="O28" s="207"/>
      <c r="P28" s="207"/>
      <c r="W28" s="207" t="s">
        <v>35</v>
      </c>
      <c r="X28" s="207"/>
      <c r="Y28" s="207"/>
      <c r="Z28" s="207"/>
      <c r="AA28" s="207"/>
      <c r="AB28" s="207"/>
      <c r="AC28" s="207"/>
      <c r="AD28" s="207"/>
      <c r="AE28" s="207"/>
      <c r="AK28" s="207" t="s">
        <v>36</v>
      </c>
      <c r="AL28" s="207"/>
      <c r="AM28" s="207"/>
      <c r="AN28" s="207"/>
      <c r="AO28" s="207"/>
      <c r="AR28" s="29"/>
      <c r="BE28" s="198"/>
    </row>
    <row r="29" spans="2:57" s="2" customFormat="1" ht="14.5" customHeight="1">
      <c r="B29" s="33"/>
      <c r="D29" s="24" t="s">
        <v>37</v>
      </c>
      <c r="F29" s="24" t="s">
        <v>38</v>
      </c>
      <c r="L29" s="192">
        <v>0.21</v>
      </c>
      <c r="M29" s="191"/>
      <c r="N29" s="191"/>
      <c r="O29" s="191"/>
      <c r="P29" s="191"/>
      <c r="W29" s="190" t="e">
        <f>ROUND(AZ94,2)</f>
        <v>#REF!</v>
      </c>
      <c r="X29" s="191"/>
      <c r="Y29" s="191"/>
      <c r="Z29" s="191"/>
      <c r="AA29" s="191"/>
      <c r="AB29" s="191"/>
      <c r="AC29" s="191"/>
      <c r="AD29" s="191"/>
      <c r="AE29" s="191"/>
      <c r="AK29" s="190" t="e">
        <f>ROUND(AV94,2)</f>
        <v>#REF!</v>
      </c>
      <c r="AL29" s="191"/>
      <c r="AM29" s="191"/>
      <c r="AN29" s="191"/>
      <c r="AO29" s="191"/>
      <c r="AR29" s="33"/>
      <c r="BE29" s="199"/>
    </row>
    <row r="30" spans="2:57" s="2" customFormat="1" ht="14.5" customHeight="1">
      <c r="B30" s="33"/>
      <c r="F30" s="24" t="s">
        <v>39</v>
      </c>
      <c r="L30" s="192">
        <v>0.15</v>
      </c>
      <c r="M30" s="191"/>
      <c r="N30" s="191"/>
      <c r="O30" s="191"/>
      <c r="P30" s="191"/>
      <c r="W30" s="190" t="e">
        <f>ROUND(BA94,2)</f>
        <v>#REF!</v>
      </c>
      <c r="X30" s="191"/>
      <c r="Y30" s="191"/>
      <c r="Z30" s="191"/>
      <c r="AA30" s="191"/>
      <c r="AB30" s="191"/>
      <c r="AC30" s="191"/>
      <c r="AD30" s="191"/>
      <c r="AE30" s="191"/>
      <c r="AK30" s="190" t="e">
        <f>ROUND(AW94,2)</f>
        <v>#REF!</v>
      </c>
      <c r="AL30" s="191"/>
      <c r="AM30" s="191"/>
      <c r="AN30" s="191"/>
      <c r="AO30" s="191"/>
      <c r="AR30" s="33"/>
      <c r="BE30" s="199"/>
    </row>
    <row r="31" spans="2:57" s="2" customFormat="1" ht="14.5" customHeight="1" hidden="1">
      <c r="B31" s="33"/>
      <c r="F31" s="24" t="s">
        <v>40</v>
      </c>
      <c r="L31" s="192">
        <v>0.21</v>
      </c>
      <c r="M31" s="191"/>
      <c r="N31" s="191"/>
      <c r="O31" s="191"/>
      <c r="P31" s="191"/>
      <c r="W31" s="190" t="e">
        <f>ROUND(BB94,2)</f>
        <v>#REF!</v>
      </c>
      <c r="X31" s="191"/>
      <c r="Y31" s="191"/>
      <c r="Z31" s="191"/>
      <c r="AA31" s="191"/>
      <c r="AB31" s="191"/>
      <c r="AC31" s="191"/>
      <c r="AD31" s="191"/>
      <c r="AE31" s="191"/>
      <c r="AK31" s="190">
        <v>0</v>
      </c>
      <c r="AL31" s="191"/>
      <c r="AM31" s="191"/>
      <c r="AN31" s="191"/>
      <c r="AO31" s="191"/>
      <c r="AR31" s="33"/>
      <c r="BE31" s="199"/>
    </row>
    <row r="32" spans="2:57" s="2" customFormat="1" ht="14.5" customHeight="1" hidden="1">
      <c r="B32" s="33"/>
      <c r="F32" s="24" t="s">
        <v>41</v>
      </c>
      <c r="L32" s="192">
        <v>0.15</v>
      </c>
      <c r="M32" s="191"/>
      <c r="N32" s="191"/>
      <c r="O32" s="191"/>
      <c r="P32" s="191"/>
      <c r="W32" s="190" t="e">
        <f>ROUND(BC94,2)</f>
        <v>#REF!</v>
      </c>
      <c r="X32" s="191"/>
      <c r="Y32" s="191"/>
      <c r="Z32" s="191"/>
      <c r="AA32" s="191"/>
      <c r="AB32" s="191"/>
      <c r="AC32" s="191"/>
      <c r="AD32" s="191"/>
      <c r="AE32" s="191"/>
      <c r="AK32" s="190">
        <v>0</v>
      </c>
      <c r="AL32" s="191"/>
      <c r="AM32" s="191"/>
      <c r="AN32" s="191"/>
      <c r="AO32" s="191"/>
      <c r="AR32" s="33"/>
      <c r="BE32" s="199"/>
    </row>
    <row r="33" spans="2:57" s="2" customFormat="1" ht="14.5" customHeight="1" hidden="1">
      <c r="B33" s="33"/>
      <c r="F33" s="24" t="s">
        <v>42</v>
      </c>
      <c r="L33" s="192">
        <v>0</v>
      </c>
      <c r="M33" s="191"/>
      <c r="N33" s="191"/>
      <c r="O33" s="191"/>
      <c r="P33" s="191"/>
      <c r="W33" s="190" t="e">
        <f>ROUND(BD94,2)</f>
        <v>#REF!</v>
      </c>
      <c r="X33" s="191"/>
      <c r="Y33" s="191"/>
      <c r="Z33" s="191"/>
      <c r="AA33" s="191"/>
      <c r="AB33" s="191"/>
      <c r="AC33" s="191"/>
      <c r="AD33" s="191"/>
      <c r="AE33" s="191"/>
      <c r="AK33" s="190">
        <v>0</v>
      </c>
      <c r="AL33" s="191"/>
      <c r="AM33" s="191"/>
      <c r="AN33" s="191"/>
      <c r="AO33" s="191"/>
      <c r="AR33" s="33"/>
      <c r="BE33" s="199"/>
    </row>
    <row r="34" spans="2:57" s="1" customFormat="1" ht="7" customHeight="1">
      <c r="B34" s="29"/>
      <c r="AR34" s="29"/>
      <c r="BE34" s="198"/>
    </row>
    <row r="35" spans="2:44" s="1" customFormat="1" ht="26" customHeight="1">
      <c r="B35" s="29"/>
      <c r="C35" s="34"/>
      <c r="D35" s="35" t="s">
        <v>43</v>
      </c>
      <c r="E35" s="36"/>
      <c r="F35" s="36"/>
      <c r="G35" s="36"/>
      <c r="H35" s="36"/>
      <c r="I35" s="36"/>
      <c r="J35" s="36"/>
      <c r="K35" s="36"/>
      <c r="L35" s="36"/>
      <c r="M35" s="36"/>
      <c r="N35" s="36"/>
      <c r="O35" s="36"/>
      <c r="P35" s="36"/>
      <c r="Q35" s="36"/>
      <c r="R35" s="36"/>
      <c r="S35" s="36"/>
      <c r="T35" s="37" t="s">
        <v>44</v>
      </c>
      <c r="U35" s="36"/>
      <c r="V35" s="36"/>
      <c r="W35" s="36"/>
      <c r="X35" s="193" t="s">
        <v>45</v>
      </c>
      <c r="Y35" s="194"/>
      <c r="Z35" s="194"/>
      <c r="AA35" s="194"/>
      <c r="AB35" s="194"/>
      <c r="AC35" s="36"/>
      <c r="AD35" s="36"/>
      <c r="AE35" s="36"/>
      <c r="AF35" s="36"/>
      <c r="AG35" s="36"/>
      <c r="AH35" s="36"/>
      <c r="AI35" s="36"/>
      <c r="AJ35" s="36"/>
      <c r="AK35" s="195" t="e">
        <f>SUM(AK26:AK33)</f>
        <v>#REF!</v>
      </c>
      <c r="AL35" s="194"/>
      <c r="AM35" s="194"/>
      <c r="AN35" s="194"/>
      <c r="AO35" s="196"/>
      <c r="AP35" s="34"/>
      <c r="AQ35" s="34"/>
      <c r="AR35" s="29"/>
    </row>
    <row r="36" spans="2:44" s="1" customFormat="1" ht="7" customHeight="1">
      <c r="B36" s="29"/>
      <c r="AR36" s="29"/>
    </row>
    <row r="37" spans="2:44" s="1" customFormat="1" ht="14.5" customHeight="1">
      <c r="B37" s="29"/>
      <c r="AR37" s="29"/>
    </row>
    <row r="38" spans="2:44" ht="14.5" customHeight="1">
      <c r="B38" s="17"/>
      <c r="AR38" s="17"/>
    </row>
    <row r="39" spans="2:44" ht="14.5" customHeight="1">
      <c r="B39" s="17"/>
      <c r="AR39" s="17"/>
    </row>
    <row r="40" spans="2:44" ht="14.5" customHeight="1">
      <c r="B40" s="17"/>
      <c r="AR40" s="17"/>
    </row>
    <row r="41" spans="2:44" ht="14.5" customHeight="1">
      <c r="B41" s="17"/>
      <c r="AR41" s="17"/>
    </row>
    <row r="42" spans="2:44" ht="14.5" customHeight="1">
      <c r="B42" s="17"/>
      <c r="AR42" s="17"/>
    </row>
    <row r="43" spans="2:44" ht="14.5" customHeight="1">
      <c r="B43" s="17"/>
      <c r="AR43" s="17"/>
    </row>
    <row r="44" spans="2:44" ht="14.5" customHeight="1">
      <c r="B44" s="17"/>
      <c r="AR44" s="17"/>
    </row>
    <row r="45" spans="2:44" ht="14.5" customHeight="1">
      <c r="B45" s="17"/>
      <c r="AR45" s="17"/>
    </row>
    <row r="46" spans="2:44" ht="14.5" customHeight="1">
      <c r="B46" s="17"/>
      <c r="AR46" s="17"/>
    </row>
    <row r="47" spans="2:44" ht="14.5" customHeight="1">
      <c r="B47" s="17"/>
      <c r="AR47" s="17"/>
    </row>
    <row r="48" spans="2:44" ht="14.5" customHeight="1">
      <c r="B48" s="17"/>
      <c r="AR48" s="17"/>
    </row>
    <row r="49" spans="2:44" s="1" customFormat="1" ht="14.5" customHeight="1">
      <c r="B49" s="29"/>
      <c r="D49" s="38" t="s">
        <v>46</v>
      </c>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8" t="s">
        <v>47</v>
      </c>
      <c r="AI49" s="39"/>
      <c r="AJ49" s="39"/>
      <c r="AK49" s="39"/>
      <c r="AL49" s="39"/>
      <c r="AM49" s="39"/>
      <c r="AN49" s="39"/>
      <c r="AO49" s="39"/>
      <c r="AR49" s="29"/>
    </row>
    <row r="50" spans="2:44" ht="12">
      <c r="B50" s="17"/>
      <c r="AR50" s="17"/>
    </row>
    <row r="51" spans="2:44" ht="12">
      <c r="B51" s="17"/>
      <c r="AR51" s="17"/>
    </row>
    <row r="52" spans="2:44" ht="12">
      <c r="B52" s="17"/>
      <c r="AR52" s="17"/>
    </row>
    <row r="53" spans="2:44" ht="12">
      <c r="B53" s="17"/>
      <c r="AR53" s="17"/>
    </row>
    <row r="54" spans="2:44" ht="12">
      <c r="B54" s="17"/>
      <c r="AR54" s="17"/>
    </row>
    <row r="55" spans="2:44" ht="12">
      <c r="B55" s="17"/>
      <c r="AR55" s="17"/>
    </row>
    <row r="56" spans="2:44" ht="12">
      <c r="B56" s="17"/>
      <c r="AR56" s="17"/>
    </row>
    <row r="57" spans="2:44" ht="12">
      <c r="B57" s="17"/>
      <c r="AR57" s="17"/>
    </row>
    <row r="58" spans="2:44" ht="12">
      <c r="B58" s="17"/>
      <c r="AR58" s="17"/>
    </row>
    <row r="59" spans="2:44" ht="12">
      <c r="B59" s="17"/>
      <c r="AR59" s="17"/>
    </row>
    <row r="60" spans="2:44" s="1" customFormat="1" ht="13">
      <c r="B60" s="29"/>
      <c r="D60" s="40" t="s">
        <v>48</v>
      </c>
      <c r="E60" s="31"/>
      <c r="F60" s="31"/>
      <c r="G60" s="31"/>
      <c r="H60" s="31"/>
      <c r="I60" s="31"/>
      <c r="J60" s="31"/>
      <c r="K60" s="31"/>
      <c r="L60" s="31"/>
      <c r="M60" s="31"/>
      <c r="N60" s="31"/>
      <c r="O60" s="31"/>
      <c r="P60" s="31"/>
      <c r="Q60" s="31"/>
      <c r="R60" s="31"/>
      <c r="S60" s="31"/>
      <c r="T60" s="31"/>
      <c r="U60" s="31"/>
      <c r="V60" s="40" t="s">
        <v>49</v>
      </c>
      <c r="W60" s="31"/>
      <c r="X60" s="31"/>
      <c r="Y60" s="31"/>
      <c r="Z60" s="31"/>
      <c r="AA60" s="31"/>
      <c r="AB60" s="31"/>
      <c r="AC60" s="31"/>
      <c r="AD60" s="31"/>
      <c r="AE60" s="31"/>
      <c r="AF60" s="31"/>
      <c r="AG60" s="31"/>
      <c r="AH60" s="40" t="s">
        <v>48</v>
      </c>
      <c r="AI60" s="31"/>
      <c r="AJ60" s="31"/>
      <c r="AK60" s="31"/>
      <c r="AL60" s="31"/>
      <c r="AM60" s="40" t="s">
        <v>49</v>
      </c>
      <c r="AN60" s="31"/>
      <c r="AO60" s="31"/>
      <c r="AR60" s="29"/>
    </row>
    <row r="61" spans="2:44" ht="12">
      <c r="B61" s="17"/>
      <c r="AR61" s="17"/>
    </row>
    <row r="62" spans="2:44" ht="12">
      <c r="B62" s="17"/>
      <c r="AR62" s="17"/>
    </row>
    <row r="63" spans="2:44" ht="12">
      <c r="B63" s="17"/>
      <c r="AR63" s="17"/>
    </row>
    <row r="64" spans="2:44" s="1" customFormat="1" ht="13">
      <c r="B64" s="29"/>
      <c r="D64" s="38" t="s">
        <v>50</v>
      </c>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8" t="s">
        <v>51</v>
      </c>
      <c r="AI64" s="39"/>
      <c r="AJ64" s="39"/>
      <c r="AK64" s="39"/>
      <c r="AL64" s="39"/>
      <c r="AM64" s="39"/>
      <c r="AN64" s="39"/>
      <c r="AO64" s="39"/>
      <c r="AR64" s="29"/>
    </row>
    <row r="65" spans="2:44" ht="12">
      <c r="B65" s="17"/>
      <c r="AR65" s="17"/>
    </row>
    <row r="66" spans="2:44" ht="12">
      <c r="B66" s="17"/>
      <c r="AR66" s="17"/>
    </row>
    <row r="67" spans="2:44" ht="12">
      <c r="B67" s="17"/>
      <c r="AR67" s="17"/>
    </row>
    <row r="68" spans="2:44" ht="12">
      <c r="B68" s="17"/>
      <c r="AR68" s="17"/>
    </row>
    <row r="69" spans="2:44" ht="12">
      <c r="B69" s="17"/>
      <c r="AR69" s="17"/>
    </row>
    <row r="70" spans="2:44" ht="12">
      <c r="B70" s="17"/>
      <c r="AR70" s="17"/>
    </row>
    <row r="71" spans="2:44" ht="12">
      <c r="B71" s="17"/>
      <c r="AR71" s="17"/>
    </row>
    <row r="72" spans="2:44" ht="12">
      <c r="B72" s="17"/>
      <c r="AR72" s="17"/>
    </row>
    <row r="73" spans="2:44" ht="12">
      <c r="B73" s="17"/>
      <c r="AR73" s="17"/>
    </row>
    <row r="74" spans="2:44" ht="12">
      <c r="B74" s="17"/>
      <c r="AR74" s="17"/>
    </row>
    <row r="75" spans="2:44" s="1" customFormat="1" ht="13">
      <c r="B75" s="29"/>
      <c r="D75" s="40" t="s">
        <v>48</v>
      </c>
      <c r="E75" s="31"/>
      <c r="F75" s="31"/>
      <c r="G75" s="31"/>
      <c r="H75" s="31"/>
      <c r="I75" s="31"/>
      <c r="J75" s="31"/>
      <c r="K75" s="31"/>
      <c r="L75" s="31"/>
      <c r="M75" s="31"/>
      <c r="N75" s="31"/>
      <c r="O75" s="31"/>
      <c r="P75" s="31"/>
      <c r="Q75" s="31"/>
      <c r="R75" s="31"/>
      <c r="S75" s="31"/>
      <c r="T75" s="31"/>
      <c r="U75" s="31"/>
      <c r="V75" s="40" t="s">
        <v>49</v>
      </c>
      <c r="W75" s="31"/>
      <c r="X75" s="31"/>
      <c r="Y75" s="31"/>
      <c r="Z75" s="31"/>
      <c r="AA75" s="31"/>
      <c r="AB75" s="31"/>
      <c r="AC75" s="31"/>
      <c r="AD75" s="31"/>
      <c r="AE75" s="31"/>
      <c r="AF75" s="31"/>
      <c r="AG75" s="31"/>
      <c r="AH75" s="40" t="s">
        <v>48</v>
      </c>
      <c r="AI75" s="31"/>
      <c r="AJ75" s="31"/>
      <c r="AK75" s="31"/>
      <c r="AL75" s="31"/>
      <c r="AM75" s="40" t="s">
        <v>49</v>
      </c>
      <c r="AN75" s="31"/>
      <c r="AO75" s="31"/>
      <c r="AR75" s="29"/>
    </row>
    <row r="76" spans="2:44" s="1" customFormat="1" ht="12">
      <c r="B76" s="29"/>
      <c r="AR76" s="29"/>
    </row>
    <row r="77" spans="2:44" s="1" customFormat="1" ht="7" customHeight="1">
      <c r="B77" s="41"/>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29"/>
    </row>
    <row r="81" spans="2:44" s="1" customFormat="1" ht="7" customHeight="1">
      <c r="B81" s="43"/>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29"/>
    </row>
    <row r="82" spans="2:44" s="1" customFormat="1" ht="25" customHeight="1">
      <c r="B82" s="29"/>
      <c r="C82" s="18" t="s">
        <v>52</v>
      </c>
      <c r="AR82" s="29"/>
    </row>
    <row r="83" spans="2:44" s="1" customFormat="1" ht="7" customHeight="1">
      <c r="B83" s="29"/>
      <c r="AR83" s="29"/>
    </row>
    <row r="84" spans="2:44" s="3" customFormat="1" ht="12" customHeight="1">
      <c r="B84" s="45"/>
      <c r="C84" s="24" t="s">
        <v>13</v>
      </c>
      <c r="L84" s="3" t="str">
        <f>K5</f>
        <v>Cosequence009</v>
      </c>
      <c r="AR84" s="45"/>
    </row>
    <row r="85" spans="2:44" s="4" customFormat="1" ht="37" customHeight="1">
      <c r="B85" s="46"/>
      <c r="C85" s="47" t="s">
        <v>16</v>
      </c>
      <c r="L85" s="181" t="str">
        <f>K6</f>
        <v>Mobilní kluziště Moravské nám. Brno</v>
      </c>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c r="AR85" s="46"/>
    </row>
    <row r="86" spans="2:44" s="1" customFormat="1" ht="7" customHeight="1">
      <c r="B86" s="29"/>
      <c r="AR86" s="29"/>
    </row>
    <row r="87" spans="2:44" s="1" customFormat="1" ht="12" customHeight="1">
      <c r="B87" s="29"/>
      <c r="C87" s="24" t="s">
        <v>20</v>
      </c>
      <c r="L87" s="48" t="str">
        <f>IF(K8="","",K8)</f>
        <v xml:space="preserve"> </v>
      </c>
      <c r="AI87" s="24" t="s">
        <v>22</v>
      </c>
      <c r="AM87" s="183" t="str">
        <f>IF(AN8="","",AN8)</f>
        <v>9. 8. 2023</v>
      </c>
      <c r="AN87" s="183"/>
      <c r="AR87" s="29"/>
    </row>
    <row r="88" spans="2:44" s="1" customFormat="1" ht="7" customHeight="1">
      <c r="B88" s="29"/>
      <c r="AR88" s="29"/>
    </row>
    <row r="89" spans="2:56" s="1" customFormat="1" ht="15.25" customHeight="1">
      <c r="B89" s="29"/>
      <c r="C89" s="24" t="s">
        <v>24</v>
      </c>
      <c r="L89" s="3" t="str">
        <f>IF(E11="","",E11)</f>
        <v xml:space="preserve"> </v>
      </c>
      <c r="AI89" s="24" t="s">
        <v>29</v>
      </c>
      <c r="AM89" s="184" t="str">
        <f>IF(E17="","",E17)</f>
        <v xml:space="preserve"> </v>
      </c>
      <c r="AN89" s="185"/>
      <c r="AO89" s="185"/>
      <c r="AP89" s="185"/>
      <c r="AR89" s="29"/>
      <c r="AS89" s="186" t="s">
        <v>53</v>
      </c>
      <c r="AT89" s="187"/>
      <c r="AU89" s="50"/>
      <c r="AV89" s="50"/>
      <c r="AW89" s="50"/>
      <c r="AX89" s="50"/>
      <c r="AY89" s="50"/>
      <c r="AZ89" s="50"/>
      <c r="BA89" s="50"/>
      <c r="BB89" s="50"/>
      <c r="BC89" s="50"/>
      <c r="BD89" s="51"/>
    </row>
    <row r="90" spans="2:56" s="1" customFormat="1" ht="15.25" customHeight="1">
      <c r="B90" s="29"/>
      <c r="C90" s="24" t="s">
        <v>27</v>
      </c>
      <c r="L90" s="3" t="str">
        <f>IF(E14="Vyplň údaj","",E14)</f>
        <v/>
      </c>
      <c r="AI90" s="24" t="s">
        <v>31</v>
      </c>
      <c r="AM90" s="184" t="str">
        <f>IF(E20="","",E20)</f>
        <v xml:space="preserve"> </v>
      </c>
      <c r="AN90" s="185"/>
      <c r="AO90" s="185"/>
      <c r="AP90" s="185"/>
      <c r="AR90" s="29"/>
      <c r="AS90" s="188"/>
      <c r="AT90" s="189"/>
      <c r="BD90" s="53"/>
    </row>
    <row r="91" spans="2:56" s="1" customFormat="1" ht="10.75" customHeight="1">
      <c r="B91" s="29"/>
      <c r="AR91" s="29"/>
      <c r="AS91" s="188"/>
      <c r="AT91" s="189"/>
      <c r="BD91" s="53"/>
    </row>
    <row r="92" spans="2:56" s="1" customFormat="1" ht="29.25" customHeight="1">
      <c r="B92" s="29"/>
      <c r="C92" s="176" t="s">
        <v>54</v>
      </c>
      <c r="D92" s="177"/>
      <c r="E92" s="177"/>
      <c r="F92" s="177"/>
      <c r="G92" s="177"/>
      <c r="H92" s="54"/>
      <c r="I92" s="178" t="s">
        <v>55</v>
      </c>
      <c r="J92" s="177"/>
      <c r="K92" s="177"/>
      <c r="L92" s="177"/>
      <c r="M92" s="177"/>
      <c r="N92" s="177"/>
      <c r="O92" s="177"/>
      <c r="P92" s="177"/>
      <c r="Q92" s="177"/>
      <c r="R92" s="177"/>
      <c r="S92" s="177"/>
      <c r="T92" s="177"/>
      <c r="U92" s="177"/>
      <c r="V92" s="177"/>
      <c r="W92" s="177"/>
      <c r="X92" s="177"/>
      <c r="Y92" s="177"/>
      <c r="Z92" s="177"/>
      <c r="AA92" s="177"/>
      <c r="AB92" s="177"/>
      <c r="AC92" s="177"/>
      <c r="AD92" s="177"/>
      <c r="AE92" s="177"/>
      <c r="AF92" s="177"/>
      <c r="AG92" s="179" t="s">
        <v>56</v>
      </c>
      <c r="AH92" s="177"/>
      <c r="AI92" s="177"/>
      <c r="AJ92" s="177"/>
      <c r="AK92" s="177"/>
      <c r="AL92" s="177"/>
      <c r="AM92" s="177"/>
      <c r="AN92" s="178" t="s">
        <v>57</v>
      </c>
      <c r="AO92" s="177"/>
      <c r="AP92" s="180"/>
      <c r="AQ92" s="55" t="s">
        <v>58</v>
      </c>
      <c r="AR92" s="29"/>
      <c r="AS92" s="56" t="s">
        <v>59</v>
      </c>
      <c r="AT92" s="57" t="s">
        <v>60</v>
      </c>
      <c r="AU92" s="57" t="s">
        <v>61</v>
      </c>
      <c r="AV92" s="57" t="s">
        <v>62</v>
      </c>
      <c r="AW92" s="57" t="s">
        <v>63</v>
      </c>
      <c r="AX92" s="57" t="s">
        <v>64</v>
      </c>
      <c r="AY92" s="57" t="s">
        <v>65</v>
      </c>
      <c r="AZ92" s="57" t="s">
        <v>66</v>
      </c>
      <c r="BA92" s="57" t="s">
        <v>67</v>
      </c>
      <c r="BB92" s="57" t="s">
        <v>68</v>
      </c>
      <c r="BC92" s="57" t="s">
        <v>69</v>
      </c>
      <c r="BD92" s="58" t="s">
        <v>70</v>
      </c>
    </row>
    <row r="93" spans="2:56" s="1" customFormat="1" ht="10.75" customHeight="1">
      <c r="B93" s="29"/>
      <c r="AR93" s="29"/>
      <c r="AS93" s="59"/>
      <c r="AT93" s="50"/>
      <c r="AU93" s="50"/>
      <c r="AV93" s="50"/>
      <c r="AW93" s="50"/>
      <c r="AX93" s="50"/>
      <c r="AY93" s="50"/>
      <c r="AZ93" s="50"/>
      <c r="BA93" s="50"/>
      <c r="BB93" s="50"/>
      <c r="BC93" s="50"/>
      <c r="BD93" s="51"/>
    </row>
    <row r="94" spans="2:90" s="5" customFormat="1" ht="32.5" customHeight="1">
      <c r="B94" s="60"/>
      <c r="C94" s="61" t="s">
        <v>71</v>
      </c>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174" t="e">
        <f>ROUND(SUM(AG95:AG96),2)</f>
        <v>#REF!</v>
      </c>
      <c r="AH94" s="174"/>
      <c r="AI94" s="174"/>
      <c r="AJ94" s="174"/>
      <c r="AK94" s="174"/>
      <c r="AL94" s="174"/>
      <c r="AM94" s="174"/>
      <c r="AN94" s="175" t="e">
        <f>SUM(AG94,AT94)</f>
        <v>#REF!</v>
      </c>
      <c r="AO94" s="175"/>
      <c r="AP94" s="175"/>
      <c r="AQ94" s="64" t="s">
        <v>1</v>
      </c>
      <c r="AR94" s="60"/>
      <c r="AS94" s="65">
        <f>ROUND(SUM(AS95:AS96),2)</f>
        <v>0</v>
      </c>
      <c r="AT94" s="66" t="e">
        <f>ROUND(SUM(AV94:AW94),2)</f>
        <v>#REF!</v>
      </c>
      <c r="AU94" s="67" t="e">
        <f>ROUND(SUM(AU95:AU96),5)</f>
        <v>#REF!</v>
      </c>
      <c r="AV94" s="66" t="e">
        <f>ROUND(AZ94*L29,2)</f>
        <v>#REF!</v>
      </c>
      <c r="AW94" s="66" t="e">
        <f>ROUND(BA94*L30,2)</f>
        <v>#REF!</v>
      </c>
      <c r="AX94" s="66" t="e">
        <f>ROUND(BB94*L29,2)</f>
        <v>#REF!</v>
      </c>
      <c r="AY94" s="66" t="e">
        <f>ROUND(BC94*L30,2)</f>
        <v>#REF!</v>
      </c>
      <c r="AZ94" s="66" t="e">
        <f>ROUND(SUM(AZ95:AZ96),2)</f>
        <v>#REF!</v>
      </c>
      <c r="BA94" s="66" t="e">
        <f>ROUND(SUM(BA95:BA96),2)</f>
        <v>#REF!</v>
      </c>
      <c r="BB94" s="66" t="e">
        <f>ROUND(SUM(BB95:BB96),2)</f>
        <v>#REF!</v>
      </c>
      <c r="BC94" s="66" t="e">
        <f>ROUND(SUM(BC95:BC96),2)</f>
        <v>#REF!</v>
      </c>
      <c r="BD94" s="68" t="e">
        <f>ROUND(SUM(BD95:BD96),2)</f>
        <v>#REF!</v>
      </c>
      <c r="BS94" s="69" t="s">
        <v>72</v>
      </c>
      <c r="BT94" s="69" t="s">
        <v>73</v>
      </c>
      <c r="BU94" s="70" t="s">
        <v>74</v>
      </c>
      <c r="BV94" s="69" t="s">
        <v>75</v>
      </c>
      <c r="BW94" s="69" t="s">
        <v>4</v>
      </c>
      <c r="BX94" s="69" t="s">
        <v>76</v>
      </c>
      <c r="CL94" s="69" t="s">
        <v>1</v>
      </c>
    </row>
    <row r="95" spans="1:91" s="6" customFormat="1" ht="16.5" customHeight="1">
      <c r="A95" s="71" t="s">
        <v>77</v>
      </c>
      <c r="B95" s="72"/>
      <c r="C95" s="73"/>
      <c r="D95" s="173" t="s">
        <v>78</v>
      </c>
      <c r="E95" s="173"/>
      <c r="F95" s="173"/>
      <c r="G95" s="173"/>
      <c r="H95" s="173"/>
      <c r="I95" s="74"/>
      <c r="J95" s="173" t="s">
        <v>79</v>
      </c>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1">
        <f>'01 - Mobilní kluziště'!J30</f>
        <v>0</v>
      </c>
      <c r="AH95" s="172"/>
      <c r="AI95" s="172"/>
      <c r="AJ95" s="172"/>
      <c r="AK95" s="172"/>
      <c r="AL95" s="172"/>
      <c r="AM95" s="172"/>
      <c r="AN95" s="171">
        <f>SUM(AG95,AT95)</f>
        <v>0</v>
      </c>
      <c r="AO95" s="172"/>
      <c r="AP95" s="172"/>
      <c r="AQ95" s="75" t="s">
        <v>80</v>
      </c>
      <c r="AR95" s="72"/>
      <c r="AS95" s="76">
        <v>0</v>
      </c>
      <c r="AT95" s="77">
        <f>ROUND(SUM(AV95:AW95),2)</f>
        <v>0</v>
      </c>
      <c r="AU95" s="78">
        <f>'01 - Mobilní kluziště'!P138</f>
        <v>0</v>
      </c>
      <c r="AV95" s="77">
        <f>'01 - Mobilní kluziště'!J33</f>
        <v>0</v>
      </c>
      <c r="AW95" s="77">
        <f>'01 - Mobilní kluziště'!J34</f>
        <v>0</v>
      </c>
      <c r="AX95" s="77">
        <f>'01 - Mobilní kluziště'!J35</f>
        <v>0</v>
      </c>
      <c r="AY95" s="77">
        <f>'01 - Mobilní kluziště'!J36</f>
        <v>0</v>
      </c>
      <c r="AZ95" s="77">
        <f>'01 - Mobilní kluziště'!F33</f>
        <v>0</v>
      </c>
      <c r="BA95" s="77">
        <f>'01 - Mobilní kluziště'!F34</f>
        <v>0</v>
      </c>
      <c r="BB95" s="77">
        <f>'01 - Mobilní kluziště'!F35</f>
        <v>0</v>
      </c>
      <c r="BC95" s="77">
        <f>'01 - Mobilní kluziště'!F36</f>
        <v>0</v>
      </c>
      <c r="BD95" s="79">
        <f>'01 - Mobilní kluziště'!F37</f>
        <v>0</v>
      </c>
      <c r="BT95" s="80" t="s">
        <v>81</v>
      </c>
      <c r="BV95" s="80" t="s">
        <v>75</v>
      </c>
      <c r="BW95" s="80" t="s">
        <v>82</v>
      </c>
      <c r="BX95" s="80" t="s">
        <v>4</v>
      </c>
      <c r="CL95" s="80" t="s">
        <v>1</v>
      </c>
      <c r="CM95" s="80" t="s">
        <v>83</v>
      </c>
    </row>
    <row r="96" spans="1:91" s="6" customFormat="1" ht="16.5" customHeight="1">
      <c r="A96" s="71" t="s">
        <v>77</v>
      </c>
      <c r="B96" s="72"/>
      <c r="C96" s="73"/>
      <c r="D96" s="173" t="s">
        <v>84</v>
      </c>
      <c r="E96" s="173"/>
      <c r="F96" s="173"/>
      <c r="G96" s="173"/>
      <c r="H96" s="173"/>
      <c r="I96" s="74"/>
      <c r="J96" s="173" t="s">
        <v>85</v>
      </c>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1" t="e">
        <f>#REF!</f>
        <v>#REF!</v>
      </c>
      <c r="AH96" s="172"/>
      <c r="AI96" s="172"/>
      <c r="AJ96" s="172"/>
      <c r="AK96" s="172"/>
      <c r="AL96" s="172"/>
      <c r="AM96" s="172"/>
      <c r="AN96" s="171" t="e">
        <f>SUM(AG96,AT96)</f>
        <v>#REF!</v>
      </c>
      <c r="AO96" s="172"/>
      <c r="AP96" s="172"/>
      <c r="AQ96" s="75" t="s">
        <v>80</v>
      </c>
      <c r="AR96" s="72"/>
      <c r="AS96" s="81">
        <v>0</v>
      </c>
      <c r="AT96" s="82" t="e">
        <f>ROUND(SUM(AV96:AW96),2)</f>
        <v>#REF!</v>
      </c>
      <c r="AU96" s="83" t="e">
        <f>#REF!</f>
        <v>#REF!</v>
      </c>
      <c r="AV96" s="82" t="e">
        <f>#REF!</f>
        <v>#REF!</v>
      </c>
      <c r="AW96" s="82" t="e">
        <f>#REF!</f>
        <v>#REF!</v>
      </c>
      <c r="AX96" s="82" t="e">
        <f>#REF!</f>
        <v>#REF!</v>
      </c>
      <c r="AY96" s="82" t="e">
        <f>#REF!</f>
        <v>#REF!</v>
      </c>
      <c r="AZ96" s="82" t="e">
        <f>#REF!</f>
        <v>#REF!</v>
      </c>
      <c r="BA96" s="82" t="e">
        <f>#REF!</f>
        <v>#REF!</v>
      </c>
      <c r="BB96" s="82" t="e">
        <f>#REF!</f>
        <v>#REF!</v>
      </c>
      <c r="BC96" s="82" t="e">
        <f>#REF!</f>
        <v>#REF!</v>
      </c>
      <c r="BD96" s="84" t="e">
        <f>#REF!</f>
        <v>#REF!</v>
      </c>
      <c r="BT96" s="80" t="s">
        <v>81</v>
      </c>
      <c r="BV96" s="80" t="s">
        <v>75</v>
      </c>
      <c r="BW96" s="80" t="s">
        <v>86</v>
      </c>
      <c r="BX96" s="80" t="s">
        <v>4</v>
      </c>
      <c r="CL96" s="80" t="s">
        <v>1</v>
      </c>
      <c r="CM96" s="80" t="s">
        <v>83</v>
      </c>
    </row>
    <row r="97" spans="2:44" s="1" customFormat="1" ht="30" customHeight="1">
      <c r="B97" s="29"/>
      <c r="AR97" s="29"/>
    </row>
    <row r="98" spans="2:44" s="1" customFormat="1" ht="7" customHeight="1">
      <c r="B98" s="41"/>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29"/>
    </row>
  </sheetData>
  <mergeCells count="46">
    <mergeCell ref="BE5:BE34"/>
    <mergeCell ref="K5:AJ5"/>
    <mergeCell ref="K6:AJ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L33:P33"/>
    <mergeCell ref="X35:AB35"/>
    <mergeCell ref="AK35:AO35"/>
    <mergeCell ref="AK31:AO31"/>
    <mergeCell ref="L31:P31"/>
    <mergeCell ref="W32:AE32"/>
    <mergeCell ref="AK32:AO32"/>
    <mergeCell ref="L32:P32"/>
    <mergeCell ref="AM87:AN87"/>
    <mergeCell ref="AM89:AP89"/>
    <mergeCell ref="AS89:AT91"/>
    <mergeCell ref="AM90:AP90"/>
    <mergeCell ref="W33:AE33"/>
    <mergeCell ref="AK33:AO33"/>
    <mergeCell ref="AR2:BE2"/>
    <mergeCell ref="AN96:AP96"/>
    <mergeCell ref="AG96:AM96"/>
    <mergeCell ref="D96:H96"/>
    <mergeCell ref="J96:AF96"/>
    <mergeCell ref="AG94:AM94"/>
    <mergeCell ref="AN94:AP94"/>
    <mergeCell ref="C92:G92"/>
    <mergeCell ref="I92:AF92"/>
    <mergeCell ref="AG92:AM92"/>
    <mergeCell ref="AN92:AP92"/>
    <mergeCell ref="AN95:AP95"/>
    <mergeCell ref="AG95:AM95"/>
    <mergeCell ref="D95:H95"/>
    <mergeCell ref="J95:AF95"/>
    <mergeCell ref="L85:AJ85"/>
  </mergeCells>
  <hyperlinks>
    <hyperlink ref="A95" location="'01 - Mobilní kluziště'!C2" display="/"/>
    <hyperlink ref="A96" location="'02 - Elektroinstalace'!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217"/>
  <sheetViews>
    <sheetView showGridLines="0" tabSelected="1" workbookViewId="0" topLeftCell="A104">
      <selection activeCell="H152" sqref="H152"/>
    </sheetView>
  </sheetViews>
  <sheetFormatPr defaultColWidth="11.421875" defaultRowHeight="12"/>
  <cols>
    <col min="1" max="1" width="8.28125" style="0" customWidth="1"/>
    <col min="2" max="2" width="1.28515625" style="0" customWidth="1"/>
    <col min="3" max="4" width="4.28125" style="0" customWidth="1"/>
    <col min="5" max="5" width="17.28125" style="0" customWidth="1"/>
    <col min="6" max="6" width="50.7109375" style="0" customWidth="1"/>
    <col min="7" max="7" width="7.421875" style="0" customWidth="1"/>
    <col min="8" max="8" width="14.00390625" style="0" customWidth="1"/>
    <col min="9" max="9" width="15.7109375" style="0" customWidth="1"/>
    <col min="10" max="10" width="22.28125" style="0" customWidth="1"/>
    <col min="11" max="11" width="22.28125" style="0" hidden="1" customWidth="1"/>
    <col min="12" max="12" width="9.28125" style="0" customWidth="1"/>
    <col min="13" max="13" width="10.7109375" style="0" hidden="1" customWidth="1"/>
    <col min="14" max="14" width="9.28125" style="0" hidden="1" customWidth="1"/>
    <col min="15" max="20" width="14.281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7" customHeight="1">
      <c r="L2" s="169" t="s">
        <v>5</v>
      </c>
      <c r="M2" s="170"/>
      <c r="N2" s="170"/>
      <c r="O2" s="170"/>
      <c r="P2" s="170"/>
      <c r="Q2" s="170"/>
      <c r="R2" s="170"/>
      <c r="S2" s="170"/>
      <c r="T2" s="170"/>
      <c r="U2" s="170"/>
      <c r="V2" s="170"/>
      <c r="AT2" s="14" t="s">
        <v>82</v>
      </c>
    </row>
    <row r="3" spans="2:46" ht="7" customHeight="1">
      <c r="B3" s="15"/>
      <c r="C3" s="16"/>
      <c r="D3" s="16"/>
      <c r="E3" s="16"/>
      <c r="F3" s="16"/>
      <c r="G3" s="16"/>
      <c r="H3" s="16"/>
      <c r="I3" s="16"/>
      <c r="J3" s="16"/>
      <c r="K3" s="16"/>
      <c r="L3" s="17"/>
      <c r="AT3" s="14" t="s">
        <v>83</v>
      </c>
    </row>
    <row r="4" spans="2:46" ht="25" customHeight="1">
      <c r="B4" s="17"/>
      <c r="D4" s="18" t="s">
        <v>87</v>
      </c>
      <c r="L4" s="17"/>
      <c r="M4" s="85" t="s">
        <v>10</v>
      </c>
      <c r="AT4" s="14" t="s">
        <v>3</v>
      </c>
    </row>
    <row r="5" spans="2:12" ht="7" customHeight="1">
      <c r="B5" s="17"/>
      <c r="L5" s="17"/>
    </row>
    <row r="6" spans="2:12" ht="12" customHeight="1">
      <c r="B6" s="17"/>
      <c r="D6" s="24" t="s">
        <v>16</v>
      </c>
      <c r="L6" s="17"/>
    </row>
    <row r="7" spans="2:12" ht="16.5" customHeight="1">
      <c r="B7" s="17"/>
      <c r="E7" s="209" t="str">
        <f>'Rekapitulace stavby'!K6</f>
        <v>Mobilní kluziště Moravské nám. Brno</v>
      </c>
      <c r="F7" s="210"/>
      <c r="G7" s="210"/>
      <c r="H7" s="210"/>
      <c r="L7" s="17"/>
    </row>
    <row r="8" spans="2:12" s="1" customFormat="1" ht="12" customHeight="1">
      <c r="B8" s="29"/>
      <c r="D8" s="24" t="s">
        <v>88</v>
      </c>
      <c r="L8" s="29"/>
    </row>
    <row r="9" spans="2:12" s="1" customFormat="1" ht="16.5" customHeight="1">
      <c r="B9" s="29"/>
      <c r="E9" s="181" t="s">
        <v>89</v>
      </c>
      <c r="F9" s="208"/>
      <c r="G9" s="208"/>
      <c r="H9" s="208"/>
      <c r="L9" s="29"/>
    </row>
    <row r="10" spans="2:12" s="1" customFormat="1" ht="12">
      <c r="B10" s="29"/>
      <c r="L10" s="29"/>
    </row>
    <row r="11" spans="2:12" s="1" customFormat="1" ht="12" customHeight="1">
      <c r="B11" s="29"/>
      <c r="D11" s="24" t="s">
        <v>18</v>
      </c>
      <c r="F11" s="22" t="s">
        <v>1</v>
      </c>
      <c r="I11" s="24" t="s">
        <v>19</v>
      </c>
      <c r="J11" s="22" t="s">
        <v>1</v>
      </c>
      <c r="L11" s="29"/>
    </row>
    <row r="12" spans="2:12" s="1" customFormat="1" ht="12" customHeight="1">
      <c r="B12" s="29"/>
      <c r="D12" s="24" t="s">
        <v>20</v>
      </c>
      <c r="F12" s="22" t="s">
        <v>21</v>
      </c>
      <c r="I12" s="24" t="s">
        <v>22</v>
      </c>
      <c r="J12" s="49" t="str">
        <f>'Rekapitulace stavby'!AN8</f>
        <v>9. 8. 2023</v>
      </c>
      <c r="L12" s="29"/>
    </row>
    <row r="13" spans="2:12" s="1" customFormat="1" ht="10.75" customHeight="1">
      <c r="B13" s="29"/>
      <c r="L13" s="29"/>
    </row>
    <row r="14" spans="2:12" s="1" customFormat="1" ht="12" customHeight="1">
      <c r="B14" s="29"/>
      <c r="D14" s="24" t="s">
        <v>24</v>
      </c>
      <c r="I14" s="24" t="s">
        <v>25</v>
      </c>
      <c r="J14" s="22" t="str">
        <f>IF('Rekapitulace stavby'!AN10="","",'Rekapitulace stavby'!AN10)</f>
        <v/>
      </c>
      <c r="L14" s="29"/>
    </row>
    <row r="15" spans="2:12" s="1" customFormat="1" ht="18" customHeight="1">
      <c r="B15" s="29"/>
      <c r="E15" s="22" t="str">
        <f>IF('Rekapitulace stavby'!E11="","",'Rekapitulace stavby'!E11)</f>
        <v xml:space="preserve"> </v>
      </c>
      <c r="I15" s="24" t="s">
        <v>26</v>
      </c>
      <c r="J15" s="22" t="str">
        <f>IF('Rekapitulace stavby'!AN11="","",'Rekapitulace stavby'!AN11)</f>
        <v/>
      </c>
      <c r="L15" s="29"/>
    </row>
    <row r="16" spans="2:12" s="1" customFormat="1" ht="7" customHeight="1">
      <c r="B16" s="29"/>
      <c r="L16" s="29"/>
    </row>
    <row r="17" spans="2:12" s="1" customFormat="1" ht="12" customHeight="1">
      <c r="B17" s="29"/>
      <c r="D17" s="24" t="s">
        <v>27</v>
      </c>
      <c r="I17" s="24" t="s">
        <v>25</v>
      </c>
      <c r="J17" s="25" t="str">
        <f>'Rekapitulace stavby'!AN13</f>
        <v>Vyplň údaj</v>
      </c>
      <c r="L17" s="29"/>
    </row>
    <row r="18" spans="2:12" s="1" customFormat="1" ht="18" customHeight="1">
      <c r="B18" s="29"/>
      <c r="E18" s="211" t="str">
        <f>'Rekapitulace stavby'!E14</f>
        <v>Vyplň údaj</v>
      </c>
      <c r="F18" s="200"/>
      <c r="G18" s="200"/>
      <c r="H18" s="200"/>
      <c r="I18" s="24" t="s">
        <v>26</v>
      </c>
      <c r="J18" s="25" t="str">
        <f>'Rekapitulace stavby'!AN14</f>
        <v>Vyplň údaj</v>
      </c>
      <c r="L18" s="29"/>
    </row>
    <row r="19" spans="2:12" s="1" customFormat="1" ht="7" customHeight="1">
      <c r="B19" s="29"/>
      <c r="L19" s="29"/>
    </row>
    <row r="20" spans="2:12" s="1" customFormat="1" ht="12" customHeight="1">
      <c r="B20" s="29"/>
      <c r="D20" s="24" t="s">
        <v>29</v>
      </c>
      <c r="I20" s="24" t="s">
        <v>25</v>
      </c>
      <c r="J20" s="22" t="str">
        <f>IF('Rekapitulace stavby'!AN16="","",'Rekapitulace stavby'!AN16)</f>
        <v/>
      </c>
      <c r="L20" s="29"/>
    </row>
    <row r="21" spans="2:12" s="1" customFormat="1" ht="18" customHeight="1">
      <c r="B21" s="29"/>
      <c r="E21" s="22" t="str">
        <f>IF('Rekapitulace stavby'!E17="","",'Rekapitulace stavby'!E17)</f>
        <v xml:space="preserve"> </v>
      </c>
      <c r="I21" s="24" t="s">
        <v>26</v>
      </c>
      <c r="J21" s="22" t="str">
        <f>IF('Rekapitulace stavby'!AN17="","",'Rekapitulace stavby'!AN17)</f>
        <v/>
      </c>
      <c r="L21" s="29"/>
    </row>
    <row r="22" spans="2:12" s="1" customFormat="1" ht="7" customHeight="1">
      <c r="B22" s="29"/>
      <c r="L22" s="29"/>
    </row>
    <row r="23" spans="2:12" s="1" customFormat="1" ht="12" customHeight="1">
      <c r="B23" s="29"/>
      <c r="D23" s="24" t="s">
        <v>31</v>
      </c>
      <c r="I23" s="24" t="s">
        <v>25</v>
      </c>
      <c r="J23" s="22" t="str">
        <f>IF('Rekapitulace stavby'!AN19="","",'Rekapitulace stavby'!AN19)</f>
        <v/>
      </c>
      <c r="L23" s="29"/>
    </row>
    <row r="24" spans="2:12" s="1" customFormat="1" ht="18" customHeight="1">
      <c r="B24" s="29"/>
      <c r="E24" s="22" t="str">
        <f>IF('Rekapitulace stavby'!E20="","",'Rekapitulace stavby'!E20)</f>
        <v xml:space="preserve"> </v>
      </c>
      <c r="I24" s="24" t="s">
        <v>26</v>
      </c>
      <c r="J24" s="22" t="str">
        <f>IF('Rekapitulace stavby'!AN20="","",'Rekapitulace stavby'!AN20)</f>
        <v/>
      </c>
      <c r="L24" s="29"/>
    </row>
    <row r="25" spans="2:12" s="1" customFormat="1" ht="7" customHeight="1">
      <c r="B25" s="29"/>
      <c r="L25" s="29"/>
    </row>
    <row r="26" spans="2:12" s="1" customFormat="1" ht="12" customHeight="1">
      <c r="B26" s="29"/>
      <c r="D26" s="24" t="s">
        <v>32</v>
      </c>
      <c r="L26" s="29"/>
    </row>
    <row r="27" spans="2:12" s="7" customFormat="1" ht="16.5" customHeight="1">
      <c r="B27" s="86"/>
      <c r="E27" s="204" t="s">
        <v>1</v>
      </c>
      <c r="F27" s="204"/>
      <c r="G27" s="204"/>
      <c r="H27" s="204"/>
      <c r="L27" s="86"/>
    </row>
    <row r="28" spans="2:12" s="1" customFormat="1" ht="7" customHeight="1">
      <c r="B28" s="29"/>
      <c r="L28" s="29"/>
    </row>
    <row r="29" spans="2:12" s="1" customFormat="1" ht="7" customHeight="1">
      <c r="B29" s="29"/>
      <c r="D29" s="50"/>
      <c r="E29" s="50"/>
      <c r="F29" s="50"/>
      <c r="G29" s="50"/>
      <c r="H29" s="50"/>
      <c r="I29" s="50"/>
      <c r="J29" s="50"/>
      <c r="K29" s="50"/>
      <c r="L29" s="29"/>
    </row>
    <row r="30" spans="2:12" s="1" customFormat="1" ht="25.5" customHeight="1">
      <c r="B30" s="29"/>
      <c r="D30" s="87" t="s">
        <v>33</v>
      </c>
      <c r="J30" s="63">
        <f>ROUND(J138,2)</f>
        <v>0</v>
      </c>
      <c r="L30" s="29"/>
    </row>
    <row r="31" spans="2:12" s="1" customFormat="1" ht="7" customHeight="1">
      <c r="B31" s="29"/>
      <c r="D31" s="50"/>
      <c r="E31" s="50"/>
      <c r="F31" s="50"/>
      <c r="G31" s="50"/>
      <c r="H31" s="50"/>
      <c r="I31" s="50"/>
      <c r="J31" s="50"/>
      <c r="K31" s="50"/>
      <c r="L31" s="29"/>
    </row>
    <row r="32" spans="2:12" s="1" customFormat="1" ht="14.5" customHeight="1">
      <c r="B32" s="29"/>
      <c r="F32" s="32" t="s">
        <v>35</v>
      </c>
      <c r="I32" s="32" t="s">
        <v>34</v>
      </c>
      <c r="J32" s="32" t="s">
        <v>36</v>
      </c>
      <c r="L32" s="29"/>
    </row>
    <row r="33" spans="2:12" s="1" customFormat="1" ht="14.5" customHeight="1">
      <c r="B33" s="29"/>
      <c r="D33" s="52" t="s">
        <v>37</v>
      </c>
      <c r="E33" s="24" t="s">
        <v>38</v>
      </c>
      <c r="F33" s="88">
        <f>ROUND((SUM(BE138:BE216)),2)</f>
        <v>0</v>
      </c>
      <c r="I33" s="89">
        <v>0.21</v>
      </c>
      <c r="J33" s="88">
        <f>ROUND(((SUM(BE138:BE216))*I33),2)</f>
        <v>0</v>
      </c>
      <c r="L33" s="29"/>
    </row>
    <row r="34" spans="2:12" s="1" customFormat="1" ht="14.5" customHeight="1">
      <c r="B34" s="29"/>
      <c r="E34" s="24" t="s">
        <v>39</v>
      </c>
      <c r="F34" s="88">
        <f>ROUND((SUM(BF138:BF216)),2)</f>
        <v>0</v>
      </c>
      <c r="I34" s="89">
        <v>0.15</v>
      </c>
      <c r="J34" s="88">
        <f>ROUND(((SUM(BF138:BF216))*I34),2)</f>
        <v>0</v>
      </c>
      <c r="L34" s="29"/>
    </row>
    <row r="35" spans="2:12" s="1" customFormat="1" ht="14.5" customHeight="1" hidden="1">
      <c r="B35" s="29"/>
      <c r="E35" s="24" t="s">
        <v>40</v>
      </c>
      <c r="F35" s="88">
        <f>ROUND((SUM(BG138:BG216)),2)</f>
        <v>0</v>
      </c>
      <c r="I35" s="89">
        <v>0.21</v>
      </c>
      <c r="J35" s="88">
        <f>0</f>
        <v>0</v>
      </c>
      <c r="L35" s="29"/>
    </row>
    <row r="36" spans="2:12" s="1" customFormat="1" ht="14.5" customHeight="1" hidden="1">
      <c r="B36" s="29"/>
      <c r="E36" s="24" t="s">
        <v>41</v>
      </c>
      <c r="F36" s="88">
        <f>ROUND((SUM(BH138:BH216)),2)</f>
        <v>0</v>
      </c>
      <c r="I36" s="89">
        <v>0.15</v>
      </c>
      <c r="J36" s="88">
        <f>0</f>
        <v>0</v>
      </c>
      <c r="L36" s="29"/>
    </row>
    <row r="37" spans="2:12" s="1" customFormat="1" ht="14.5" customHeight="1" hidden="1">
      <c r="B37" s="29"/>
      <c r="E37" s="24" t="s">
        <v>42</v>
      </c>
      <c r="F37" s="88">
        <f>ROUND((SUM(BI138:BI216)),2)</f>
        <v>0</v>
      </c>
      <c r="I37" s="89">
        <v>0</v>
      </c>
      <c r="J37" s="88">
        <f>0</f>
        <v>0</v>
      </c>
      <c r="L37" s="29"/>
    </row>
    <row r="38" spans="2:12" s="1" customFormat="1" ht="7" customHeight="1">
      <c r="B38" s="29"/>
      <c r="L38" s="29"/>
    </row>
    <row r="39" spans="2:12" s="1" customFormat="1" ht="25.5" customHeight="1">
      <c r="B39" s="29"/>
      <c r="C39" s="90"/>
      <c r="D39" s="91" t="s">
        <v>43</v>
      </c>
      <c r="E39" s="54"/>
      <c r="F39" s="54"/>
      <c r="G39" s="92" t="s">
        <v>44</v>
      </c>
      <c r="H39" s="93" t="s">
        <v>45</v>
      </c>
      <c r="I39" s="54"/>
      <c r="J39" s="94">
        <f>SUM(J30:J37)</f>
        <v>0</v>
      </c>
      <c r="K39" s="95"/>
      <c r="L39" s="29"/>
    </row>
    <row r="40" spans="2:12" s="1" customFormat="1" ht="14.5" customHeight="1">
      <c r="B40" s="29"/>
      <c r="L40" s="29"/>
    </row>
    <row r="41" spans="2:12" ht="14.5" customHeight="1">
      <c r="B41" s="17"/>
      <c r="L41" s="17"/>
    </row>
    <row r="42" spans="2:12" ht="14.5" customHeight="1">
      <c r="B42" s="17"/>
      <c r="L42" s="17"/>
    </row>
    <row r="43" spans="2:12" ht="14.5" customHeight="1">
      <c r="B43" s="17"/>
      <c r="L43" s="17"/>
    </row>
    <row r="44" spans="2:12" ht="14.5" customHeight="1">
      <c r="B44" s="17"/>
      <c r="L44" s="17"/>
    </row>
    <row r="45" spans="2:12" ht="14.5" customHeight="1">
      <c r="B45" s="17"/>
      <c r="L45" s="17"/>
    </row>
    <row r="46" spans="2:12" ht="14.5" customHeight="1">
      <c r="B46" s="17"/>
      <c r="L46" s="17"/>
    </row>
    <row r="47" spans="2:12" ht="14.5" customHeight="1">
      <c r="B47" s="17"/>
      <c r="L47" s="17"/>
    </row>
    <row r="48" spans="2:12" ht="14.5" customHeight="1">
      <c r="B48" s="17"/>
      <c r="L48" s="17"/>
    </row>
    <row r="49" spans="2:12" ht="14.5" customHeight="1">
      <c r="B49" s="17"/>
      <c r="L49" s="17"/>
    </row>
    <row r="50" spans="2:12" s="1" customFormat="1" ht="14.5" customHeight="1">
      <c r="B50" s="29"/>
      <c r="D50" s="38" t="s">
        <v>46</v>
      </c>
      <c r="E50" s="39"/>
      <c r="F50" s="39"/>
      <c r="G50" s="38" t="s">
        <v>47</v>
      </c>
      <c r="H50" s="39"/>
      <c r="I50" s="39"/>
      <c r="J50" s="39"/>
      <c r="K50" s="39"/>
      <c r="L50" s="29"/>
    </row>
    <row r="51" spans="2:12" ht="12">
      <c r="B51" s="17"/>
      <c r="L51" s="17"/>
    </row>
    <row r="52" spans="2:12" ht="12">
      <c r="B52" s="17"/>
      <c r="L52" s="17"/>
    </row>
    <row r="53" spans="2:12" ht="12">
      <c r="B53" s="17"/>
      <c r="L53" s="17"/>
    </row>
    <row r="54" spans="2:12" ht="12">
      <c r="B54" s="17"/>
      <c r="L54" s="17"/>
    </row>
    <row r="55" spans="2:12" ht="12">
      <c r="B55" s="17"/>
      <c r="L55" s="17"/>
    </row>
    <row r="56" spans="2:12" ht="12">
      <c r="B56" s="17"/>
      <c r="L56" s="17"/>
    </row>
    <row r="57" spans="2:12" ht="12">
      <c r="B57" s="17"/>
      <c r="L57" s="17"/>
    </row>
    <row r="58" spans="2:12" ht="12">
      <c r="B58" s="17"/>
      <c r="L58" s="17"/>
    </row>
    <row r="59" spans="2:12" ht="12">
      <c r="B59" s="17"/>
      <c r="L59" s="17"/>
    </row>
    <row r="60" spans="2:12" ht="12">
      <c r="B60" s="17"/>
      <c r="L60" s="17"/>
    </row>
    <row r="61" spans="2:12" s="1" customFormat="1" ht="13">
      <c r="B61" s="29"/>
      <c r="D61" s="40" t="s">
        <v>48</v>
      </c>
      <c r="E61" s="31"/>
      <c r="F61" s="96" t="s">
        <v>49</v>
      </c>
      <c r="G61" s="40" t="s">
        <v>48</v>
      </c>
      <c r="H61" s="31"/>
      <c r="I61" s="31"/>
      <c r="J61" s="97" t="s">
        <v>49</v>
      </c>
      <c r="K61" s="31"/>
      <c r="L61" s="29"/>
    </row>
    <row r="62" spans="2:12" ht="12">
      <c r="B62" s="17"/>
      <c r="L62" s="17"/>
    </row>
    <row r="63" spans="2:12" ht="12">
      <c r="B63" s="17"/>
      <c r="L63" s="17"/>
    </row>
    <row r="64" spans="2:12" ht="12">
      <c r="B64" s="17"/>
      <c r="L64" s="17"/>
    </row>
    <row r="65" spans="2:12" s="1" customFormat="1" ht="13">
      <c r="B65" s="29"/>
      <c r="D65" s="38" t="s">
        <v>50</v>
      </c>
      <c r="E65" s="39"/>
      <c r="F65" s="39"/>
      <c r="G65" s="38" t="s">
        <v>51</v>
      </c>
      <c r="H65" s="39"/>
      <c r="I65" s="39"/>
      <c r="J65" s="39"/>
      <c r="K65" s="39"/>
      <c r="L65" s="29"/>
    </row>
    <row r="66" spans="2:12" ht="12">
      <c r="B66" s="17"/>
      <c r="L66" s="17"/>
    </row>
    <row r="67" spans="2:12" ht="12">
      <c r="B67" s="17"/>
      <c r="L67" s="17"/>
    </row>
    <row r="68" spans="2:12" ht="12">
      <c r="B68" s="17"/>
      <c r="L68" s="17"/>
    </row>
    <row r="69" spans="2:12" ht="12">
      <c r="B69" s="17"/>
      <c r="L69" s="17"/>
    </row>
    <row r="70" spans="2:12" ht="12">
      <c r="B70" s="17"/>
      <c r="L70" s="17"/>
    </row>
    <row r="71" spans="2:12" ht="12">
      <c r="B71" s="17"/>
      <c r="L71" s="17"/>
    </row>
    <row r="72" spans="2:12" ht="12">
      <c r="B72" s="17"/>
      <c r="L72" s="17"/>
    </row>
    <row r="73" spans="2:12" ht="12">
      <c r="B73" s="17"/>
      <c r="L73" s="17"/>
    </row>
    <row r="74" spans="2:12" ht="12">
      <c r="B74" s="17"/>
      <c r="L74" s="17"/>
    </row>
    <row r="75" spans="2:12" ht="12">
      <c r="B75" s="17"/>
      <c r="L75" s="17"/>
    </row>
    <row r="76" spans="2:12" s="1" customFormat="1" ht="13">
      <c r="B76" s="29"/>
      <c r="D76" s="40" t="s">
        <v>48</v>
      </c>
      <c r="E76" s="31"/>
      <c r="F76" s="96" t="s">
        <v>49</v>
      </c>
      <c r="G76" s="40" t="s">
        <v>48</v>
      </c>
      <c r="H76" s="31"/>
      <c r="I76" s="31"/>
      <c r="J76" s="97" t="s">
        <v>49</v>
      </c>
      <c r="K76" s="31"/>
      <c r="L76" s="29"/>
    </row>
    <row r="77" spans="2:12" s="1" customFormat="1" ht="14.5" customHeight="1">
      <c r="B77" s="41"/>
      <c r="C77" s="42"/>
      <c r="D77" s="42"/>
      <c r="E77" s="42"/>
      <c r="F77" s="42"/>
      <c r="G77" s="42"/>
      <c r="H77" s="42"/>
      <c r="I77" s="42"/>
      <c r="J77" s="42"/>
      <c r="K77" s="42"/>
      <c r="L77" s="29"/>
    </row>
    <row r="81" spans="2:12" s="1" customFormat="1" ht="7" customHeight="1">
      <c r="B81" s="43"/>
      <c r="C81" s="44"/>
      <c r="D81" s="44"/>
      <c r="E81" s="44"/>
      <c r="F81" s="44"/>
      <c r="G81" s="44"/>
      <c r="H81" s="44"/>
      <c r="I81" s="44"/>
      <c r="J81" s="44"/>
      <c r="K81" s="44"/>
      <c r="L81" s="29"/>
    </row>
    <row r="82" spans="2:12" s="1" customFormat="1" ht="25" customHeight="1">
      <c r="B82" s="29"/>
      <c r="C82" s="18" t="s">
        <v>90</v>
      </c>
      <c r="L82" s="29"/>
    </row>
    <row r="83" spans="2:12" s="1" customFormat="1" ht="7" customHeight="1">
      <c r="B83" s="29"/>
      <c r="L83" s="29"/>
    </row>
    <row r="84" spans="2:12" s="1" customFormat="1" ht="12" customHeight="1">
      <c r="B84" s="29"/>
      <c r="C84" s="24" t="s">
        <v>16</v>
      </c>
      <c r="L84" s="29"/>
    </row>
    <row r="85" spans="2:12" s="1" customFormat="1" ht="16.5" customHeight="1">
      <c r="B85" s="29"/>
      <c r="E85" s="209" t="str">
        <f>E7</f>
        <v>Mobilní kluziště Moravské nám. Brno</v>
      </c>
      <c r="F85" s="210"/>
      <c r="G85" s="210"/>
      <c r="H85" s="210"/>
      <c r="L85" s="29"/>
    </row>
    <row r="86" spans="2:12" s="1" customFormat="1" ht="12" customHeight="1">
      <c r="B86" s="29"/>
      <c r="C86" s="24" t="s">
        <v>88</v>
      </c>
      <c r="L86" s="29"/>
    </row>
    <row r="87" spans="2:12" s="1" customFormat="1" ht="16.5" customHeight="1">
      <c r="B87" s="29"/>
      <c r="E87" s="181" t="str">
        <f>E9</f>
        <v>01 - Mobilní kluziště</v>
      </c>
      <c r="F87" s="208"/>
      <c r="G87" s="208"/>
      <c r="H87" s="208"/>
      <c r="L87" s="29"/>
    </row>
    <row r="88" spans="2:12" s="1" customFormat="1" ht="7" customHeight="1">
      <c r="B88" s="29"/>
      <c r="L88" s="29"/>
    </row>
    <row r="89" spans="2:12" s="1" customFormat="1" ht="12" customHeight="1">
      <c r="B89" s="29"/>
      <c r="C89" s="24" t="s">
        <v>20</v>
      </c>
      <c r="F89" s="22" t="str">
        <f>F12</f>
        <v xml:space="preserve"> </v>
      </c>
      <c r="I89" s="24" t="s">
        <v>22</v>
      </c>
      <c r="J89" s="49" t="str">
        <f>IF(J12="","",J12)</f>
        <v>9. 8. 2023</v>
      </c>
      <c r="L89" s="29"/>
    </row>
    <row r="90" spans="2:12" s="1" customFormat="1" ht="7" customHeight="1">
      <c r="B90" s="29"/>
      <c r="L90" s="29"/>
    </row>
    <row r="91" spans="2:12" s="1" customFormat="1" ht="15.25" customHeight="1">
      <c r="B91" s="29"/>
      <c r="C91" s="24" t="s">
        <v>24</v>
      </c>
      <c r="F91" s="22" t="str">
        <f>E15</f>
        <v xml:space="preserve"> </v>
      </c>
      <c r="I91" s="24" t="s">
        <v>29</v>
      </c>
      <c r="J91" s="27" t="str">
        <f>E21</f>
        <v xml:space="preserve"> </v>
      </c>
      <c r="L91" s="29"/>
    </row>
    <row r="92" spans="2:12" s="1" customFormat="1" ht="15.25" customHeight="1">
      <c r="B92" s="29"/>
      <c r="C92" s="24" t="s">
        <v>27</v>
      </c>
      <c r="F92" s="22" t="str">
        <f>IF(E18="","",E18)</f>
        <v>Vyplň údaj</v>
      </c>
      <c r="I92" s="24" t="s">
        <v>31</v>
      </c>
      <c r="J92" s="27" t="str">
        <f>E24</f>
        <v xml:space="preserve"> </v>
      </c>
      <c r="L92" s="29"/>
    </row>
    <row r="93" spans="2:12" s="1" customFormat="1" ht="10.25" customHeight="1">
      <c r="B93" s="29"/>
      <c r="L93" s="29"/>
    </row>
    <row r="94" spans="2:12" s="1" customFormat="1" ht="29.25" customHeight="1">
      <c r="B94" s="29"/>
      <c r="C94" s="98" t="s">
        <v>91</v>
      </c>
      <c r="D94" s="90"/>
      <c r="E94" s="90"/>
      <c r="F94" s="90"/>
      <c r="G94" s="90"/>
      <c r="H94" s="90"/>
      <c r="I94" s="90"/>
      <c r="J94" s="99" t="s">
        <v>92</v>
      </c>
      <c r="K94" s="90"/>
      <c r="L94" s="29"/>
    </row>
    <row r="95" spans="2:12" s="1" customFormat="1" ht="10.25" customHeight="1">
      <c r="B95" s="29"/>
      <c r="L95" s="29"/>
    </row>
    <row r="96" spans="2:47" s="1" customFormat="1" ht="22.75" customHeight="1">
      <c r="B96" s="29"/>
      <c r="C96" s="100" t="s">
        <v>93</v>
      </c>
      <c r="J96" s="63">
        <f>J138</f>
        <v>0</v>
      </c>
      <c r="L96" s="29"/>
      <c r="AU96" s="14" t="s">
        <v>94</v>
      </c>
    </row>
    <row r="97" spans="2:12" s="8" customFormat="1" ht="25" customHeight="1">
      <c r="B97" s="101"/>
      <c r="D97" s="102" t="s">
        <v>95</v>
      </c>
      <c r="E97" s="103"/>
      <c r="F97" s="103"/>
      <c r="G97" s="103"/>
      <c r="H97" s="103"/>
      <c r="I97" s="103"/>
      <c r="J97" s="104">
        <f>J139</f>
        <v>0</v>
      </c>
      <c r="L97" s="101"/>
    </row>
    <row r="98" spans="2:12" s="9" customFormat="1" ht="20" customHeight="1">
      <c r="B98" s="105"/>
      <c r="D98" s="106" t="s">
        <v>96</v>
      </c>
      <c r="E98" s="107"/>
      <c r="F98" s="107"/>
      <c r="G98" s="107"/>
      <c r="H98" s="107"/>
      <c r="I98" s="107"/>
      <c r="J98" s="108">
        <f>J140</f>
        <v>0</v>
      </c>
      <c r="L98" s="105"/>
    </row>
    <row r="99" spans="2:12" s="9" customFormat="1" ht="20" customHeight="1">
      <c r="B99" s="105"/>
      <c r="D99" s="106" t="s">
        <v>97</v>
      </c>
      <c r="E99" s="107"/>
      <c r="F99" s="107"/>
      <c r="G99" s="107"/>
      <c r="H99" s="107"/>
      <c r="I99" s="107"/>
      <c r="J99" s="108">
        <f>J152</f>
        <v>0</v>
      </c>
      <c r="L99" s="105"/>
    </row>
    <row r="100" spans="2:12" s="9" customFormat="1" ht="20" customHeight="1">
      <c r="B100" s="105"/>
      <c r="D100" s="106" t="s">
        <v>98</v>
      </c>
      <c r="E100" s="107"/>
      <c r="F100" s="107"/>
      <c r="G100" s="107"/>
      <c r="H100" s="107"/>
      <c r="I100" s="107"/>
      <c r="J100" s="108">
        <f>J155</f>
        <v>0</v>
      </c>
      <c r="L100" s="105"/>
    </row>
    <row r="101" spans="2:12" s="9" customFormat="1" ht="20" customHeight="1">
      <c r="B101" s="105"/>
      <c r="D101" s="106" t="s">
        <v>99</v>
      </c>
      <c r="E101" s="107"/>
      <c r="F101" s="107"/>
      <c r="G101" s="107"/>
      <c r="H101" s="107"/>
      <c r="I101" s="107"/>
      <c r="J101" s="108">
        <f>J158</f>
        <v>0</v>
      </c>
      <c r="L101" s="105"/>
    </row>
    <row r="102" spans="2:12" s="9" customFormat="1" ht="20" customHeight="1">
      <c r="B102" s="105"/>
      <c r="D102" s="106" t="s">
        <v>100</v>
      </c>
      <c r="E102" s="107"/>
      <c r="F102" s="107"/>
      <c r="G102" s="107"/>
      <c r="H102" s="107"/>
      <c r="I102" s="107"/>
      <c r="J102" s="108">
        <f>J161</f>
        <v>0</v>
      </c>
      <c r="L102" s="105"/>
    </row>
    <row r="103" spans="2:12" s="9" customFormat="1" ht="20" customHeight="1">
      <c r="B103" s="105"/>
      <c r="D103" s="106" t="s">
        <v>101</v>
      </c>
      <c r="E103" s="107"/>
      <c r="F103" s="107"/>
      <c r="G103" s="107"/>
      <c r="H103" s="107"/>
      <c r="I103" s="107"/>
      <c r="J103" s="108">
        <f>J163</f>
        <v>0</v>
      </c>
      <c r="L103" s="105"/>
    </row>
    <row r="104" spans="2:12" s="9" customFormat="1" ht="20" customHeight="1">
      <c r="B104" s="105"/>
      <c r="D104" s="106" t="s">
        <v>102</v>
      </c>
      <c r="E104" s="107"/>
      <c r="F104" s="107"/>
      <c r="G104" s="107"/>
      <c r="H104" s="107"/>
      <c r="I104" s="107"/>
      <c r="J104" s="108">
        <f>J167</f>
        <v>0</v>
      </c>
      <c r="L104" s="105"/>
    </row>
    <row r="105" spans="2:12" s="9" customFormat="1" ht="20" customHeight="1">
      <c r="B105" s="105"/>
      <c r="D105" s="106" t="s">
        <v>103</v>
      </c>
      <c r="E105" s="107"/>
      <c r="F105" s="107"/>
      <c r="G105" s="107"/>
      <c r="H105" s="107"/>
      <c r="I105" s="107"/>
      <c r="J105" s="108">
        <f>J174</f>
        <v>0</v>
      </c>
      <c r="L105" s="105"/>
    </row>
    <row r="106" spans="2:12" s="9" customFormat="1" ht="20" customHeight="1">
      <c r="B106" s="105"/>
      <c r="D106" s="106" t="s">
        <v>104</v>
      </c>
      <c r="E106" s="107"/>
      <c r="F106" s="107"/>
      <c r="G106" s="107"/>
      <c r="H106" s="107"/>
      <c r="I106" s="107"/>
      <c r="J106" s="108">
        <f>J176</f>
        <v>0</v>
      </c>
      <c r="L106" s="105"/>
    </row>
    <row r="107" spans="2:12" s="9" customFormat="1" ht="20" customHeight="1">
      <c r="B107" s="105"/>
      <c r="D107" s="106" t="s">
        <v>105</v>
      </c>
      <c r="E107" s="107"/>
      <c r="F107" s="107"/>
      <c r="G107" s="107"/>
      <c r="H107" s="107"/>
      <c r="I107" s="107"/>
      <c r="J107" s="108">
        <f>J178</f>
        <v>0</v>
      </c>
      <c r="L107" s="105"/>
    </row>
    <row r="108" spans="2:12" s="9" customFormat="1" ht="20" customHeight="1">
      <c r="B108" s="105"/>
      <c r="D108" s="106" t="s">
        <v>106</v>
      </c>
      <c r="E108" s="107"/>
      <c r="F108" s="107"/>
      <c r="G108" s="107"/>
      <c r="H108" s="107"/>
      <c r="I108" s="107"/>
      <c r="J108" s="108">
        <f>J180</f>
        <v>0</v>
      </c>
      <c r="L108" s="105"/>
    </row>
    <row r="109" spans="2:12" s="9" customFormat="1" ht="20" customHeight="1">
      <c r="B109" s="105"/>
      <c r="D109" s="106" t="s">
        <v>107</v>
      </c>
      <c r="E109" s="107"/>
      <c r="F109" s="107"/>
      <c r="G109" s="107"/>
      <c r="H109" s="107"/>
      <c r="I109" s="107"/>
      <c r="J109" s="108">
        <f>J182</f>
        <v>0</v>
      </c>
      <c r="L109" s="105"/>
    </row>
    <row r="110" spans="2:12" s="9" customFormat="1" ht="20" customHeight="1">
      <c r="B110" s="105"/>
      <c r="D110" s="106" t="s">
        <v>108</v>
      </c>
      <c r="E110" s="107"/>
      <c r="F110" s="107"/>
      <c r="G110" s="107"/>
      <c r="H110" s="107"/>
      <c r="I110" s="107"/>
      <c r="J110" s="108">
        <f>J184</f>
        <v>0</v>
      </c>
      <c r="L110" s="105"/>
    </row>
    <row r="111" spans="2:12" s="9" customFormat="1" ht="20" customHeight="1">
      <c r="B111" s="105"/>
      <c r="D111" s="106" t="s">
        <v>109</v>
      </c>
      <c r="E111" s="107"/>
      <c r="F111" s="107"/>
      <c r="G111" s="107"/>
      <c r="H111" s="107"/>
      <c r="I111" s="107"/>
      <c r="J111" s="108">
        <f>J186</f>
        <v>0</v>
      </c>
      <c r="L111" s="105"/>
    </row>
    <row r="112" spans="2:12" s="9" customFormat="1" ht="20" customHeight="1">
      <c r="B112" s="105"/>
      <c r="D112" s="106" t="s">
        <v>110</v>
      </c>
      <c r="E112" s="107"/>
      <c r="F112" s="107"/>
      <c r="G112" s="107"/>
      <c r="H112" s="107"/>
      <c r="I112" s="107"/>
      <c r="J112" s="108">
        <f>J188</f>
        <v>0</v>
      </c>
      <c r="L112" s="105"/>
    </row>
    <row r="113" spans="2:12" s="9" customFormat="1" ht="20" customHeight="1">
      <c r="B113" s="105"/>
      <c r="D113" s="106" t="s">
        <v>111</v>
      </c>
      <c r="E113" s="107"/>
      <c r="F113" s="107"/>
      <c r="G113" s="107"/>
      <c r="H113" s="107"/>
      <c r="I113" s="107"/>
      <c r="J113" s="108">
        <f>J190</f>
        <v>0</v>
      </c>
      <c r="L113" s="105"/>
    </row>
    <row r="114" spans="2:12" s="9" customFormat="1" ht="20" customHeight="1">
      <c r="B114" s="105"/>
      <c r="D114" s="106" t="s">
        <v>112</v>
      </c>
      <c r="E114" s="107"/>
      <c r="F114" s="107"/>
      <c r="G114" s="107"/>
      <c r="H114" s="107"/>
      <c r="I114" s="107"/>
      <c r="J114" s="108">
        <f>J198</f>
        <v>0</v>
      </c>
      <c r="L114" s="105"/>
    </row>
    <row r="115" spans="2:12" s="9" customFormat="1" ht="20" customHeight="1">
      <c r="B115" s="105"/>
      <c r="D115" s="106" t="s">
        <v>113</v>
      </c>
      <c r="E115" s="107"/>
      <c r="F115" s="107"/>
      <c r="G115" s="107"/>
      <c r="H115" s="107"/>
      <c r="I115" s="107"/>
      <c r="J115" s="108">
        <f>J205</f>
        <v>0</v>
      </c>
      <c r="L115" s="105"/>
    </row>
    <row r="116" spans="2:12" s="9" customFormat="1" ht="20" customHeight="1">
      <c r="B116" s="105"/>
      <c r="D116" s="106" t="s">
        <v>114</v>
      </c>
      <c r="E116" s="107"/>
      <c r="F116" s="107"/>
      <c r="G116" s="107"/>
      <c r="H116" s="107"/>
      <c r="I116" s="107"/>
      <c r="J116" s="108">
        <f>J211</f>
        <v>0</v>
      </c>
      <c r="L116" s="105"/>
    </row>
    <row r="117" spans="2:12" s="9" customFormat="1" ht="20" customHeight="1">
      <c r="B117" s="105"/>
      <c r="D117" s="106" t="s">
        <v>115</v>
      </c>
      <c r="E117" s="107"/>
      <c r="F117" s="107"/>
      <c r="G117" s="107"/>
      <c r="H117" s="107"/>
      <c r="I117" s="107"/>
      <c r="J117" s="108">
        <f>J213</f>
        <v>0</v>
      </c>
      <c r="L117" s="105"/>
    </row>
    <row r="118" spans="2:12" s="9" customFormat="1" ht="20" customHeight="1">
      <c r="B118" s="105"/>
      <c r="D118" s="106" t="s">
        <v>116</v>
      </c>
      <c r="E118" s="107"/>
      <c r="F118" s="107"/>
      <c r="G118" s="107"/>
      <c r="H118" s="107"/>
      <c r="I118" s="107"/>
      <c r="J118" s="108">
        <f>J215</f>
        <v>0</v>
      </c>
      <c r="L118" s="105"/>
    </row>
    <row r="119" spans="2:12" s="1" customFormat="1" ht="21.75" customHeight="1">
      <c r="B119" s="29"/>
      <c r="L119" s="29"/>
    </row>
    <row r="120" spans="2:12" s="1" customFormat="1" ht="7" customHeight="1">
      <c r="B120" s="41"/>
      <c r="C120" s="42"/>
      <c r="D120" s="42"/>
      <c r="E120" s="42"/>
      <c r="F120" s="42"/>
      <c r="G120" s="42"/>
      <c r="H120" s="42"/>
      <c r="I120" s="42"/>
      <c r="J120" s="42"/>
      <c r="K120" s="42"/>
      <c r="L120" s="29"/>
    </row>
    <row r="124" spans="2:12" s="1" customFormat="1" ht="7" customHeight="1">
      <c r="B124" s="43"/>
      <c r="C124" s="44"/>
      <c r="D124" s="44"/>
      <c r="E124" s="44"/>
      <c r="F124" s="44"/>
      <c r="G124" s="44"/>
      <c r="H124" s="44"/>
      <c r="I124" s="44"/>
      <c r="J124" s="44"/>
      <c r="K124" s="44"/>
      <c r="L124" s="29"/>
    </row>
    <row r="125" spans="2:12" s="1" customFormat="1" ht="25" customHeight="1">
      <c r="B125" s="29"/>
      <c r="C125" s="18" t="s">
        <v>117</v>
      </c>
      <c r="L125" s="29"/>
    </row>
    <row r="126" spans="2:12" s="1" customFormat="1" ht="7" customHeight="1">
      <c r="B126" s="29"/>
      <c r="L126" s="29"/>
    </row>
    <row r="127" spans="2:12" s="1" customFormat="1" ht="12" customHeight="1">
      <c r="B127" s="29"/>
      <c r="C127" s="24" t="s">
        <v>16</v>
      </c>
      <c r="L127" s="29"/>
    </row>
    <row r="128" spans="2:12" s="1" customFormat="1" ht="16.5" customHeight="1">
      <c r="B128" s="29"/>
      <c r="E128" s="209" t="str">
        <f>E7</f>
        <v>Mobilní kluziště Moravské nám. Brno</v>
      </c>
      <c r="F128" s="210"/>
      <c r="G128" s="210"/>
      <c r="H128" s="210"/>
      <c r="L128" s="29"/>
    </row>
    <row r="129" spans="2:12" s="1" customFormat="1" ht="12" customHeight="1">
      <c r="B129" s="29"/>
      <c r="C129" s="24" t="s">
        <v>88</v>
      </c>
      <c r="L129" s="29"/>
    </row>
    <row r="130" spans="2:12" s="1" customFormat="1" ht="16.5" customHeight="1">
      <c r="B130" s="29"/>
      <c r="E130" s="181" t="str">
        <f>E9</f>
        <v>01 - Mobilní kluziště</v>
      </c>
      <c r="F130" s="208"/>
      <c r="G130" s="208"/>
      <c r="H130" s="208"/>
      <c r="L130" s="29"/>
    </row>
    <row r="131" spans="2:12" s="1" customFormat="1" ht="7" customHeight="1">
      <c r="B131" s="29"/>
      <c r="L131" s="29"/>
    </row>
    <row r="132" spans="2:12" s="1" customFormat="1" ht="12" customHeight="1">
      <c r="B132" s="29"/>
      <c r="C132" s="24" t="s">
        <v>20</v>
      </c>
      <c r="F132" s="22" t="str">
        <f>F12</f>
        <v xml:space="preserve"> </v>
      </c>
      <c r="I132" s="24" t="s">
        <v>22</v>
      </c>
      <c r="J132" s="49" t="str">
        <f>IF(J12="","",J12)</f>
        <v>9. 8. 2023</v>
      </c>
      <c r="L132" s="29"/>
    </row>
    <row r="133" spans="2:12" s="1" customFormat="1" ht="7" customHeight="1">
      <c r="B133" s="29"/>
      <c r="L133" s="29"/>
    </row>
    <row r="134" spans="2:12" s="1" customFormat="1" ht="15.25" customHeight="1">
      <c r="B134" s="29"/>
      <c r="C134" s="24" t="s">
        <v>24</v>
      </c>
      <c r="F134" s="22" t="str">
        <f>E15</f>
        <v xml:space="preserve"> </v>
      </c>
      <c r="I134" s="24" t="s">
        <v>29</v>
      </c>
      <c r="J134" s="27" t="str">
        <f>E21</f>
        <v xml:space="preserve"> </v>
      </c>
      <c r="L134" s="29"/>
    </row>
    <row r="135" spans="2:12" s="1" customFormat="1" ht="15.25" customHeight="1">
      <c r="B135" s="29"/>
      <c r="C135" s="24" t="s">
        <v>27</v>
      </c>
      <c r="F135" s="22" t="str">
        <f>IF(E18="","",E18)</f>
        <v>Vyplň údaj</v>
      </c>
      <c r="I135" s="24" t="s">
        <v>31</v>
      </c>
      <c r="J135" s="27" t="str">
        <f>E24</f>
        <v xml:space="preserve"> </v>
      </c>
      <c r="L135" s="29"/>
    </row>
    <row r="136" spans="2:12" s="1" customFormat="1" ht="10.25" customHeight="1">
      <c r="B136" s="29"/>
      <c r="L136" s="29"/>
    </row>
    <row r="137" spans="2:20" s="10" customFormat="1" ht="29.25" customHeight="1">
      <c r="B137" s="109"/>
      <c r="C137" s="110" t="s">
        <v>118</v>
      </c>
      <c r="D137" s="111" t="s">
        <v>58</v>
      </c>
      <c r="E137" s="111" t="s">
        <v>54</v>
      </c>
      <c r="F137" s="111" t="s">
        <v>55</v>
      </c>
      <c r="G137" s="111" t="s">
        <v>119</v>
      </c>
      <c r="H137" s="111" t="s">
        <v>120</v>
      </c>
      <c r="I137" s="111" t="s">
        <v>121</v>
      </c>
      <c r="J137" s="112" t="s">
        <v>92</v>
      </c>
      <c r="K137" s="113" t="s">
        <v>122</v>
      </c>
      <c r="L137" s="109"/>
      <c r="M137" s="56" t="s">
        <v>1</v>
      </c>
      <c r="N137" s="57" t="s">
        <v>37</v>
      </c>
      <c r="O137" s="57" t="s">
        <v>123</v>
      </c>
      <c r="P137" s="57" t="s">
        <v>124</v>
      </c>
      <c r="Q137" s="57" t="s">
        <v>125</v>
      </c>
      <c r="R137" s="57" t="s">
        <v>126</v>
      </c>
      <c r="S137" s="57" t="s">
        <v>127</v>
      </c>
      <c r="T137" s="58" t="s">
        <v>128</v>
      </c>
    </row>
    <row r="138" spans="2:63" s="1" customFormat="1" ht="22.75" customHeight="1">
      <c r="B138" s="29"/>
      <c r="C138" s="61" t="s">
        <v>129</v>
      </c>
      <c r="J138" s="114">
        <f>BK138</f>
        <v>0</v>
      </c>
      <c r="L138" s="29"/>
      <c r="M138" s="59"/>
      <c r="N138" s="50"/>
      <c r="O138" s="50"/>
      <c r="P138" s="115">
        <f>P139</f>
        <v>0</v>
      </c>
      <c r="Q138" s="50"/>
      <c r="R138" s="115">
        <f>R139</f>
        <v>0</v>
      </c>
      <c r="S138" s="50"/>
      <c r="T138" s="116">
        <f>T139</f>
        <v>0</v>
      </c>
      <c r="AT138" s="14" t="s">
        <v>72</v>
      </c>
      <c r="AU138" s="14" t="s">
        <v>94</v>
      </c>
      <c r="BK138" s="117">
        <f>BK139</f>
        <v>0</v>
      </c>
    </row>
    <row r="139" spans="2:63" s="11" customFormat="1" ht="26" customHeight="1">
      <c r="B139" s="118"/>
      <c r="D139" s="119" t="s">
        <v>72</v>
      </c>
      <c r="E139" s="120" t="s">
        <v>130</v>
      </c>
      <c r="F139" s="120" t="s">
        <v>131</v>
      </c>
      <c r="I139" s="121"/>
      <c r="J139" s="122">
        <f>BK139</f>
        <v>0</v>
      </c>
      <c r="L139" s="118"/>
      <c r="M139" s="123"/>
      <c r="P139" s="124">
        <f>P140+P152+P155+P158+P161+P163+P167+P174+P176+P178+P180+P182+P184+P186+P188+P190+P198+P205+P211+P213+P215</f>
        <v>0</v>
      </c>
      <c r="R139" s="124">
        <f>R140+R152+R155+R158+R161+R163+R167+R174+R176+R178+R180+R182+R184+R186+R188+R190+R198+R205+R211+R213+R215</f>
        <v>0</v>
      </c>
      <c r="T139" s="125">
        <f>T140+T152+T155+T158+T161+T163+T167+T174+T176+T178+T180+T182+T184+T186+T188+T190+T198+T205+T211+T213+T215</f>
        <v>0</v>
      </c>
      <c r="AR139" s="119" t="s">
        <v>81</v>
      </c>
      <c r="AT139" s="126" t="s">
        <v>72</v>
      </c>
      <c r="AU139" s="126" t="s">
        <v>73</v>
      </c>
      <c r="AY139" s="119" t="s">
        <v>132</v>
      </c>
      <c r="BK139" s="127">
        <f>BK140+BK152+BK155+BK158+BK161+BK163+BK167+BK174+BK176+BK178+BK180+BK182+BK184+BK186+BK188+BK190+BK198+BK205+BK211+BK213+BK215</f>
        <v>0</v>
      </c>
    </row>
    <row r="140" spans="2:63" s="11" customFormat="1" ht="22.75" customHeight="1">
      <c r="B140" s="118"/>
      <c r="D140" s="119" t="s">
        <v>72</v>
      </c>
      <c r="E140" s="128" t="s">
        <v>133</v>
      </c>
      <c r="F140" s="128" t="s">
        <v>134</v>
      </c>
      <c r="I140" s="121"/>
      <c r="J140" s="129">
        <f>BK140</f>
        <v>0</v>
      </c>
      <c r="L140" s="118"/>
      <c r="M140" s="123"/>
      <c r="P140" s="124">
        <f>SUM(P141:P150)</f>
        <v>0</v>
      </c>
      <c r="R140" s="124">
        <f>SUM(R141:R150)</f>
        <v>0</v>
      </c>
      <c r="T140" s="125">
        <f>SUM(T141:T150)</f>
        <v>0</v>
      </c>
      <c r="AR140" s="119" t="s">
        <v>81</v>
      </c>
      <c r="AT140" s="126" t="s">
        <v>72</v>
      </c>
      <c r="AU140" s="126" t="s">
        <v>81</v>
      </c>
      <c r="AY140" s="119" t="s">
        <v>132</v>
      </c>
      <c r="BK140" s="127">
        <f>SUM(BK141:BK150)</f>
        <v>0</v>
      </c>
    </row>
    <row r="141" spans="2:65" s="1" customFormat="1" ht="16.5" customHeight="1">
      <c r="B141" s="130"/>
      <c r="C141" s="131" t="s">
        <v>81</v>
      </c>
      <c r="D141" s="131" t="s">
        <v>135</v>
      </c>
      <c r="E141" s="132" t="s">
        <v>136</v>
      </c>
      <c r="F141" s="133" t="s">
        <v>137</v>
      </c>
      <c r="G141" s="134" t="s">
        <v>138</v>
      </c>
      <c r="H141" s="135">
        <v>816.35</v>
      </c>
      <c r="I141" s="136"/>
      <c r="J141" s="137">
        <f aca="true" t="shared" si="0" ref="J141:J150">ROUND(I141*H141,2)</f>
        <v>0</v>
      </c>
      <c r="K141" s="138"/>
      <c r="L141" s="29"/>
      <c r="M141" s="139" t="s">
        <v>1</v>
      </c>
      <c r="N141" s="140" t="s">
        <v>38</v>
      </c>
      <c r="P141" s="141">
        <f aca="true" t="shared" si="1" ref="P141:P150">O141*H141</f>
        <v>0</v>
      </c>
      <c r="Q141" s="141">
        <v>0</v>
      </c>
      <c r="R141" s="141">
        <f aca="true" t="shared" si="2" ref="R141:R150">Q141*H141</f>
        <v>0</v>
      </c>
      <c r="S141" s="141">
        <v>0</v>
      </c>
      <c r="T141" s="142">
        <f aca="true" t="shared" si="3" ref="T141:T150">S141*H141</f>
        <v>0</v>
      </c>
      <c r="AR141" s="143" t="s">
        <v>139</v>
      </c>
      <c r="AT141" s="143" t="s">
        <v>135</v>
      </c>
      <c r="AU141" s="143" t="s">
        <v>83</v>
      </c>
      <c r="AY141" s="14" t="s">
        <v>132</v>
      </c>
      <c r="BE141" s="144">
        <f aca="true" t="shared" si="4" ref="BE141:BE150">IF(N141="základní",J141,0)</f>
        <v>0</v>
      </c>
      <c r="BF141" s="144">
        <f aca="true" t="shared" si="5" ref="BF141:BF150">IF(N141="snížená",J141,0)</f>
        <v>0</v>
      </c>
      <c r="BG141" s="144">
        <f aca="true" t="shared" si="6" ref="BG141:BG150">IF(N141="zákl. přenesená",J141,0)</f>
        <v>0</v>
      </c>
      <c r="BH141" s="144">
        <f aca="true" t="shared" si="7" ref="BH141:BH150">IF(N141="sníž. přenesená",J141,0)</f>
        <v>0</v>
      </c>
      <c r="BI141" s="144">
        <f aca="true" t="shared" si="8" ref="BI141:BI150">IF(N141="nulová",J141,0)</f>
        <v>0</v>
      </c>
      <c r="BJ141" s="14" t="s">
        <v>81</v>
      </c>
      <c r="BK141" s="144">
        <f aca="true" t="shared" si="9" ref="BK141:BK150">ROUND(I141*H141,2)</f>
        <v>0</v>
      </c>
      <c r="BL141" s="14" t="s">
        <v>139</v>
      </c>
      <c r="BM141" s="143" t="s">
        <v>83</v>
      </c>
    </row>
    <row r="142" spans="2:65" s="1" customFormat="1" ht="77" customHeight="1">
      <c r="B142" s="130"/>
      <c r="C142" s="131" t="s">
        <v>83</v>
      </c>
      <c r="D142" s="131" t="s">
        <v>135</v>
      </c>
      <c r="E142" s="132" t="s">
        <v>140</v>
      </c>
      <c r="F142" s="133" t="s">
        <v>141</v>
      </c>
      <c r="G142" s="134" t="s">
        <v>138</v>
      </c>
      <c r="H142" s="135">
        <v>816.35</v>
      </c>
      <c r="I142" s="136"/>
      <c r="J142" s="137">
        <f t="shared" si="0"/>
        <v>0</v>
      </c>
      <c r="K142" s="138"/>
      <c r="L142" s="29"/>
      <c r="M142" s="139" t="s">
        <v>1</v>
      </c>
      <c r="N142" s="140" t="s">
        <v>38</v>
      </c>
      <c r="P142" s="141">
        <f t="shared" si="1"/>
        <v>0</v>
      </c>
      <c r="Q142" s="141">
        <v>0</v>
      </c>
      <c r="R142" s="141">
        <f t="shared" si="2"/>
        <v>0</v>
      </c>
      <c r="S142" s="141">
        <v>0</v>
      </c>
      <c r="T142" s="142">
        <f t="shared" si="3"/>
        <v>0</v>
      </c>
      <c r="AR142" s="143" t="s">
        <v>139</v>
      </c>
      <c r="AT142" s="143" t="s">
        <v>135</v>
      </c>
      <c r="AU142" s="143" t="s">
        <v>83</v>
      </c>
      <c r="AY142" s="14" t="s">
        <v>132</v>
      </c>
      <c r="BE142" s="144">
        <f t="shared" si="4"/>
        <v>0</v>
      </c>
      <c r="BF142" s="144">
        <f t="shared" si="5"/>
        <v>0</v>
      </c>
      <c r="BG142" s="144">
        <f t="shared" si="6"/>
        <v>0</v>
      </c>
      <c r="BH142" s="144">
        <f t="shared" si="7"/>
        <v>0</v>
      </c>
      <c r="BI142" s="144">
        <f t="shared" si="8"/>
        <v>0</v>
      </c>
      <c r="BJ142" s="14" t="s">
        <v>81</v>
      </c>
      <c r="BK142" s="144">
        <f t="shared" si="9"/>
        <v>0</v>
      </c>
      <c r="BL142" s="14" t="s">
        <v>139</v>
      </c>
      <c r="BM142" s="143" t="s">
        <v>139</v>
      </c>
    </row>
    <row r="143" spans="2:65" s="1" customFormat="1" ht="25" customHeight="1">
      <c r="B143" s="130"/>
      <c r="C143" s="131" t="s">
        <v>142</v>
      </c>
      <c r="D143" s="131" t="s">
        <v>135</v>
      </c>
      <c r="E143" s="132" t="s">
        <v>143</v>
      </c>
      <c r="F143" s="133" t="s">
        <v>144</v>
      </c>
      <c r="G143" s="134" t="s">
        <v>145</v>
      </c>
      <c r="H143" s="135">
        <v>1</v>
      </c>
      <c r="I143" s="136"/>
      <c r="J143" s="137">
        <f t="shared" si="0"/>
        <v>0</v>
      </c>
      <c r="K143" s="138"/>
      <c r="L143" s="29"/>
      <c r="M143" s="139" t="s">
        <v>1</v>
      </c>
      <c r="N143" s="140" t="s">
        <v>38</v>
      </c>
      <c r="P143" s="141">
        <f t="shared" si="1"/>
        <v>0</v>
      </c>
      <c r="Q143" s="141">
        <v>0</v>
      </c>
      <c r="R143" s="141">
        <f t="shared" si="2"/>
        <v>0</v>
      </c>
      <c r="S143" s="141">
        <v>0</v>
      </c>
      <c r="T143" s="142">
        <f t="shared" si="3"/>
        <v>0</v>
      </c>
      <c r="AR143" s="143" t="s">
        <v>139</v>
      </c>
      <c r="AT143" s="143" t="s">
        <v>135</v>
      </c>
      <c r="AU143" s="143" t="s">
        <v>83</v>
      </c>
      <c r="AY143" s="14" t="s">
        <v>132</v>
      </c>
      <c r="BE143" s="144">
        <f t="shared" si="4"/>
        <v>0</v>
      </c>
      <c r="BF143" s="144">
        <f t="shared" si="5"/>
        <v>0</v>
      </c>
      <c r="BG143" s="144">
        <f t="shared" si="6"/>
        <v>0</v>
      </c>
      <c r="BH143" s="144">
        <f t="shared" si="7"/>
        <v>0</v>
      </c>
      <c r="BI143" s="144">
        <f t="shared" si="8"/>
        <v>0</v>
      </c>
      <c r="BJ143" s="14" t="s">
        <v>81</v>
      </c>
      <c r="BK143" s="144">
        <f t="shared" si="9"/>
        <v>0</v>
      </c>
      <c r="BL143" s="14" t="s">
        <v>139</v>
      </c>
      <c r="BM143" s="143" t="s">
        <v>146</v>
      </c>
    </row>
    <row r="144" spans="2:65" s="1" customFormat="1" ht="16.5" customHeight="1">
      <c r="B144" s="130"/>
      <c r="C144" s="131" t="s">
        <v>139</v>
      </c>
      <c r="D144" s="131" t="s">
        <v>135</v>
      </c>
      <c r="E144" s="132" t="s">
        <v>147</v>
      </c>
      <c r="F144" s="133" t="s">
        <v>148</v>
      </c>
      <c r="G144" s="134" t="s">
        <v>145</v>
      </c>
      <c r="H144" s="135">
        <v>1</v>
      </c>
      <c r="I144" s="136"/>
      <c r="J144" s="137">
        <f t="shared" si="0"/>
        <v>0</v>
      </c>
      <c r="K144" s="138"/>
      <c r="L144" s="29"/>
      <c r="M144" s="139" t="s">
        <v>1</v>
      </c>
      <c r="N144" s="140" t="s">
        <v>38</v>
      </c>
      <c r="P144" s="141">
        <f t="shared" si="1"/>
        <v>0</v>
      </c>
      <c r="Q144" s="141">
        <v>0</v>
      </c>
      <c r="R144" s="141">
        <f t="shared" si="2"/>
        <v>0</v>
      </c>
      <c r="S144" s="141">
        <v>0</v>
      </c>
      <c r="T144" s="142">
        <f t="shared" si="3"/>
        <v>0</v>
      </c>
      <c r="AR144" s="143" t="s">
        <v>139</v>
      </c>
      <c r="AT144" s="143" t="s">
        <v>135</v>
      </c>
      <c r="AU144" s="143" t="s">
        <v>83</v>
      </c>
      <c r="AY144" s="14" t="s">
        <v>132</v>
      </c>
      <c r="BE144" s="144">
        <f t="shared" si="4"/>
        <v>0</v>
      </c>
      <c r="BF144" s="144">
        <f t="shared" si="5"/>
        <v>0</v>
      </c>
      <c r="BG144" s="144">
        <f t="shared" si="6"/>
        <v>0</v>
      </c>
      <c r="BH144" s="144">
        <f t="shared" si="7"/>
        <v>0</v>
      </c>
      <c r="BI144" s="144">
        <f t="shared" si="8"/>
        <v>0</v>
      </c>
      <c r="BJ144" s="14" t="s">
        <v>81</v>
      </c>
      <c r="BK144" s="144">
        <f t="shared" si="9"/>
        <v>0</v>
      </c>
      <c r="BL144" s="14" t="s">
        <v>139</v>
      </c>
      <c r="BM144" s="143" t="s">
        <v>149</v>
      </c>
    </row>
    <row r="145" spans="2:65" s="1" customFormat="1" ht="21.75" customHeight="1">
      <c r="B145" s="130"/>
      <c r="C145" s="131" t="s">
        <v>150</v>
      </c>
      <c r="D145" s="131" t="s">
        <v>135</v>
      </c>
      <c r="E145" s="132" t="s">
        <v>151</v>
      </c>
      <c r="F145" s="133" t="s">
        <v>152</v>
      </c>
      <c r="G145" s="134" t="s">
        <v>138</v>
      </c>
      <c r="H145" s="135">
        <v>850</v>
      </c>
      <c r="I145" s="136"/>
      <c r="J145" s="137">
        <f t="shared" si="0"/>
        <v>0</v>
      </c>
      <c r="K145" s="138"/>
      <c r="L145" s="29"/>
      <c r="M145" s="139" t="s">
        <v>1</v>
      </c>
      <c r="N145" s="140" t="s">
        <v>38</v>
      </c>
      <c r="P145" s="141">
        <f t="shared" si="1"/>
        <v>0</v>
      </c>
      <c r="Q145" s="141">
        <v>0</v>
      </c>
      <c r="R145" s="141">
        <f t="shared" si="2"/>
        <v>0</v>
      </c>
      <c r="S145" s="141">
        <v>0</v>
      </c>
      <c r="T145" s="142">
        <f t="shared" si="3"/>
        <v>0</v>
      </c>
      <c r="AR145" s="143" t="s">
        <v>139</v>
      </c>
      <c r="AT145" s="143" t="s">
        <v>135</v>
      </c>
      <c r="AU145" s="143" t="s">
        <v>83</v>
      </c>
      <c r="AY145" s="14" t="s">
        <v>132</v>
      </c>
      <c r="BE145" s="144">
        <f t="shared" si="4"/>
        <v>0</v>
      </c>
      <c r="BF145" s="144">
        <f t="shared" si="5"/>
        <v>0</v>
      </c>
      <c r="BG145" s="144">
        <f t="shared" si="6"/>
        <v>0</v>
      </c>
      <c r="BH145" s="144">
        <f t="shared" si="7"/>
        <v>0</v>
      </c>
      <c r="BI145" s="144">
        <f t="shared" si="8"/>
        <v>0</v>
      </c>
      <c r="BJ145" s="14" t="s">
        <v>81</v>
      </c>
      <c r="BK145" s="144">
        <f t="shared" si="9"/>
        <v>0</v>
      </c>
      <c r="BL145" s="14" t="s">
        <v>139</v>
      </c>
      <c r="BM145" s="143" t="s">
        <v>153</v>
      </c>
    </row>
    <row r="146" spans="2:65" s="1" customFormat="1" ht="21.75" customHeight="1">
      <c r="B146" s="130"/>
      <c r="C146" s="131" t="s">
        <v>153</v>
      </c>
      <c r="D146" s="131" t="s">
        <v>135</v>
      </c>
      <c r="E146" s="132" t="s">
        <v>154</v>
      </c>
      <c r="F146" s="133" t="s">
        <v>155</v>
      </c>
      <c r="G146" s="134" t="s">
        <v>138</v>
      </c>
      <c r="H146" s="135">
        <v>816.35</v>
      </c>
      <c r="I146" s="136"/>
      <c r="J146" s="137">
        <f t="shared" si="0"/>
        <v>0</v>
      </c>
      <c r="K146" s="138"/>
      <c r="L146" s="29"/>
      <c r="M146" s="139" t="s">
        <v>1</v>
      </c>
      <c r="N146" s="140" t="s">
        <v>38</v>
      </c>
      <c r="P146" s="141">
        <f t="shared" si="1"/>
        <v>0</v>
      </c>
      <c r="Q146" s="141">
        <v>0</v>
      </c>
      <c r="R146" s="141">
        <f t="shared" si="2"/>
        <v>0</v>
      </c>
      <c r="S146" s="141">
        <v>0</v>
      </c>
      <c r="T146" s="142">
        <f t="shared" si="3"/>
        <v>0</v>
      </c>
      <c r="AR146" s="143" t="s">
        <v>139</v>
      </c>
      <c r="AT146" s="143" t="s">
        <v>135</v>
      </c>
      <c r="AU146" s="143" t="s">
        <v>83</v>
      </c>
      <c r="AY146" s="14" t="s">
        <v>132</v>
      </c>
      <c r="BE146" s="144">
        <f t="shared" si="4"/>
        <v>0</v>
      </c>
      <c r="BF146" s="144">
        <f t="shared" si="5"/>
        <v>0</v>
      </c>
      <c r="BG146" s="144">
        <f t="shared" si="6"/>
        <v>0</v>
      </c>
      <c r="BH146" s="144">
        <f t="shared" si="7"/>
        <v>0</v>
      </c>
      <c r="BI146" s="144">
        <f t="shared" si="8"/>
        <v>0</v>
      </c>
      <c r="BJ146" s="14" t="s">
        <v>81</v>
      </c>
      <c r="BK146" s="144">
        <f t="shared" si="9"/>
        <v>0</v>
      </c>
      <c r="BL146" s="14" t="s">
        <v>139</v>
      </c>
      <c r="BM146" s="143" t="s">
        <v>156</v>
      </c>
    </row>
    <row r="147" spans="2:65" s="1" customFormat="1" ht="37.75" customHeight="1">
      <c r="B147" s="130"/>
      <c r="C147" s="131" t="s">
        <v>157</v>
      </c>
      <c r="D147" s="131" t="s">
        <v>135</v>
      </c>
      <c r="E147" s="132" t="s">
        <v>158</v>
      </c>
      <c r="F147" s="133" t="s">
        <v>159</v>
      </c>
      <c r="G147" s="134" t="s">
        <v>138</v>
      </c>
      <c r="H147" s="135">
        <v>816.35</v>
      </c>
      <c r="I147" s="136"/>
      <c r="J147" s="137">
        <f t="shared" si="0"/>
        <v>0</v>
      </c>
      <c r="K147" s="138"/>
      <c r="L147" s="29"/>
      <c r="M147" s="139" t="s">
        <v>1</v>
      </c>
      <c r="N147" s="140" t="s">
        <v>38</v>
      </c>
      <c r="P147" s="141">
        <f t="shared" si="1"/>
        <v>0</v>
      </c>
      <c r="Q147" s="141">
        <v>0</v>
      </c>
      <c r="R147" s="141">
        <f t="shared" si="2"/>
        <v>0</v>
      </c>
      <c r="S147" s="141">
        <v>0</v>
      </c>
      <c r="T147" s="142">
        <f t="shared" si="3"/>
        <v>0</v>
      </c>
      <c r="AR147" s="143" t="s">
        <v>139</v>
      </c>
      <c r="AT147" s="143" t="s">
        <v>135</v>
      </c>
      <c r="AU147" s="143" t="s">
        <v>83</v>
      </c>
      <c r="AY147" s="14" t="s">
        <v>132</v>
      </c>
      <c r="BE147" s="144">
        <f t="shared" si="4"/>
        <v>0</v>
      </c>
      <c r="BF147" s="144">
        <f t="shared" si="5"/>
        <v>0</v>
      </c>
      <c r="BG147" s="144">
        <f t="shared" si="6"/>
        <v>0</v>
      </c>
      <c r="BH147" s="144">
        <f t="shared" si="7"/>
        <v>0</v>
      </c>
      <c r="BI147" s="144">
        <f t="shared" si="8"/>
        <v>0</v>
      </c>
      <c r="BJ147" s="14" t="s">
        <v>81</v>
      </c>
      <c r="BK147" s="144">
        <f t="shared" si="9"/>
        <v>0</v>
      </c>
      <c r="BL147" s="14" t="s">
        <v>139</v>
      </c>
      <c r="BM147" s="143" t="s">
        <v>160</v>
      </c>
    </row>
    <row r="148" spans="2:65" s="1" customFormat="1" ht="16.5" customHeight="1">
      <c r="B148" s="130"/>
      <c r="C148" s="131" t="s">
        <v>156</v>
      </c>
      <c r="D148" s="131" t="s">
        <v>135</v>
      </c>
      <c r="E148" s="132" t="s">
        <v>161</v>
      </c>
      <c r="F148" s="133" t="s">
        <v>162</v>
      </c>
      <c r="G148" s="134" t="s">
        <v>145</v>
      </c>
      <c r="H148" s="135">
        <v>1</v>
      </c>
      <c r="I148" s="136"/>
      <c r="J148" s="137">
        <f t="shared" si="0"/>
        <v>0</v>
      </c>
      <c r="K148" s="138"/>
      <c r="L148" s="29"/>
      <c r="M148" s="139" t="s">
        <v>1</v>
      </c>
      <c r="N148" s="140" t="s">
        <v>38</v>
      </c>
      <c r="P148" s="141">
        <f t="shared" si="1"/>
        <v>0</v>
      </c>
      <c r="Q148" s="141">
        <v>0</v>
      </c>
      <c r="R148" s="141">
        <f t="shared" si="2"/>
        <v>0</v>
      </c>
      <c r="S148" s="141">
        <v>0</v>
      </c>
      <c r="T148" s="142">
        <f t="shared" si="3"/>
        <v>0</v>
      </c>
      <c r="AR148" s="143" t="s">
        <v>139</v>
      </c>
      <c r="AT148" s="143" t="s">
        <v>135</v>
      </c>
      <c r="AU148" s="143" t="s">
        <v>83</v>
      </c>
      <c r="AY148" s="14" t="s">
        <v>132</v>
      </c>
      <c r="BE148" s="144">
        <f t="shared" si="4"/>
        <v>0</v>
      </c>
      <c r="BF148" s="144">
        <f t="shared" si="5"/>
        <v>0</v>
      </c>
      <c r="BG148" s="144">
        <f t="shared" si="6"/>
        <v>0</v>
      </c>
      <c r="BH148" s="144">
        <f t="shared" si="7"/>
        <v>0</v>
      </c>
      <c r="BI148" s="144">
        <f t="shared" si="8"/>
        <v>0</v>
      </c>
      <c r="BJ148" s="14" t="s">
        <v>81</v>
      </c>
      <c r="BK148" s="144">
        <f t="shared" si="9"/>
        <v>0</v>
      </c>
      <c r="BL148" s="14" t="s">
        <v>139</v>
      </c>
      <c r="BM148" s="143" t="s">
        <v>163</v>
      </c>
    </row>
    <row r="149" spans="2:65" s="1" customFormat="1" ht="16.5" customHeight="1">
      <c r="B149" s="130"/>
      <c r="C149" s="131" t="s">
        <v>164</v>
      </c>
      <c r="D149" s="131" t="s">
        <v>135</v>
      </c>
      <c r="E149" s="132" t="s">
        <v>165</v>
      </c>
      <c r="F149" s="133" t="s">
        <v>166</v>
      </c>
      <c r="G149" s="134" t="s">
        <v>145</v>
      </c>
      <c r="H149" s="135">
        <v>1</v>
      </c>
      <c r="I149" s="136"/>
      <c r="J149" s="137">
        <f t="shared" si="0"/>
        <v>0</v>
      </c>
      <c r="K149" s="138"/>
      <c r="L149" s="29"/>
      <c r="M149" s="139" t="s">
        <v>1</v>
      </c>
      <c r="N149" s="140" t="s">
        <v>38</v>
      </c>
      <c r="P149" s="141">
        <f t="shared" si="1"/>
        <v>0</v>
      </c>
      <c r="Q149" s="141">
        <v>0</v>
      </c>
      <c r="R149" s="141">
        <f t="shared" si="2"/>
        <v>0</v>
      </c>
      <c r="S149" s="141">
        <v>0</v>
      </c>
      <c r="T149" s="142">
        <f t="shared" si="3"/>
        <v>0</v>
      </c>
      <c r="AR149" s="143" t="s">
        <v>139</v>
      </c>
      <c r="AT149" s="143" t="s">
        <v>135</v>
      </c>
      <c r="AU149" s="143" t="s">
        <v>83</v>
      </c>
      <c r="AY149" s="14" t="s">
        <v>132</v>
      </c>
      <c r="BE149" s="144">
        <f t="shared" si="4"/>
        <v>0</v>
      </c>
      <c r="BF149" s="144">
        <f t="shared" si="5"/>
        <v>0</v>
      </c>
      <c r="BG149" s="144">
        <f t="shared" si="6"/>
        <v>0</v>
      </c>
      <c r="BH149" s="144">
        <f t="shared" si="7"/>
        <v>0</v>
      </c>
      <c r="BI149" s="144">
        <f t="shared" si="8"/>
        <v>0</v>
      </c>
      <c r="BJ149" s="14" t="s">
        <v>81</v>
      </c>
      <c r="BK149" s="144">
        <f t="shared" si="9"/>
        <v>0</v>
      </c>
      <c r="BL149" s="14" t="s">
        <v>139</v>
      </c>
      <c r="BM149" s="143" t="s">
        <v>167</v>
      </c>
    </row>
    <row r="150" spans="2:65" s="1" customFormat="1" ht="16.5" customHeight="1">
      <c r="B150" s="130"/>
      <c r="C150" s="131" t="s">
        <v>160</v>
      </c>
      <c r="D150" s="131" t="s">
        <v>135</v>
      </c>
      <c r="E150" s="132" t="s">
        <v>168</v>
      </c>
      <c r="F150" s="133" t="s">
        <v>169</v>
      </c>
      <c r="G150" s="134" t="s">
        <v>145</v>
      </c>
      <c r="H150" s="135">
        <v>1</v>
      </c>
      <c r="I150" s="136"/>
      <c r="J150" s="137">
        <f t="shared" si="0"/>
        <v>0</v>
      </c>
      <c r="K150" s="138"/>
      <c r="L150" s="29"/>
      <c r="M150" s="139" t="s">
        <v>1</v>
      </c>
      <c r="N150" s="140" t="s">
        <v>38</v>
      </c>
      <c r="P150" s="141">
        <f t="shared" si="1"/>
        <v>0</v>
      </c>
      <c r="Q150" s="141">
        <v>0</v>
      </c>
      <c r="R150" s="141">
        <f t="shared" si="2"/>
        <v>0</v>
      </c>
      <c r="S150" s="141">
        <v>0</v>
      </c>
      <c r="T150" s="142">
        <f t="shared" si="3"/>
        <v>0</v>
      </c>
      <c r="AR150" s="143" t="s">
        <v>139</v>
      </c>
      <c r="AT150" s="143" t="s">
        <v>135</v>
      </c>
      <c r="AU150" s="143" t="s">
        <v>83</v>
      </c>
      <c r="AY150" s="14" t="s">
        <v>132</v>
      </c>
      <c r="BE150" s="144">
        <f t="shared" si="4"/>
        <v>0</v>
      </c>
      <c r="BF150" s="144">
        <f t="shared" si="5"/>
        <v>0</v>
      </c>
      <c r="BG150" s="144">
        <f t="shared" si="6"/>
        <v>0</v>
      </c>
      <c r="BH150" s="144">
        <f t="shared" si="7"/>
        <v>0</v>
      </c>
      <c r="BI150" s="144">
        <f t="shared" si="8"/>
        <v>0</v>
      </c>
      <c r="BJ150" s="14" t="s">
        <v>81</v>
      </c>
      <c r="BK150" s="144">
        <f t="shared" si="9"/>
        <v>0</v>
      </c>
      <c r="BL150" s="14" t="s">
        <v>139</v>
      </c>
      <c r="BM150" s="143" t="s">
        <v>170</v>
      </c>
    </row>
    <row r="151" spans="2:65" s="1" customFormat="1" ht="24" customHeight="1">
      <c r="B151" s="130"/>
      <c r="C151" s="131" t="s">
        <v>160</v>
      </c>
      <c r="D151" s="131" t="s">
        <v>135</v>
      </c>
      <c r="E151" s="132" t="s">
        <v>353</v>
      </c>
      <c r="F151" s="133" t="s">
        <v>354</v>
      </c>
      <c r="G151" s="134" t="s">
        <v>278</v>
      </c>
      <c r="H151" s="135">
        <v>29</v>
      </c>
      <c r="I151" s="136"/>
      <c r="J151" s="137">
        <f aca="true" t="shared" si="10" ref="J151">ROUND(I151*H151,2)</f>
        <v>0</v>
      </c>
      <c r="K151" s="138"/>
      <c r="L151" s="29"/>
      <c r="M151" s="139" t="s">
        <v>1</v>
      </c>
      <c r="N151" s="140" t="s">
        <v>38</v>
      </c>
      <c r="P151" s="141">
        <f aca="true" t="shared" si="11" ref="P151">O151*H151</f>
        <v>0</v>
      </c>
      <c r="Q151" s="141">
        <v>0</v>
      </c>
      <c r="R151" s="141">
        <f aca="true" t="shared" si="12" ref="R151">Q151*H151</f>
        <v>0</v>
      </c>
      <c r="S151" s="141">
        <v>0</v>
      </c>
      <c r="T151" s="142">
        <f aca="true" t="shared" si="13" ref="T151">S151*H151</f>
        <v>0</v>
      </c>
      <c r="AR151" s="143" t="s">
        <v>139</v>
      </c>
      <c r="AT151" s="143" t="s">
        <v>135</v>
      </c>
      <c r="AU151" s="143" t="s">
        <v>83</v>
      </c>
      <c r="AY151" s="14" t="s">
        <v>132</v>
      </c>
      <c r="BE151" s="144">
        <f aca="true" t="shared" si="14" ref="BE151">IF(N151="základní",J151,0)</f>
        <v>0</v>
      </c>
      <c r="BF151" s="144">
        <f aca="true" t="shared" si="15" ref="BF151">IF(N151="snížená",J151,0)</f>
        <v>0</v>
      </c>
      <c r="BG151" s="144">
        <f aca="true" t="shared" si="16" ref="BG151">IF(N151="zákl. přenesená",J151,0)</f>
        <v>0</v>
      </c>
      <c r="BH151" s="144">
        <f aca="true" t="shared" si="17" ref="BH151">IF(N151="sníž. přenesená",J151,0)</f>
        <v>0</v>
      </c>
      <c r="BI151" s="144">
        <f aca="true" t="shared" si="18" ref="BI151">IF(N151="nulová",J151,0)</f>
        <v>0</v>
      </c>
      <c r="BJ151" s="14" t="s">
        <v>81</v>
      </c>
      <c r="BK151" s="144">
        <f aca="true" t="shared" si="19" ref="BK151">ROUND(I151*H151,2)</f>
        <v>0</v>
      </c>
      <c r="BL151" s="14" t="s">
        <v>139</v>
      </c>
      <c r="BM151" s="143" t="s">
        <v>170</v>
      </c>
    </row>
    <row r="152" spans="2:63" s="11" customFormat="1" ht="22.75" customHeight="1">
      <c r="B152" s="118"/>
      <c r="D152" s="119" t="s">
        <v>72</v>
      </c>
      <c r="E152" s="128" t="s">
        <v>171</v>
      </c>
      <c r="F152" s="128" t="s">
        <v>172</v>
      </c>
      <c r="I152" s="121"/>
      <c r="J152" s="129">
        <f>BK152</f>
        <v>0</v>
      </c>
      <c r="L152" s="118"/>
      <c r="M152" s="123"/>
      <c r="P152" s="124">
        <f>SUM(P153:P154)</f>
        <v>0</v>
      </c>
      <c r="R152" s="124">
        <f>SUM(R153:R154)</f>
        <v>0</v>
      </c>
      <c r="T152" s="125">
        <f>SUM(T153:T154)</f>
        <v>0</v>
      </c>
      <c r="AR152" s="119" t="s">
        <v>81</v>
      </c>
      <c r="AT152" s="126" t="s">
        <v>72</v>
      </c>
      <c r="AU152" s="126" t="s">
        <v>81</v>
      </c>
      <c r="AY152" s="119" t="s">
        <v>132</v>
      </c>
      <c r="BK152" s="127">
        <f>SUM(BK153:BK154)</f>
        <v>0</v>
      </c>
    </row>
    <row r="153" spans="2:65" s="1" customFormat="1" ht="37.75" customHeight="1">
      <c r="B153" s="130"/>
      <c r="C153" s="131" t="s">
        <v>173</v>
      </c>
      <c r="D153" s="131" t="s">
        <v>135</v>
      </c>
      <c r="E153" s="132" t="s">
        <v>174</v>
      </c>
      <c r="F153" s="133" t="s">
        <v>175</v>
      </c>
      <c r="G153" s="134" t="s">
        <v>138</v>
      </c>
      <c r="H153" s="135">
        <v>47.84</v>
      </c>
      <c r="I153" s="136"/>
      <c r="J153" s="137">
        <f>ROUND(I153*H153,2)</f>
        <v>0</v>
      </c>
      <c r="K153" s="138"/>
      <c r="L153" s="29"/>
      <c r="M153" s="139" t="s">
        <v>1</v>
      </c>
      <c r="N153" s="140" t="s">
        <v>38</v>
      </c>
      <c r="P153" s="141">
        <f>O153*H153</f>
        <v>0</v>
      </c>
      <c r="Q153" s="141">
        <v>0</v>
      </c>
      <c r="R153" s="141">
        <f>Q153*H153</f>
        <v>0</v>
      </c>
      <c r="S153" s="141">
        <v>0</v>
      </c>
      <c r="T153" s="142">
        <f>S153*H153</f>
        <v>0</v>
      </c>
      <c r="AR153" s="143" t="s">
        <v>139</v>
      </c>
      <c r="AT153" s="143" t="s">
        <v>135</v>
      </c>
      <c r="AU153" s="143" t="s">
        <v>83</v>
      </c>
      <c r="AY153" s="14" t="s">
        <v>132</v>
      </c>
      <c r="BE153" s="144">
        <f>IF(N153="základní",J153,0)</f>
        <v>0</v>
      </c>
      <c r="BF153" s="144">
        <f>IF(N153="snížená",J153,0)</f>
        <v>0</v>
      </c>
      <c r="BG153" s="144">
        <f>IF(N153="zákl. přenesená",J153,0)</f>
        <v>0</v>
      </c>
      <c r="BH153" s="144">
        <f>IF(N153="sníž. přenesená",J153,0)</f>
        <v>0</v>
      </c>
      <c r="BI153" s="144">
        <f>IF(N153="nulová",J153,0)</f>
        <v>0</v>
      </c>
      <c r="BJ153" s="14" t="s">
        <v>81</v>
      </c>
      <c r="BK153" s="144">
        <f>ROUND(I153*H153,2)</f>
        <v>0</v>
      </c>
      <c r="BL153" s="14" t="s">
        <v>139</v>
      </c>
      <c r="BM153" s="143" t="s">
        <v>176</v>
      </c>
    </row>
    <row r="154" spans="2:65" s="1" customFormat="1" ht="38.5" customHeight="1">
      <c r="B154" s="130"/>
      <c r="C154" s="145" t="s">
        <v>176</v>
      </c>
      <c r="D154" s="145" t="s">
        <v>177</v>
      </c>
      <c r="E154" s="146" t="s">
        <v>178</v>
      </c>
      <c r="F154" s="147" t="s">
        <v>179</v>
      </c>
      <c r="G154" s="148" t="s">
        <v>138</v>
      </c>
      <c r="H154" s="149">
        <v>52.624</v>
      </c>
      <c r="I154" s="150"/>
      <c r="J154" s="151">
        <f>ROUND(I154*H154,2)</f>
        <v>0</v>
      </c>
      <c r="K154" s="152"/>
      <c r="L154" s="153"/>
      <c r="M154" s="154" t="s">
        <v>1</v>
      </c>
      <c r="N154" s="155" t="s">
        <v>38</v>
      </c>
      <c r="P154" s="141">
        <f>O154*H154</f>
        <v>0</v>
      </c>
      <c r="Q154" s="141">
        <v>0</v>
      </c>
      <c r="R154" s="141">
        <f>Q154*H154</f>
        <v>0</v>
      </c>
      <c r="S154" s="141">
        <v>0</v>
      </c>
      <c r="T154" s="142">
        <f>S154*H154</f>
        <v>0</v>
      </c>
      <c r="AR154" s="143" t="s">
        <v>156</v>
      </c>
      <c r="AT154" s="143" t="s">
        <v>177</v>
      </c>
      <c r="AU154" s="143" t="s">
        <v>83</v>
      </c>
      <c r="AY154" s="14" t="s">
        <v>132</v>
      </c>
      <c r="BE154" s="144">
        <f>IF(N154="základní",J154,0)</f>
        <v>0</v>
      </c>
      <c r="BF154" s="144">
        <f>IF(N154="snížená",J154,0)</f>
        <v>0</v>
      </c>
      <c r="BG154" s="144">
        <f>IF(N154="zákl. přenesená",J154,0)</f>
        <v>0</v>
      </c>
      <c r="BH154" s="144">
        <f>IF(N154="sníž. přenesená",J154,0)</f>
        <v>0</v>
      </c>
      <c r="BI154" s="144">
        <f>IF(N154="nulová",J154,0)</f>
        <v>0</v>
      </c>
      <c r="BJ154" s="14" t="s">
        <v>81</v>
      </c>
      <c r="BK154" s="144">
        <f>ROUND(I154*H154,2)</f>
        <v>0</v>
      </c>
      <c r="BL154" s="14" t="s">
        <v>139</v>
      </c>
      <c r="BM154" s="143" t="s">
        <v>180</v>
      </c>
    </row>
    <row r="155" spans="2:63" s="11" customFormat="1" ht="22.75" customHeight="1">
      <c r="B155" s="118"/>
      <c r="D155" s="119" t="s">
        <v>72</v>
      </c>
      <c r="E155" s="128" t="s">
        <v>181</v>
      </c>
      <c r="F155" s="128" t="s">
        <v>182</v>
      </c>
      <c r="I155" s="121"/>
      <c r="J155" s="129">
        <f>BK155</f>
        <v>0</v>
      </c>
      <c r="L155" s="118"/>
      <c r="M155" s="123"/>
      <c r="P155" s="124">
        <f>SUM(P156:P157)</f>
        <v>0</v>
      </c>
      <c r="R155" s="124">
        <f>SUM(R156:R157)</f>
        <v>0</v>
      </c>
      <c r="T155" s="125">
        <f>SUM(T156:T157)</f>
        <v>0</v>
      </c>
      <c r="AR155" s="119" t="s">
        <v>81</v>
      </c>
      <c r="AT155" s="126" t="s">
        <v>72</v>
      </c>
      <c r="AU155" s="126" t="s">
        <v>81</v>
      </c>
      <c r="AY155" s="119" t="s">
        <v>132</v>
      </c>
      <c r="BK155" s="127">
        <f>SUM(BK156:BK157)</f>
        <v>0</v>
      </c>
    </row>
    <row r="156" spans="2:65" s="1" customFormat="1" ht="37.75" customHeight="1">
      <c r="B156" s="130"/>
      <c r="C156" s="131" t="s">
        <v>183</v>
      </c>
      <c r="D156" s="131" t="s">
        <v>135</v>
      </c>
      <c r="E156" s="132" t="s">
        <v>184</v>
      </c>
      <c r="F156" s="133" t="s">
        <v>185</v>
      </c>
      <c r="G156" s="134" t="s">
        <v>138</v>
      </c>
      <c r="H156" s="135">
        <v>102.66</v>
      </c>
      <c r="I156" s="136"/>
      <c r="J156" s="137">
        <f>ROUND(I156*H156,2)</f>
        <v>0</v>
      </c>
      <c r="K156" s="138"/>
      <c r="L156" s="29"/>
      <c r="M156" s="139" t="s">
        <v>1</v>
      </c>
      <c r="N156" s="140" t="s">
        <v>38</v>
      </c>
      <c r="P156" s="141">
        <f>O156*H156</f>
        <v>0</v>
      </c>
      <c r="Q156" s="141">
        <v>0</v>
      </c>
      <c r="R156" s="141">
        <f>Q156*H156</f>
        <v>0</v>
      </c>
      <c r="S156" s="141">
        <v>0</v>
      </c>
      <c r="T156" s="142">
        <f>S156*H156</f>
        <v>0</v>
      </c>
      <c r="AR156" s="143" t="s">
        <v>139</v>
      </c>
      <c r="AT156" s="143" t="s">
        <v>135</v>
      </c>
      <c r="AU156" s="143" t="s">
        <v>83</v>
      </c>
      <c r="AY156" s="14" t="s">
        <v>132</v>
      </c>
      <c r="BE156" s="144">
        <f>IF(N156="základní",J156,0)</f>
        <v>0</v>
      </c>
      <c r="BF156" s="144">
        <f>IF(N156="snížená",J156,0)</f>
        <v>0</v>
      </c>
      <c r="BG156" s="144">
        <f>IF(N156="zákl. přenesená",J156,0)</f>
        <v>0</v>
      </c>
      <c r="BH156" s="144">
        <f>IF(N156="sníž. přenesená",J156,0)</f>
        <v>0</v>
      </c>
      <c r="BI156" s="144">
        <f>IF(N156="nulová",J156,0)</f>
        <v>0</v>
      </c>
      <c r="BJ156" s="14" t="s">
        <v>81</v>
      </c>
      <c r="BK156" s="144">
        <f>ROUND(I156*H156,2)</f>
        <v>0</v>
      </c>
      <c r="BL156" s="14" t="s">
        <v>139</v>
      </c>
      <c r="BM156" s="143" t="s">
        <v>186</v>
      </c>
    </row>
    <row r="157" spans="2:65" s="1" customFormat="1" ht="24.25" customHeight="1">
      <c r="B157" s="130"/>
      <c r="C157" s="145" t="s">
        <v>180</v>
      </c>
      <c r="D157" s="145" t="s">
        <v>177</v>
      </c>
      <c r="E157" s="146" t="s">
        <v>187</v>
      </c>
      <c r="F157" s="147" t="s">
        <v>188</v>
      </c>
      <c r="G157" s="148" t="s">
        <v>138</v>
      </c>
      <c r="H157" s="149">
        <v>112.926</v>
      </c>
      <c r="I157" s="150"/>
      <c r="J157" s="151">
        <f>ROUND(I157*H157,2)</f>
        <v>0</v>
      </c>
      <c r="K157" s="152"/>
      <c r="L157" s="153"/>
      <c r="M157" s="154" t="s">
        <v>1</v>
      </c>
      <c r="N157" s="155" t="s">
        <v>38</v>
      </c>
      <c r="P157" s="141">
        <f>O157*H157</f>
        <v>0</v>
      </c>
      <c r="Q157" s="141">
        <v>0</v>
      </c>
      <c r="R157" s="141">
        <f>Q157*H157</f>
        <v>0</v>
      </c>
      <c r="S157" s="141">
        <v>0</v>
      </c>
      <c r="T157" s="142">
        <f>S157*H157</f>
        <v>0</v>
      </c>
      <c r="AR157" s="143" t="s">
        <v>156</v>
      </c>
      <c r="AT157" s="143" t="s">
        <v>177</v>
      </c>
      <c r="AU157" s="143" t="s">
        <v>83</v>
      </c>
      <c r="AY157" s="14" t="s">
        <v>132</v>
      </c>
      <c r="BE157" s="144">
        <f>IF(N157="základní",J157,0)</f>
        <v>0</v>
      </c>
      <c r="BF157" s="144">
        <f>IF(N157="snížená",J157,0)</f>
        <v>0</v>
      </c>
      <c r="BG157" s="144">
        <f>IF(N157="zákl. přenesená",J157,0)</f>
        <v>0</v>
      </c>
      <c r="BH157" s="144">
        <f>IF(N157="sníž. přenesená",J157,0)</f>
        <v>0</v>
      </c>
      <c r="BI157" s="144">
        <f>IF(N157="nulová",J157,0)</f>
        <v>0</v>
      </c>
      <c r="BJ157" s="14" t="s">
        <v>81</v>
      </c>
      <c r="BK157" s="144">
        <f>ROUND(I157*H157,2)</f>
        <v>0</v>
      </c>
      <c r="BL157" s="14" t="s">
        <v>139</v>
      </c>
      <c r="BM157" s="143" t="s">
        <v>189</v>
      </c>
    </row>
    <row r="158" spans="2:63" s="11" customFormat="1" ht="22.75" customHeight="1">
      <c r="B158" s="118"/>
      <c r="D158" s="119" t="s">
        <v>72</v>
      </c>
      <c r="E158" s="128" t="s">
        <v>190</v>
      </c>
      <c r="F158" s="128" t="s">
        <v>191</v>
      </c>
      <c r="I158" s="121"/>
      <c r="J158" s="129">
        <f>BK158</f>
        <v>0</v>
      </c>
      <c r="L158" s="118"/>
      <c r="M158" s="123"/>
      <c r="P158" s="124">
        <f>SUM(P159:P160)</f>
        <v>0</v>
      </c>
      <c r="R158" s="124">
        <f>SUM(R159:R160)</f>
        <v>0</v>
      </c>
      <c r="T158" s="125">
        <f>SUM(T159:T160)</f>
        <v>0</v>
      </c>
      <c r="AR158" s="119" t="s">
        <v>81</v>
      </c>
      <c r="AT158" s="126" t="s">
        <v>72</v>
      </c>
      <c r="AU158" s="126" t="s">
        <v>81</v>
      </c>
      <c r="AY158" s="119" t="s">
        <v>132</v>
      </c>
      <c r="BK158" s="127">
        <f>SUM(BK159:BK160)</f>
        <v>0</v>
      </c>
    </row>
    <row r="159" spans="2:65" s="1" customFormat="1" ht="37.75" customHeight="1">
      <c r="B159" s="130"/>
      <c r="C159" s="131" t="s">
        <v>8</v>
      </c>
      <c r="D159" s="131" t="s">
        <v>135</v>
      </c>
      <c r="E159" s="132" t="s">
        <v>192</v>
      </c>
      <c r="F159" s="133" t="s">
        <v>193</v>
      </c>
      <c r="G159" s="134" t="s">
        <v>138</v>
      </c>
      <c r="H159" s="135">
        <v>3.69</v>
      </c>
      <c r="I159" s="136"/>
      <c r="J159" s="137">
        <f>ROUND(I159*H159,2)</f>
        <v>0</v>
      </c>
      <c r="K159" s="138"/>
      <c r="L159" s="29"/>
      <c r="M159" s="139" t="s">
        <v>1</v>
      </c>
      <c r="N159" s="140" t="s">
        <v>38</v>
      </c>
      <c r="P159" s="141">
        <f>O159*H159</f>
        <v>0</v>
      </c>
      <c r="Q159" s="141">
        <v>0</v>
      </c>
      <c r="R159" s="141">
        <f>Q159*H159</f>
        <v>0</v>
      </c>
      <c r="S159" s="141">
        <v>0</v>
      </c>
      <c r="T159" s="142">
        <f>S159*H159</f>
        <v>0</v>
      </c>
      <c r="AR159" s="143" t="s">
        <v>139</v>
      </c>
      <c r="AT159" s="143" t="s">
        <v>135</v>
      </c>
      <c r="AU159" s="143" t="s">
        <v>83</v>
      </c>
      <c r="AY159" s="14" t="s">
        <v>132</v>
      </c>
      <c r="BE159" s="144">
        <f>IF(N159="základní",J159,0)</f>
        <v>0</v>
      </c>
      <c r="BF159" s="144">
        <f>IF(N159="snížená",J159,0)</f>
        <v>0</v>
      </c>
      <c r="BG159" s="144">
        <f>IF(N159="zákl. přenesená",J159,0)</f>
        <v>0</v>
      </c>
      <c r="BH159" s="144">
        <f>IF(N159="sníž. přenesená",J159,0)</f>
        <v>0</v>
      </c>
      <c r="BI159" s="144">
        <f>IF(N159="nulová",J159,0)</f>
        <v>0</v>
      </c>
      <c r="BJ159" s="14" t="s">
        <v>81</v>
      </c>
      <c r="BK159" s="144">
        <f>ROUND(I159*H159,2)</f>
        <v>0</v>
      </c>
      <c r="BL159" s="14" t="s">
        <v>139</v>
      </c>
      <c r="BM159" s="143" t="s">
        <v>194</v>
      </c>
    </row>
    <row r="160" spans="2:65" s="1" customFormat="1" ht="24.25" customHeight="1">
      <c r="B160" s="130"/>
      <c r="C160" s="145" t="s">
        <v>186</v>
      </c>
      <c r="D160" s="145" t="s">
        <v>177</v>
      </c>
      <c r="E160" s="146" t="s">
        <v>195</v>
      </c>
      <c r="F160" s="147" t="s">
        <v>196</v>
      </c>
      <c r="G160" s="148" t="s">
        <v>138</v>
      </c>
      <c r="H160" s="149">
        <v>4.059</v>
      </c>
      <c r="I160" s="150"/>
      <c r="J160" s="151">
        <f>ROUND(I160*H160,2)</f>
        <v>0</v>
      </c>
      <c r="K160" s="152"/>
      <c r="L160" s="153"/>
      <c r="M160" s="154" t="s">
        <v>1</v>
      </c>
      <c r="N160" s="155" t="s">
        <v>38</v>
      </c>
      <c r="P160" s="141">
        <f>O160*H160</f>
        <v>0</v>
      </c>
      <c r="Q160" s="141">
        <v>0</v>
      </c>
      <c r="R160" s="141">
        <f>Q160*H160</f>
        <v>0</v>
      </c>
      <c r="S160" s="141">
        <v>0</v>
      </c>
      <c r="T160" s="142">
        <f>S160*H160</f>
        <v>0</v>
      </c>
      <c r="AR160" s="143" t="s">
        <v>156</v>
      </c>
      <c r="AT160" s="143" t="s">
        <v>177</v>
      </c>
      <c r="AU160" s="143" t="s">
        <v>83</v>
      </c>
      <c r="AY160" s="14" t="s">
        <v>132</v>
      </c>
      <c r="BE160" s="144">
        <f>IF(N160="základní",J160,0)</f>
        <v>0</v>
      </c>
      <c r="BF160" s="144">
        <f>IF(N160="snížená",J160,0)</f>
        <v>0</v>
      </c>
      <c r="BG160" s="144">
        <f>IF(N160="zákl. přenesená",J160,0)</f>
        <v>0</v>
      </c>
      <c r="BH160" s="144">
        <f>IF(N160="sníž. přenesená",J160,0)</f>
        <v>0</v>
      </c>
      <c r="BI160" s="144">
        <f>IF(N160="nulová",J160,0)</f>
        <v>0</v>
      </c>
      <c r="BJ160" s="14" t="s">
        <v>81</v>
      </c>
      <c r="BK160" s="144">
        <f>ROUND(I160*H160,2)</f>
        <v>0</v>
      </c>
      <c r="BL160" s="14" t="s">
        <v>139</v>
      </c>
      <c r="BM160" s="143" t="s">
        <v>197</v>
      </c>
    </row>
    <row r="161" spans="2:63" s="11" customFormat="1" ht="22.75" customHeight="1">
      <c r="B161" s="118"/>
      <c r="D161" s="119" t="s">
        <v>72</v>
      </c>
      <c r="E161" s="128" t="s">
        <v>198</v>
      </c>
      <c r="F161" s="128" t="s">
        <v>199</v>
      </c>
      <c r="I161" s="121"/>
      <c r="J161" s="129">
        <f>BK161</f>
        <v>0</v>
      </c>
      <c r="L161" s="118"/>
      <c r="M161" s="123"/>
      <c r="P161" s="124">
        <f>P162</f>
        <v>0</v>
      </c>
      <c r="R161" s="124">
        <f>R162</f>
        <v>0</v>
      </c>
      <c r="T161" s="125">
        <f>T162</f>
        <v>0</v>
      </c>
      <c r="AR161" s="119" t="s">
        <v>81</v>
      </c>
      <c r="AT161" s="126" t="s">
        <v>72</v>
      </c>
      <c r="AU161" s="126" t="s">
        <v>81</v>
      </c>
      <c r="AY161" s="119" t="s">
        <v>132</v>
      </c>
      <c r="BK161" s="127">
        <f>BK162</f>
        <v>0</v>
      </c>
    </row>
    <row r="162" spans="2:65" s="1" customFormat="1" ht="66.75" customHeight="1">
      <c r="B162" s="130"/>
      <c r="C162" s="131" t="s">
        <v>200</v>
      </c>
      <c r="D162" s="131" t="s">
        <v>135</v>
      </c>
      <c r="E162" s="132" t="s">
        <v>201</v>
      </c>
      <c r="F162" s="133" t="s">
        <v>202</v>
      </c>
      <c r="G162" s="134" t="s">
        <v>138</v>
      </c>
      <c r="H162" s="135">
        <v>3.6</v>
      </c>
      <c r="I162" s="136"/>
      <c r="J162" s="137">
        <f>ROUND(I162*H162,2)</f>
        <v>0</v>
      </c>
      <c r="K162" s="138"/>
      <c r="L162" s="29"/>
      <c r="M162" s="139" t="s">
        <v>1</v>
      </c>
      <c r="N162" s="140" t="s">
        <v>38</v>
      </c>
      <c r="P162" s="141">
        <f>O162*H162</f>
        <v>0</v>
      </c>
      <c r="Q162" s="141">
        <v>0</v>
      </c>
      <c r="R162" s="141">
        <f>Q162*H162</f>
        <v>0</v>
      </c>
      <c r="S162" s="141">
        <v>0</v>
      </c>
      <c r="T162" s="142">
        <f>S162*H162</f>
        <v>0</v>
      </c>
      <c r="AR162" s="143" t="s">
        <v>139</v>
      </c>
      <c r="AT162" s="143" t="s">
        <v>135</v>
      </c>
      <c r="AU162" s="143" t="s">
        <v>83</v>
      </c>
      <c r="AY162" s="14" t="s">
        <v>132</v>
      </c>
      <c r="BE162" s="144">
        <f>IF(N162="základní",J162,0)</f>
        <v>0</v>
      </c>
      <c r="BF162" s="144">
        <f>IF(N162="snížená",J162,0)</f>
        <v>0</v>
      </c>
      <c r="BG162" s="144">
        <f>IF(N162="zákl. přenesená",J162,0)</f>
        <v>0</v>
      </c>
      <c r="BH162" s="144">
        <f>IF(N162="sníž. přenesená",J162,0)</f>
        <v>0</v>
      </c>
      <c r="BI162" s="144">
        <f>IF(N162="nulová",J162,0)</f>
        <v>0</v>
      </c>
      <c r="BJ162" s="14" t="s">
        <v>81</v>
      </c>
      <c r="BK162" s="144">
        <f>ROUND(I162*H162,2)</f>
        <v>0</v>
      </c>
      <c r="BL162" s="14" t="s">
        <v>139</v>
      </c>
      <c r="BM162" s="143" t="s">
        <v>203</v>
      </c>
    </row>
    <row r="163" spans="2:63" s="11" customFormat="1" ht="22.75" customHeight="1">
      <c r="B163" s="118"/>
      <c r="D163" s="119" t="s">
        <v>72</v>
      </c>
      <c r="E163" s="128" t="s">
        <v>204</v>
      </c>
      <c r="F163" s="128" t="s">
        <v>205</v>
      </c>
      <c r="I163" s="121"/>
      <c r="J163" s="129">
        <f>BK163</f>
        <v>0</v>
      </c>
      <c r="L163" s="118"/>
      <c r="M163" s="123"/>
      <c r="P163" s="124">
        <f>P164</f>
        <v>0</v>
      </c>
      <c r="R163" s="124">
        <f>R164</f>
        <v>0</v>
      </c>
      <c r="T163" s="125">
        <f>T164</f>
        <v>0</v>
      </c>
      <c r="AR163" s="119" t="s">
        <v>81</v>
      </c>
      <c r="AT163" s="126" t="s">
        <v>72</v>
      </c>
      <c r="AU163" s="126" t="s">
        <v>81</v>
      </c>
      <c r="AY163" s="119" t="s">
        <v>132</v>
      </c>
      <c r="BK163" s="127">
        <f>BK164</f>
        <v>0</v>
      </c>
    </row>
    <row r="164" spans="2:65" s="1" customFormat="1" ht="66.75" customHeight="1">
      <c r="B164" s="130"/>
      <c r="C164" s="131" t="s">
        <v>189</v>
      </c>
      <c r="D164" s="131" t="s">
        <v>135</v>
      </c>
      <c r="E164" s="132" t="s">
        <v>206</v>
      </c>
      <c r="F164" s="133" t="s">
        <v>207</v>
      </c>
      <c r="G164" s="134" t="s">
        <v>138</v>
      </c>
      <c r="H164" s="135">
        <v>5.48</v>
      </c>
      <c r="I164" s="136"/>
      <c r="J164" s="137">
        <f>ROUND(I164*H164,2)</f>
        <v>0</v>
      </c>
      <c r="K164" s="138"/>
      <c r="L164" s="29"/>
      <c r="M164" s="139" t="s">
        <v>1</v>
      </c>
      <c r="N164" s="140" t="s">
        <v>38</v>
      </c>
      <c r="P164" s="141">
        <f>O164*H164</f>
        <v>0</v>
      </c>
      <c r="Q164" s="141">
        <v>0</v>
      </c>
      <c r="R164" s="141">
        <f>Q164*H164</f>
        <v>0</v>
      </c>
      <c r="S164" s="141">
        <v>0</v>
      </c>
      <c r="T164" s="142">
        <f>S164*H164</f>
        <v>0</v>
      </c>
      <c r="AR164" s="143" t="s">
        <v>139</v>
      </c>
      <c r="AT164" s="143" t="s">
        <v>135</v>
      </c>
      <c r="AU164" s="143" t="s">
        <v>83</v>
      </c>
      <c r="AY164" s="14" t="s">
        <v>132</v>
      </c>
      <c r="BE164" s="144">
        <f>IF(N164="základní",J164,0)</f>
        <v>0</v>
      </c>
      <c r="BF164" s="144">
        <f>IF(N164="snížená",J164,0)</f>
        <v>0</v>
      </c>
      <c r="BG164" s="144">
        <f>IF(N164="zákl. přenesená",J164,0)</f>
        <v>0</v>
      </c>
      <c r="BH164" s="144">
        <f>IF(N164="sníž. přenesená",J164,0)</f>
        <v>0</v>
      </c>
      <c r="BI164" s="144">
        <f>IF(N164="nulová",J164,0)</f>
        <v>0</v>
      </c>
      <c r="BJ164" s="14" t="s">
        <v>81</v>
      </c>
      <c r="BK164" s="144">
        <f>ROUND(I164*H164,2)</f>
        <v>0</v>
      </c>
      <c r="BL164" s="14" t="s">
        <v>139</v>
      </c>
      <c r="BM164" s="143" t="s">
        <v>208</v>
      </c>
    </row>
    <row r="165" spans="2:63" s="11" customFormat="1" ht="22.75" customHeight="1">
      <c r="B165" s="118"/>
      <c r="D165" s="119" t="s">
        <v>72</v>
      </c>
      <c r="E165" s="128" t="s">
        <v>204</v>
      </c>
      <c r="F165" s="128" t="s">
        <v>349</v>
      </c>
      <c r="I165" s="121"/>
      <c r="J165" s="129">
        <f>BK165</f>
        <v>0</v>
      </c>
      <c r="L165" s="118"/>
      <c r="M165" s="123"/>
      <c r="P165" s="124">
        <f>P166</f>
        <v>0</v>
      </c>
      <c r="R165" s="124">
        <f>R166</f>
        <v>0</v>
      </c>
      <c r="T165" s="125">
        <f>T166</f>
        <v>0</v>
      </c>
      <c r="AR165" s="119" t="s">
        <v>81</v>
      </c>
      <c r="AT165" s="126" t="s">
        <v>72</v>
      </c>
      <c r="AU165" s="126" t="s">
        <v>81</v>
      </c>
      <c r="AY165" s="119" t="s">
        <v>132</v>
      </c>
      <c r="BK165" s="127">
        <f>BK166</f>
        <v>0</v>
      </c>
    </row>
    <row r="166" spans="2:65" s="1" customFormat="1" ht="78" customHeight="1">
      <c r="B166" s="130"/>
      <c r="C166" s="131" t="s">
        <v>189</v>
      </c>
      <c r="D166" s="131" t="s">
        <v>135</v>
      </c>
      <c r="E166" s="132" t="s">
        <v>206</v>
      </c>
      <c r="F166" s="133" t="s">
        <v>350</v>
      </c>
      <c r="G166" s="134" t="s">
        <v>138</v>
      </c>
      <c r="H166" s="135">
        <v>33</v>
      </c>
      <c r="I166" s="136"/>
      <c r="J166" s="137">
        <f>ROUND(I166*H166,2)</f>
        <v>0</v>
      </c>
      <c r="K166" s="138"/>
      <c r="L166" s="29"/>
      <c r="M166" s="139" t="s">
        <v>1</v>
      </c>
      <c r="N166" s="140" t="s">
        <v>38</v>
      </c>
      <c r="P166" s="141">
        <f>O166*H166</f>
        <v>0</v>
      </c>
      <c r="Q166" s="141">
        <v>0</v>
      </c>
      <c r="R166" s="141">
        <f>Q166*H166</f>
        <v>0</v>
      </c>
      <c r="S166" s="141">
        <v>0</v>
      </c>
      <c r="T166" s="142">
        <f>S166*H166</f>
        <v>0</v>
      </c>
      <c r="AR166" s="143" t="s">
        <v>139</v>
      </c>
      <c r="AT166" s="143" t="s">
        <v>135</v>
      </c>
      <c r="AU166" s="143" t="s">
        <v>83</v>
      </c>
      <c r="AY166" s="14" t="s">
        <v>132</v>
      </c>
      <c r="BE166" s="144">
        <f>IF(N166="základní",J166,0)</f>
        <v>0</v>
      </c>
      <c r="BF166" s="144">
        <f>IF(N166="snížená",J166,0)</f>
        <v>0</v>
      </c>
      <c r="BG166" s="144">
        <f>IF(N166="zákl. přenesená",J166,0)</f>
        <v>0</v>
      </c>
      <c r="BH166" s="144">
        <f>IF(N166="sníž. přenesená",J166,0)</f>
        <v>0</v>
      </c>
      <c r="BI166" s="144">
        <f>IF(N166="nulová",J166,0)</f>
        <v>0</v>
      </c>
      <c r="BJ166" s="14" t="s">
        <v>81</v>
      </c>
      <c r="BK166" s="144">
        <f>ROUND(I166*H166,2)</f>
        <v>0</v>
      </c>
      <c r="BL166" s="14" t="s">
        <v>139</v>
      </c>
      <c r="BM166" s="143" t="s">
        <v>208</v>
      </c>
    </row>
    <row r="167" spans="2:63" s="11" customFormat="1" ht="22.75" customHeight="1">
      <c r="B167" s="118"/>
      <c r="D167" s="119" t="s">
        <v>72</v>
      </c>
      <c r="E167" s="128" t="s">
        <v>209</v>
      </c>
      <c r="F167" s="128" t="s">
        <v>210</v>
      </c>
      <c r="I167" s="121"/>
      <c r="J167" s="129">
        <f>BK167</f>
        <v>0</v>
      </c>
      <c r="L167" s="118"/>
      <c r="M167" s="123"/>
      <c r="P167" s="124">
        <f>SUM(P168:P173)</f>
        <v>0</v>
      </c>
      <c r="R167" s="124">
        <f>SUM(R168:R173)</f>
        <v>0</v>
      </c>
      <c r="T167" s="125">
        <f>SUM(T168:T173)</f>
        <v>0</v>
      </c>
      <c r="AR167" s="119" t="s">
        <v>81</v>
      </c>
      <c r="AT167" s="126" t="s">
        <v>72</v>
      </c>
      <c r="AU167" s="126" t="s">
        <v>81</v>
      </c>
      <c r="AY167" s="119" t="s">
        <v>132</v>
      </c>
      <c r="BK167" s="127">
        <f>SUM(BK168:BK173)</f>
        <v>0</v>
      </c>
    </row>
    <row r="168" spans="2:65" s="1" customFormat="1" ht="16.5" customHeight="1">
      <c r="B168" s="130"/>
      <c r="C168" s="131" t="s">
        <v>211</v>
      </c>
      <c r="D168" s="131" t="s">
        <v>135</v>
      </c>
      <c r="E168" s="132" t="s">
        <v>212</v>
      </c>
      <c r="F168" s="133" t="s">
        <v>213</v>
      </c>
      <c r="G168" s="134" t="s">
        <v>138</v>
      </c>
      <c r="H168" s="135">
        <v>153</v>
      </c>
      <c r="I168" s="136"/>
      <c r="J168" s="137">
        <f aca="true" t="shared" si="20" ref="J168:J173">ROUND(I168*H168,2)</f>
        <v>0</v>
      </c>
      <c r="K168" s="138"/>
      <c r="L168" s="29"/>
      <c r="M168" s="139" t="s">
        <v>1</v>
      </c>
      <c r="N168" s="140" t="s">
        <v>38</v>
      </c>
      <c r="P168" s="141">
        <f aca="true" t="shared" si="21" ref="P168:P173">O168*H168</f>
        <v>0</v>
      </c>
      <c r="Q168" s="141">
        <v>0</v>
      </c>
      <c r="R168" s="141">
        <f aca="true" t="shared" si="22" ref="R168:R173">Q168*H168</f>
        <v>0</v>
      </c>
      <c r="S168" s="141">
        <v>0</v>
      </c>
      <c r="T168" s="142">
        <f aca="true" t="shared" si="23" ref="T168:T173">S168*H168</f>
        <v>0</v>
      </c>
      <c r="AR168" s="143" t="s">
        <v>139</v>
      </c>
      <c r="AT168" s="143" t="s">
        <v>135</v>
      </c>
      <c r="AU168" s="143" t="s">
        <v>83</v>
      </c>
      <c r="AY168" s="14" t="s">
        <v>132</v>
      </c>
      <c r="BE168" s="144">
        <f aca="true" t="shared" si="24" ref="BE168:BE173">IF(N168="základní",J168,0)</f>
        <v>0</v>
      </c>
      <c r="BF168" s="144">
        <f aca="true" t="shared" si="25" ref="BF168:BF173">IF(N168="snížená",J168,0)</f>
        <v>0</v>
      </c>
      <c r="BG168" s="144">
        <f aca="true" t="shared" si="26" ref="BG168:BG173">IF(N168="zákl. přenesená",J168,0)</f>
        <v>0</v>
      </c>
      <c r="BH168" s="144">
        <f aca="true" t="shared" si="27" ref="BH168:BH173">IF(N168="sníž. přenesená",J168,0)</f>
        <v>0</v>
      </c>
      <c r="BI168" s="144">
        <f aca="true" t="shared" si="28" ref="BI168:BI173">IF(N168="nulová",J168,0)</f>
        <v>0</v>
      </c>
      <c r="BJ168" s="14" t="s">
        <v>81</v>
      </c>
      <c r="BK168" s="144">
        <f aca="true" t="shared" si="29" ref="BK168:BK173">ROUND(I168*H168,2)</f>
        <v>0</v>
      </c>
      <c r="BL168" s="14" t="s">
        <v>139</v>
      </c>
      <c r="BM168" s="143" t="s">
        <v>214</v>
      </c>
    </row>
    <row r="169" spans="2:65" s="1" customFormat="1" ht="24.25" customHeight="1">
      <c r="B169" s="130"/>
      <c r="C169" s="145" t="s">
        <v>194</v>
      </c>
      <c r="D169" s="145" t="s">
        <v>177</v>
      </c>
      <c r="E169" s="146" t="s">
        <v>187</v>
      </c>
      <c r="F169" s="147" t="s">
        <v>188</v>
      </c>
      <c r="G169" s="148" t="s">
        <v>138</v>
      </c>
      <c r="H169" s="149">
        <v>0</v>
      </c>
      <c r="I169" s="150"/>
      <c r="J169" s="151">
        <f t="shared" si="20"/>
        <v>0</v>
      </c>
      <c r="K169" s="152"/>
      <c r="L169" s="153"/>
      <c r="M169" s="154" t="s">
        <v>1</v>
      </c>
      <c r="N169" s="155" t="s">
        <v>38</v>
      </c>
      <c r="P169" s="141">
        <f t="shared" si="21"/>
        <v>0</v>
      </c>
      <c r="Q169" s="141">
        <v>0</v>
      </c>
      <c r="R169" s="141">
        <f t="shared" si="22"/>
        <v>0</v>
      </c>
      <c r="S169" s="141">
        <v>0</v>
      </c>
      <c r="T169" s="142">
        <f t="shared" si="23"/>
        <v>0</v>
      </c>
      <c r="AR169" s="143" t="s">
        <v>156</v>
      </c>
      <c r="AT169" s="143" t="s">
        <v>177</v>
      </c>
      <c r="AU169" s="143" t="s">
        <v>83</v>
      </c>
      <c r="AY169" s="14" t="s">
        <v>132</v>
      </c>
      <c r="BE169" s="144">
        <f t="shared" si="24"/>
        <v>0</v>
      </c>
      <c r="BF169" s="144">
        <f t="shared" si="25"/>
        <v>0</v>
      </c>
      <c r="BG169" s="144">
        <f t="shared" si="26"/>
        <v>0</v>
      </c>
      <c r="BH169" s="144">
        <f t="shared" si="27"/>
        <v>0</v>
      </c>
      <c r="BI169" s="144">
        <f t="shared" si="28"/>
        <v>0</v>
      </c>
      <c r="BJ169" s="14" t="s">
        <v>81</v>
      </c>
      <c r="BK169" s="144">
        <f t="shared" si="29"/>
        <v>0</v>
      </c>
      <c r="BL169" s="14" t="s">
        <v>139</v>
      </c>
      <c r="BM169" s="143" t="s">
        <v>215</v>
      </c>
    </row>
    <row r="170" spans="2:65" s="1" customFormat="1" ht="16.5" customHeight="1">
      <c r="B170" s="130"/>
      <c r="C170" s="131" t="s">
        <v>7</v>
      </c>
      <c r="D170" s="131" t="s">
        <v>135</v>
      </c>
      <c r="E170" s="132" t="s">
        <v>216</v>
      </c>
      <c r="F170" s="133" t="s">
        <v>217</v>
      </c>
      <c r="G170" s="134" t="s">
        <v>138</v>
      </c>
      <c r="H170" s="135">
        <v>153</v>
      </c>
      <c r="I170" s="136"/>
      <c r="J170" s="137">
        <f t="shared" si="20"/>
        <v>0</v>
      </c>
      <c r="K170" s="138"/>
      <c r="L170" s="29"/>
      <c r="M170" s="139" t="s">
        <v>1</v>
      </c>
      <c r="N170" s="140" t="s">
        <v>38</v>
      </c>
      <c r="P170" s="141">
        <f t="shared" si="21"/>
        <v>0</v>
      </c>
      <c r="Q170" s="141">
        <v>0</v>
      </c>
      <c r="R170" s="141">
        <f t="shared" si="22"/>
        <v>0</v>
      </c>
      <c r="S170" s="141">
        <v>0</v>
      </c>
      <c r="T170" s="142">
        <f t="shared" si="23"/>
        <v>0</v>
      </c>
      <c r="AR170" s="143" t="s">
        <v>139</v>
      </c>
      <c r="AT170" s="143" t="s">
        <v>135</v>
      </c>
      <c r="AU170" s="143" t="s">
        <v>83</v>
      </c>
      <c r="AY170" s="14" t="s">
        <v>132</v>
      </c>
      <c r="BE170" s="144">
        <f t="shared" si="24"/>
        <v>0</v>
      </c>
      <c r="BF170" s="144">
        <f t="shared" si="25"/>
        <v>0</v>
      </c>
      <c r="BG170" s="144">
        <f t="shared" si="26"/>
        <v>0</v>
      </c>
      <c r="BH170" s="144">
        <f t="shared" si="27"/>
        <v>0</v>
      </c>
      <c r="BI170" s="144">
        <f t="shared" si="28"/>
        <v>0</v>
      </c>
      <c r="BJ170" s="14" t="s">
        <v>81</v>
      </c>
      <c r="BK170" s="144">
        <f t="shared" si="29"/>
        <v>0</v>
      </c>
      <c r="BL170" s="14" t="s">
        <v>139</v>
      </c>
      <c r="BM170" s="143" t="s">
        <v>218</v>
      </c>
    </row>
    <row r="171" spans="2:65" s="1" customFormat="1" ht="16.5" customHeight="1">
      <c r="B171" s="130"/>
      <c r="C171" s="145" t="s">
        <v>197</v>
      </c>
      <c r="D171" s="145" t="s">
        <v>177</v>
      </c>
      <c r="E171" s="146" t="s">
        <v>219</v>
      </c>
      <c r="F171" s="147" t="s">
        <v>220</v>
      </c>
      <c r="G171" s="148" t="s">
        <v>138</v>
      </c>
      <c r="H171" s="149">
        <v>153</v>
      </c>
      <c r="I171" s="150"/>
      <c r="J171" s="151">
        <f t="shared" si="20"/>
        <v>0</v>
      </c>
      <c r="K171" s="152"/>
      <c r="L171" s="153"/>
      <c r="M171" s="154" t="s">
        <v>1</v>
      </c>
      <c r="N171" s="155" t="s">
        <v>38</v>
      </c>
      <c r="P171" s="141">
        <f t="shared" si="21"/>
        <v>0</v>
      </c>
      <c r="Q171" s="141">
        <v>0</v>
      </c>
      <c r="R171" s="141">
        <f t="shared" si="22"/>
        <v>0</v>
      </c>
      <c r="S171" s="141">
        <v>0</v>
      </c>
      <c r="T171" s="142">
        <f t="shared" si="23"/>
        <v>0</v>
      </c>
      <c r="AR171" s="143" t="s">
        <v>156</v>
      </c>
      <c r="AT171" s="143" t="s">
        <v>177</v>
      </c>
      <c r="AU171" s="143" t="s">
        <v>83</v>
      </c>
      <c r="AY171" s="14" t="s">
        <v>132</v>
      </c>
      <c r="BE171" s="144">
        <f t="shared" si="24"/>
        <v>0</v>
      </c>
      <c r="BF171" s="144">
        <f t="shared" si="25"/>
        <v>0</v>
      </c>
      <c r="BG171" s="144">
        <f t="shared" si="26"/>
        <v>0</v>
      </c>
      <c r="BH171" s="144">
        <f t="shared" si="27"/>
        <v>0</v>
      </c>
      <c r="BI171" s="144">
        <f t="shared" si="28"/>
        <v>0</v>
      </c>
      <c r="BJ171" s="14" t="s">
        <v>81</v>
      </c>
      <c r="BK171" s="144">
        <f t="shared" si="29"/>
        <v>0</v>
      </c>
      <c r="BL171" s="14" t="s">
        <v>139</v>
      </c>
      <c r="BM171" s="143" t="s">
        <v>221</v>
      </c>
    </row>
    <row r="172" spans="2:65" s="1" customFormat="1" ht="49" customHeight="1">
      <c r="B172" s="130"/>
      <c r="C172" s="131" t="s">
        <v>222</v>
      </c>
      <c r="D172" s="131" t="s">
        <v>135</v>
      </c>
      <c r="E172" s="132" t="s">
        <v>223</v>
      </c>
      <c r="F172" s="133" t="s">
        <v>224</v>
      </c>
      <c r="G172" s="134" t="s">
        <v>138</v>
      </c>
      <c r="H172" s="135">
        <v>153</v>
      </c>
      <c r="I172" s="136"/>
      <c r="J172" s="137">
        <f t="shared" si="20"/>
        <v>0</v>
      </c>
      <c r="K172" s="138"/>
      <c r="L172" s="29"/>
      <c r="M172" s="139" t="s">
        <v>1</v>
      </c>
      <c r="N172" s="140" t="s">
        <v>38</v>
      </c>
      <c r="P172" s="141">
        <f t="shared" si="21"/>
        <v>0</v>
      </c>
      <c r="Q172" s="141">
        <v>0</v>
      </c>
      <c r="R172" s="141">
        <f t="shared" si="22"/>
        <v>0</v>
      </c>
      <c r="S172" s="141">
        <v>0</v>
      </c>
      <c r="T172" s="142">
        <f t="shared" si="23"/>
        <v>0</v>
      </c>
      <c r="AR172" s="143" t="s">
        <v>139</v>
      </c>
      <c r="AT172" s="143" t="s">
        <v>135</v>
      </c>
      <c r="AU172" s="143" t="s">
        <v>83</v>
      </c>
      <c r="AY172" s="14" t="s">
        <v>132</v>
      </c>
      <c r="BE172" s="144">
        <f t="shared" si="24"/>
        <v>0</v>
      </c>
      <c r="BF172" s="144">
        <f t="shared" si="25"/>
        <v>0</v>
      </c>
      <c r="BG172" s="144">
        <f t="shared" si="26"/>
        <v>0</v>
      </c>
      <c r="BH172" s="144">
        <f t="shared" si="27"/>
        <v>0</v>
      </c>
      <c r="BI172" s="144">
        <f t="shared" si="28"/>
        <v>0</v>
      </c>
      <c r="BJ172" s="14" t="s">
        <v>81</v>
      </c>
      <c r="BK172" s="144">
        <f t="shared" si="29"/>
        <v>0</v>
      </c>
      <c r="BL172" s="14" t="s">
        <v>139</v>
      </c>
      <c r="BM172" s="143" t="s">
        <v>225</v>
      </c>
    </row>
    <row r="173" spans="2:65" s="1" customFormat="1" ht="33" customHeight="1">
      <c r="B173" s="130"/>
      <c r="C173" s="131" t="s">
        <v>203</v>
      </c>
      <c r="D173" s="131" t="s">
        <v>135</v>
      </c>
      <c r="E173" s="132" t="s">
        <v>226</v>
      </c>
      <c r="F173" s="133" t="s">
        <v>227</v>
      </c>
      <c r="G173" s="134" t="s">
        <v>138</v>
      </c>
      <c r="H173" s="135">
        <v>153</v>
      </c>
      <c r="I173" s="136"/>
      <c r="J173" s="137">
        <f t="shared" si="20"/>
        <v>0</v>
      </c>
      <c r="K173" s="138"/>
      <c r="L173" s="29"/>
      <c r="M173" s="139" t="s">
        <v>1</v>
      </c>
      <c r="N173" s="140" t="s">
        <v>38</v>
      </c>
      <c r="P173" s="141">
        <f t="shared" si="21"/>
        <v>0</v>
      </c>
      <c r="Q173" s="141">
        <v>0</v>
      </c>
      <c r="R173" s="141">
        <f t="shared" si="22"/>
        <v>0</v>
      </c>
      <c r="S173" s="141">
        <v>0</v>
      </c>
      <c r="T173" s="142">
        <f t="shared" si="23"/>
        <v>0</v>
      </c>
      <c r="AR173" s="143" t="s">
        <v>139</v>
      </c>
      <c r="AT173" s="143" t="s">
        <v>135</v>
      </c>
      <c r="AU173" s="143" t="s">
        <v>83</v>
      </c>
      <c r="AY173" s="14" t="s">
        <v>132</v>
      </c>
      <c r="BE173" s="144">
        <f t="shared" si="24"/>
        <v>0</v>
      </c>
      <c r="BF173" s="144">
        <f t="shared" si="25"/>
        <v>0</v>
      </c>
      <c r="BG173" s="144">
        <f t="shared" si="26"/>
        <v>0</v>
      </c>
      <c r="BH173" s="144">
        <f t="shared" si="27"/>
        <v>0</v>
      </c>
      <c r="BI173" s="144">
        <f t="shared" si="28"/>
        <v>0</v>
      </c>
      <c r="BJ173" s="14" t="s">
        <v>81</v>
      </c>
      <c r="BK173" s="144">
        <f t="shared" si="29"/>
        <v>0</v>
      </c>
      <c r="BL173" s="14" t="s">
        <v>139</v>
      </c>
      <c r="BM173" s="143" t="s">
        <v>228</v>
      </c>
    </row>
    <row r="174" spans="2:63" s="11" customFormat="1" ht="22.75" customHeight="1">
      <c r="B174" s="118"/>
      <c r="D174" s="119" t="s">
        <v>72</v>
      </c>
      <c r="E174" s="128" t="s">
        <v>229</v>
      </c>
      <c r="F174" s="128" t="s">
        <v>230</v>
      </c>
      <c r="I174" s="121"/>
      <c r="J174" s="129">
        <f>BK174</f>
        <v>0</v>
      </c>
      <c r="L174" s="118"/>
      <c r="M174" s="123"/>
      <c r="P174" s="124">
        <f>P175</f>
        <v>0</v>
      </c>
      <c r="R174" s="124">
        <f>R175</f>
        <v>0</v>
      </c>
      <c r="T174" s="125">
        <f>T175</f>
        <v>0</v>
      </c>
      <c r="AR174" s="119" t="s">
        <v>81</v>
      </c>
      <c r="AT174" s="126" t="s">
        <v>72</v>
      </c>
      <c r="AU174" s="126" t="s">
        <v>81</v>
      </c>
      <c r="AY174" s="119" t="s">
        <v>132</v>
      </c>
      <c r="BK174" s="127">
        <f>BK175</f>
        <v>0</v>
      </c>
    </row>
    <row r="175" spans="2:65" s="1" customFormat="1" ht="123" customHeight="1">
      <c r="B175" s="130"/>
      <c r="C175" s="131" t="s">
        <v>231</v>
      </c>
      <c r="D175" s="131" t="s">
        <v>135</v>
      </c>
      <c r="E175" s="132" t="s">
        <v>232</v>
      </c>
      <c r="F175" s="133" t="s">
        <v>233</v>
      </c>
      <c r="G175" s="134" t="s">
        <v>138</v>
      </c>
      <c r="H175" s="135">
        <v>35.57</v>
      </c>
      <c r="I175" s="136"/>
      <c r="J175" s="137">
        <f>ROUND(I175*H175,2)</f>
        <v>0</v>
      </c>
      <c r="K175" s="138"/>
      <c r="L175" s="29"/>
      <c r="M175" s="139" t="s">
        <v>1</v>
      </c>
      <c r="N175" s="140" t="s">
        <v>38</v>
      </c>
      <c r="P175" s="141">
        <f>O175*H175</f>
        <v>0</v>
      </c>
      <c r="Q175" s="141">
        <v>0</v>
      </c>
      <c r="R175" s="141">
        <f>Q175*H175</f>
        <v>0</v>
      </c>
      <c r="S175" s="141">
        <v>0</v>
      </c>
      <c r="T175" s="142">
        <f>S175*H175</f>
        <v>0</v>
      </c>
      <c r="AR175" s="143" t="s">
        <v>139</v>
      </c>
      <c r="AT175" s="143" t="s">
        <v>135</v>
      </c>
      <c r="AU175" s="143" t="s">
        <v>83</v>
      </c>
      <c r="AY175" s="14" t="s">
        <v>132</v>
      </c>
      <c r="BE175" s="144">
        <f>IF(N175="základní",J175,0)</f>
        <v>0</v>
      </c>
      <c r="BF175" s="144">
        <f>IF(N175="snížená",J175,0)</f>
        <v>0</v>
      </c>
      <c r="BG175" s="144">
        <f>IF(N175="zákl. přenesená",J175,0)</f>
        <v>0</v>
      </c>
      <c r="BH175" s="144">
        <f>IF(N175="sníž. přenesená",J175,0)</f>
        <v>0</v>
      </c>
      <c r="BI175" s="144">
        <f>IF(N175="nulová",J175,0)</f>
        <v>0</v>
      </c>
      <c r="BJ175" s="14" t="s">
        <v>81</v>
      </c>
      <c r="BK175" s="144">
        <f>ROUND(I175*H175,2)</f>
        <v>0</v>
      </c>
      <c r="BL175" s="14" t="s">
        <v>139</v>
      </c>
      <c r="BM175" s="143" t="s">
        <v>234</v>
      </c>
    </row>
    <row r="176" spans="2:63" s="11" customFormat="1" ht="22.75" customHeight="1">
      <c r="B176" s="118"/>
      <c r="D176" s="119" t="s">
        <v>72</v>
      </c>
      <c r="E176" s="128" t="s">
        <v>235</v>
      </c>
      <c r="F176" s="128" t="s">
        <v>236</v>
      </c>
      <c r="I176" s="121"/>
      <c r="J176" s="129">
        <f>BK176</f>
        <v>0</v>
      </c>
      <c r="L176" s="118"/>
      <c r="M176" s="123"/>
      <c r="P176" s="124">
        <f>P177</f>
        <v>0</v>
      </c>
      <c r="R176" s="124">
        <f>R177</f>
        <v>0</v>
      </c>
      <c r="T176" s="125">
        <f>T177</f>
        <v>0</v>
      </c>
      <c r="AR176" s="119" t="s">
        <v>81</v>
      </c>
      <c r="AT176" s="126" t="s">
        <v>72</v>
      </c>
      <c r="AU176" s="126" t="s">
        <v>81</v>
      </c>
      <c r="AY176" s="119" t="s">
        <v>132</v>
      </c>
      <c r="BK176" s="127">
        <f>BK177</f>
        <v>0</v>
      </c>
    </row>
    <row r="177" spans="2:65" s="1" customFormat="1" ht="123" customHeight="1">
      <c r="B177" s="130"/>
      <c r="C177" s="131" t="s">
        <v>208</v>
      </c>
      <c r="D177" s="131" t="s">
        <v>135</v>
      </c>
      <c r="E177" s="132" t="s">
        <v>237</v>
      </c>
      <c r="F177" s="133" t="s">
        <v>238</v>
      </c>
      <c r="G177" s="134" t="s">
        <v>138</v>
      </c>
      <c r="H177" s="135">
        <v>63.91</v>
      </c>
      <c r="I177" s="136"/>
      <c r="J177" s="137">
        <f>ROUND(I177*H177,2)</f>
        <v>0</v>
      </c>
      <c r="K177" s="138"/>
      <c r="L177" s="29"/>
      <c r="M177" s="139" t="s">
        <v>1</v>
      </c>
      <c r="N177" s="140" t="s">
        <v>38</v>
      </c>
      <c r="P177" s="141">
        <f>O177*H177</f>
        <v>0</v>
      </c>
      <c r="Q177" s="141">
        <v>0</v>
      </c>
      <c r="R177" s="141">
        <f>Q177*H177</f>
        <v>0</v>
      </c>
      <c r="S177" s="141">
        <v>0</v>
      </c>
      <c r="T177" s="142">
        <f>S177*H177</f>
        <v>0</v>
      </c>
      <c r="AR177" s="143" t="s">
        <v>139</v>
      </c>
      <c r="AT177" s="143" t="s">
        <v>135</v>
      </c>
      <c r="AU177" s="143" t="s">
        <v>83</v>
      </c>
      <c r="AY177" s="14" t="s">
        <v>132</v>
      </c>
      <c r="BE177" s="144">
        <f>IF(N177="základní",J177,0)</f>
        <v>0</v>
      </c>
      <c r="BF177" s="144">
        <f>IF(N177="snížená",J177,0)</f>
        <v>0</v>
      </c>
      <c r="BG177" s="144">
        <f>IF(N177="zákl. přenesená",J177,0)</f>
        <v>0</v>
      </c>
      <c r="BH177" s="144">
        <f>IF(N177="sníž. přenesená",J177,0)</f>
        <v>0</v>
      </c>
      <c r="BI177" s="144">
        <f>IF(N177="nulová",J177,0)</f>
        <v>0</v>
      </c>
      <c r="BJ177" s="14" t="s">
        <v>81</v>
      </c>
      <c r="BK177" s="144">
        <f>ROUND(I177*H177,2)</f>
        <v>0</v>
      </c>
      <c r="BL177" s="14" t="s">
        <v>139</v>
      </c>
      <c r="BM177" s="143" t="s">
        <v>239</v>
      </c>
    </row>
    <row r="178" spans="2:63" s="11" customFormat="1" ht="22.75" customHeight="1">
      <c r="B178" s="118"/>
      <c r="D178" s="119" t="s">
        <v>72</v>
      </c>
      <c r="E178" s="128" t="s">
        <v>240</v>
      </c>
      <c r="F178" s="128" t="s">
        <v>241</v>
      </c>
      <c r="I178" s="121"/>
      <c r="J178" s="129">
        <f>BK178</f>
        <v>0</v>
      </c>
      <c r="L178" s="118"/>
      <c r="M178" s="123"/>
      <c r="P178" s="124">
        <f>P179</f>
        <v>0</v>
      </c>
      <c r="R178" s="124">
        <f>R179</f>
        <v>0</v>
      </c>
      <c r="T178" s="125">
        <f>T179</f>
        <v>0</v>
      </c>
      <c r="AR178" s="119" t="s">
        <v>81</v>
      </c>
      <c r="AT178" s="126" t="s">
        <v>72</v>
      </c>
      <c r="AU178" s="126" t="s">
        <v>81</v>
      </c>
      <c r="AY178" s="119" t="s">
        <v>132</v>
      </c>
      <c r="BK178" s="127">
        <f>BK179</f>
        <v>0</v>
      </c>
    </row>
    <row r="179" spans="2:65" s="1" customFormat="1" ht="101.25" customHeight="1">
      <c r="B179" s="130"/>
      <c r="C179" s="131" t="s">
        <v>242</v>
      </c>
      <c r="D179" s="131" t="s">
        <v>135</v>
      </c>
      <c r="E179" s="132" t="s">
        <v>243</v>
      </c>
      <c r="F179" s="133" t="s">
        <v>244</v>
      </c>
      <c r="G179" s="134" t="s">
        <v>138</v>
      </c>
      <c r="H179" s="135">
        <v>15.81</v>
      </c>
      <c r="I179" s="136"/>
      <c r="J179" s="137">
        <f>ROUND(I179*H179,2)</f>
        <v>0</v>
      </c>
      <c r="K179" s="138"/>
      <c r="L179" s="29"/>
      <c r="M179" s="139" t="s">
        <v>1</v>
      </c>
      <c r="N179" s="140" t="s">
        <v>38</v>
      </c>
      <c r="P179" s="141">
        <f>O179*H179</f>
        <v>0</v>
      </c>
      <c r="Q179" s="141">
        <v>0</v>
      </c>
      <c r="R179" s="141">
        <f>Q179*H179</f>
        <v>0</v>
      </c>
      <c r="S179" s="141">
        <v>0</v>
      </c>
      <c r="T179" s="142">
        <f>S179*H179</f>
        <v>0</v>
      </c>
      <c r="AR179" s="143" t="s">
        <v>139</v>
      </c>
      <c r="AT179" s="143" t="s">
        <v>135</v>
      </c>
      <c r="AU179" s="143" t="s">
        <v>83</v>
      </c>
      <c r="AY179" s="14" t="s">
        <v>132</v>
      </c>
      <c r="BE179" s="144">
        <f>IF(N179="základní",J179,0)</f>
        <v>0</v>
      </c>
      <c r="BF179" s="144">
        <f>IF(N179="snížená",J179,0)</f>
        <v>0</v>
      </c>
      <c r="BG179" s="144">
        <f>IF(N179="zákl. přenesená",J179,0)</f>
        <v>0</v>
      </c>
      <c r="BH179" s="144">
        <f>IF(N179="sníž. přenesená",J179,0)</f>
        <v>0</v>
      </c>
      <c r="BI179" s="144">
        <f>IF(N179="nulová",J179,0)</f>
        <v>0</v>
      </c>
      <c r="BJ179" s="14" t="s">
        <v>81</v>
      </c>
      <c r="BK179" s="144">
        <f>ROUND(I179*H179,2)</f>
        <v>0</v>
      </c>
      <c r="BL179" s="14" t="s">
        <v>139</v>
      </c>
      <c r="BM179" s="143" t="s">
        <v>245</v>
      </c>
    </row>
    <row r="180" spans="2:63" s="11" customFormat="1" ht="22.75" customHeight="1">
      <c r="B180" s="118"/>
      <c r="D180" s="119" t="s">
        <v>72</v>
      </c>
      <c r="E180" s="128" t="s">
        <v>246</v>
      </c>
      <c r="F180" s="128" t="s">
        <v>247</v>
      </c>
      <c r="I180" s="121"/>
      <c r="J180" s="129">
        <f>BK180</f>
        <v>0</v>
      </c>
      <c r="L180" s="118"/>
      <c r="M180" s="123"/>
      <c r="P180" s="124">
        <f>P181</f>
        <v>0</v>
      </c>
      <c r="R180" s="124">
        <f>R181</f>
        <v>0</v>
      </c>
      <c r="T180" s="125">
        <f>T181</f>
        <v>0</v>
      </c>
      <c r="AR180" s="119" t="s">
        <v>81</v>
      </c>
      <c r="AT180" s="126" t="s">
        <v>72</v>
      </c>
      <c r="AU180" s="126" t="s">
        <v>81</v>
      </c>
      <c r="AY180" s="119" t="s">
        <v>132</v>
      </c>
      <c r="BK180" s="127">
        <f>BK181</f>
        <v>0</v>
      </c>
    </row>
    <row r="181" spans="2:65" s="1" customFormat="1" ht="76.25" customHeight="1">
      <c r="B181" s="130"/>
      <c r="C181" s="131" t="s">
        <v>214</v>
      </c>
      <c r="D181" s="131" t="s">
        <v>135</v>
      </c>
      <c r="E181" s="132" t="s">
        <v>248</v>
      </c>
      <c r="F181" s="133" t="s">
        <v>249</v>
      </c>
      <c r="G181" s="134" t="s">
        <v>138</v>
      </c>
      <c r="H181" s="135">
        <v>10.5</v>
      </c>
      <c r="I181" s="136"/>
      <c r="J181" s="137">
        <f>ROUND(I181*H181,2)</f>
        <v>0</v>
      </c>
      <c r="K181" s="138"/>
      <c r="L181" s="29"/>
      <c r="M181" s="139" t="s">
        <v>1</v>
      </c>
      <c r="N181" s="140" t="s">
        <v>38</v>
      </c>
      <c r="P181" s="141">
        <f>O181*H181</f>
        <v>0</v>
      </c>
      <c r="Q181" s="141">
        <v>0</v>
      </c>
      <c r="R181" s="141">
        <f>Q181*H181</f>
        <v>0</v>
      </c>
      <c r="S181" s="141">
        <v>0</v>
      </c>
      <c r="T181" s="142">
        <f>S181*H181</f>
        <v>0</v>
      </c>
      <c r="AR181" s="143" t="s">
        <v>139</v>
      </c>
      <c r="AT181" s="143" t="s">
        <v>135</v>
      </c>
      <c r="AU181" s="143" t="s">
        <v>83</v>
      </c>
      <c r="AY181" s="14" t="s">
        <v>132</v>
      </c>
      <c r="BE181" s="144">
        <f>IF(N181="základní",J181,0)</f>
        <v>0</v>
      </c>
      <c r="BF181" s="144">
        <f>IF(N181="snížená",J181,0)</f>
        <v>0</v>
      </c>
      <c r="BG181" s="144">
        <f>IF(N181="zákl. přenesená",J181,0)</f>
        <v>0</v>
      </c>
      <c r="BH181" s="144">
        <f>IF(N181="sníž. přenesená",J181,0)</f>
        <v>0</v>
      </c>
      <c r="BI181" s="144">
        <f>IF(N181="nulová",J181,0)</f>
        <v>0</v>
      </c>
      <c r="BJ181" s="14" t="s">
        <v>81</v>
      </c>
      <c r="BK181" s="144">
        <f>ROUND(I181*H181,2)</f>
        <v>0</v>
      </c>
      <c r="BL181" s="14" t="s">
        <v>139</v>
      </c>
      <c r="BM181" s="143" t="s">
        <v>250</v>
      </c>
    </row>
    <row r="182" spans="2:63" s="11" customFormat="1" ht="22.75" customHeight="1">
      <c r="B182" s="118"/>
      <c r="D182" s="119" t="s">
        <v>72</v>
      </c>
      <c r="E182" s="128" t="s">
        <v>251</v>
      </c>
      <c r="F182" s="128" t="s">
        <v>252</v>
      </c>
      <c r="I182" s="121"/>
      <c r="J182" s="129">
        <f>BK182</f>
        <v>0</v>
      </c>
      <c r="L182" s="118"/>
      <c r="M182" s="123"/>
      <c r="P182" s="124">
        <f>P183</f>
        <v>0</v>
      </c>
      <c r="R182" s="124">
        <f>R183</f>
        <v>0</v>
      </c>
      <c r="T182" s="125">
        <f>T183</f>
        <v>0</v>
      </c>
      <c r="AR182" s="119" t="s">
        <v>81</v>
      </c>
      <c r="AT182" s="126" t="s">
        <v>72</v>
      </c>
      <c r="AU182" s="126" t="s">
        <v>81</v>
      </c>
      <c r="AY182" s="119" t="s">
        <v>132</v>
      </c>
      <c r="BK182" s="127">
        <f>BK183</f>
        <v>0</v>
      </c>
    </row>
    <row r="183" spans="2:65" s="1" customFormat="1" ht="78" customHeight="1">
      <c r="B183" s="130"/>
      <c r="C183" s="131" t="s">
        <v>253</v>
      </c>
      <c r="D183" s="131" t="s">
        <v>135</v>
      </c>
      <c r="E183" s="132" t="s">
        <v>254</v>
      </c>
      <c r="F183" s="133" t="s">
        <v>255</v>
      </c>
      <c r="G183" s="134" t="s">
        <v>138</v>
      </c>
      <c r="H183" s="135">
        <v>21.18</v>
      </c>
      <c r="I183" s="136"/>
      <c r="J183" s="137">
        <f>ROUND(I183*H183,2)</f>
        <v>0</v>
      </c>
      <c r="K183" s="138"/>
      <c r="L183" s="29"/>
      <c r="M183" s="139" t="s">
        <v>1</v>
      </c>
      <c r="N183" s="140" t="s">
        <v>38</v>
      </c>
      <c r="P183" s="141">
        <f>O183*H183</f>
        <v>0</v>
      </c>
      <c r="Q183" s="141">
        <v>0</v>
      </c>
      <c r="R183" s="141">
        <f>Q183*H183</f>
        <v>0</v>
      </c>
      <c r="S183" s="141">
        <v>0</v>
      </c>
      <c r="T183" s="142">
        <f>S183*H183</f>
        <v>0</v>
      </c>
      <c r="AR183" s="143" t="s">
        <v>139</v>
      </c>
      <c r="AT183" s="143" t="s">
        <v>135</v>
      </c>
      <c r="AU183" s="143" t="s">
        <v>83</v>
      </c>
      <c r="AY183" s="14" t="s">
        <v>132</v>
      </c>
      <c r="BE183" s="144">
        <f>IF(N183="základní",J183,0)</f>
        <v>0</v>
      </c>
      <c r="BF183" s="144">
        <f>IF(N183="snížená",J183,0)</f>
        <v>0</v>
      </c>
      <c r="BG183" s="144">
        <f>IF(N183="zákl. přenesená",J183,0)</f>
        <v>0</v>
      </c>
      <c r="BH183" s="144">
        <f>IF(N183="sníž. přenesená",J183,0)</f>
        <v>0</v>
      </c>
      <c r="BI183" s="144">
        <f>IF(N183="nulová",J183,0)</f>
        <v>0</v>
      </c>
      <c r="BJ183" s="14" t="s">
        <v>81</v>
      </c>
      <c r="BK183" s="144">
        <f>ROUND(I183*H183,2)</f>
        <v>0</v>
      </c>
      <c r="BL183" s="14" t="s">
        <v>139</v>
      </c>
      <c r="BM183" s="143" t="s">
        <v>256</v>
      </c>
    </row>
    <row r="184" spans="2:63" s="11" customFormat="1" ht="22.75" customHeight="1">
      <c r="B184" s="118"/>
      <c r="D184" s="119" t="s">
        <v>72</v>
      </c>
      <c r="E184" s="128" t="s">
        <v>257</v>
      </c>
      <c r="F184" s="128" t="s">
        <v>258</v>
      </c>
      <c r="I184" s="121"/>
      <c r="J184" s="129">
        <f>BK184</f>
        <v>0</v>
      </c>
      <c r="L184" s="118"/>
      <c r="M184" s="123"/>
      <c r="P184" s="124">
        <f>P185</f>
        <v>0</v>
      </c>
      <c r="R184" s="124">
        <f>R185</f>
        <v>0</v>
      </c>
      <c r="T184" s="125">
        <f>T185</f>
        <v>0</v>
      </c>
      <c r="AR184" s="119" t="s">
        <v>81</v>
      </c>
      <c r="AT184" s="126" t="s">
        <v>72</v>
      </c>
      <c r="AU184" s="126" t="s">
        <v>81</v>
      </c>
      <c r="AY184" s="119" t="s">
        <v>132</v>
      </c>
      <c r="BK184" s="127">
        <f>BK185</f>
        <v>0</v>
      </c>
    </row>
    <row r="185" spans="2:65" s="1" customFormat="1" ht="66.75" customHeight="1">
      <c r="B185" s="130"/>
      <c r="C185" s="131" t="s">
        <v>215</v>
      </c>
      <c r="D185" s="131" t="s">
        <v>135</v>
      </c>
      <c r="E185" s="132" t="s">
        <v>259</v>
      </c>
      <c r="F185" s="133" t="s">
        <v>260</v>
      </c>
      <c r="G185" s="134" t="s">
        <v>138</v>
      </c>
      <c r="H185" s="135">
        <v>20.31</v>
      </c>
      <c r="I185" s="136"/>
      <c r="J185" s="137">
        <f>ROUND(I185*H185,2)</f>
        <v>0</v>
      </c>
      <c r="K185" s="138"/>
      <c r="L185" s="29"/>
      <c r="M185" s="139" t="s">
        <v>1</v>
      </c>
      <c r="N185" s="140" t="s">
        <v>38</v>
      </c>
      <c r="P185" s="141">
        <f>O185*H185</f>
        <v>0</v>
      </c>
      <c r="Q185" s="141">
        <v>0</v>
      </c>
      <c r="R185" s="141">
        <f>Q185*H185</f>
        <v>0</v>
      </c>
      <c r="S185" s="141">
        <v>0</v>
      </c>
      <c r="T185" s="142">
        <f>S185*H185</f>
        <v>0</v>
      </c>
      <c r="AR185" s="143" t="s">
        <v>139</v>
      </c>
      <c r="AT185" s="143" t="s">
        <v>135</v>
      </c>
      <c r="AU185" s="143" t="s">
        <v>83</v>
      </c>
      <c r="AY185" s="14" t="s">
        <v>132</v>
      </c>
      <c r="BE185" s="144">
        <f>IF(N185="základní",J185,0)</f>
        <v>0</v>
      </c>
      <c r="BF185" s="144">
        <f>IF(N185="snížená",J185,0)</f>
        <v>0</v>
      </c>
      <c r="BG185" s="144">
        <f>IF(N185="zákl. přenesená",J185,0)</f>
        <v>0</v>
      </c>
      <c r="BH185" s="144">
        <f>IF(N185="sníž. přenesená",J185,0)</f>
        <v>0</v>
      </c>
      <c r="BI185" s="144">
        <f>IF(N185="nulová",J185,0)</f>
        <v>0</v>
      </c>
      <c r="BJ185" s="14" t="s">
        <v>81</v>
      </c>
      <c r="BK185" s="144">
        <f>ROUND(I185*H185,2)</f>
        <v>0</v>
      </c>
      <c r="BL185" s="14" t="s">
        <v>139</v>
      </c>
      <c r="BM185" s="143" t="s">
        <v>261</v>
      </c>
    </row>
    <row r="186" spans="2:63" s="11" customFormat="1" ht="22.75" customHeight="1">
      <c r="B186" s="118"/>
      <c r="D186" s="119" t="s">
        <v>72</v>
      </c>
      <c r="E186" s="128" t="s">
        <v>262</v>
      </c>
      <c r="F186" s="128" t="s">
        <v>263</v>
      </c>
      <c r="I186" s="121"/>
      <c r="J186" s="129">
        <f>BK186</f>
        <v>0</v>
      </c>
      <c r="L186" s="118"/>
      <c r="M186" s="123"/>
      <c r="P186" s="124">
        <f>P187</f>
        <v>0</v>
      </c>
      <c r="R186" s="124">
        <f>R187</f>
        <v>0</v>
      </c>
      <c r="T186" s="125">
        <f>T187</f>
        <v>0</v>
      </c>
      <c r="AR186" s="119" t="s">
        <v>81</v>
      </c>
      <c r="AT186" s="126" t="s">
        <v>72</v>
      </c>
      <c r="AU186" s="126" t="s">
        <v>81</v>
      </c>
      <c r="AY186" s="119" t="s">
        <v>132</v>
      </c>
      <c r="BK186" s="127">
        <f>BK187</f>
        <v>0</v>
      </c>
    </row>
    <row r="187" spans="2:65" s="1" customFormat="1" ht="49" customHeight="1">
      <c r="B187" s="130"/>
      <c r="C187" s="131" t="s">
        <v>264</v>
      </c>
      <c r="D187" s="131" t="s">
        <v>135</v>
      </c>
      <c r="E187" s="132" t="s">
        <v>265</v>
      </c>
      <c r="F187" s="133" t="s">
        <v>266</v>
      </c>
      <c r="G187" s="134" t="s">
        <v>138</v>
      </c>
      <c r="H187" s="135">
        <v>10.64</v>
      </c>
      <c r="I187" s="136"/>
      <c r="J187" s="137">
        <f>ROUND(I187*H187,2)</f>
        <v>0</v>
      </c>
      <c r="K187" s="138"/>
      <c r="L187" s="29"/>
      <c r="M187" s="139" t="s">
        <v>1</v>
      </c>
      <c r="N187" s="140" t="s">
        <v>38</v>
      </c>
      <c r="P187" s="141">
        <f>O187*H187</f>
        <v>0</v>
      </c>
      <c r="Q187" s="141">
        <v>0</v>
      </c>
      <c r="R187" s="141">
        <f>Q187*H187</f>
        <v>0</v>
      </c>
      <c r="S187" s="141">
        <v>0</v>
      </c>
      <c r="T187" s="142">
        <f>S187*H187</f>
        <v>0</v>
      </c>
      <c r="AR187" s="143" t="s">
        <v>139</v>
      </c>
      <c r="AT187" s="143" t="s">
        <v>135</v>
      </c>
      <c r="AU187" s="143" t="s">
        <v>83</v>
      </c>
      <c r="AY187" s="14" t="s">
        <v>132</v>
      </c>
      <c r="BE187" s="144">
        <f>IF(N187="základní",J187,0)</f>
        <v>0</v>
      </c>
      <c r="BF187" s="144">
        <f>IF(N187="snížená",J187,0)</f>
        <v>0</v>
      </c>
      <c r="BG187" s="144">
        <f>IF(N187="zákl. přenesená",J187,0)</f>
        <v>0</v>
      </c>
      <c r="BH187" s="144">
        <f>IF(N187="sníž. přenesená",J187,0)</f>
        <v>0</v>
      </c>
      <c r="BI187" s="144">
        <f>IF(N187="nulová",J187,0)</f>
        <v>0</v>
      </c>
      <c r="BJ187" s="14" t="s">
        <v>81</v>
      </c>
      <c r="BK187" s="144">
        <f>ROUND(I187*H187,2)</f>
        <v>0</v>
      </c>
      <c r="BL187" s="14" t="s">
        <v>139</v>
      </c>
      <c r="BM187" s="143" t="s">
        <v>267</v>
      </c>
    </row>
    <row r="188" spans="2:63" s="11" customFormat="1" ht="22.75" customHeight="1">
      <c r="B188" s="118"/>
      <c r="D188" s="119" t="s">
        <v>72</v>
      </c>
      <c r="E188" s="128" t="s">
        <v>268</v>
      </c>
      <c r="F188" s="128" t="s">
        <v>269</v>
      </c>
      <c r="I188" s="121"/>
      <c r="J188" s="129">
        <f>BK188</f>
        <v>0</v>
      </c>
      <c r="L188" s="118"/>
      <c r="M188" s="123"/>
      <c r="P188" s="124">
        <f>P189</f>
        <v>0</v>
      </c>
      <c r="R188" s="124">
        <f>R189</f>
        <v>0</v>
      </c>
      <c r="T188" s="125">
        <f>T189</f>
        <v>0</v>
      </c>
      <c r="AR188" s="119" t="s">
        <v>81</v>
      </c>
      <c r="AT188" s="126" t="s">
        <v>72</v>
      </c>
      <c r="AU188" s="126" t="s">
        <v>81</v>
      </c>
      <c r="AY188" s="119" t="s">
        <v>132</v>
      </c>
      <c r="BK188" s="127">
        <f>BK189</f>
        <v>0</v>
      </c>
    </row>
    <row r="189" spans="2:65" s="1" customFormat="1" ht="37.75" customHeight="1">
      <c r="B189" s="130"/>
      <c r="C189" s="131" t="s">
        <v>218</v>
      </c>
      <c r="D189" s="131" t="s">
        <v>135</v>
      </c>
      <c r="E189" s="132" t="s">
        <v>270</v>
      </c>
      <c r="F189" s="133" t="s">
        <v>271</v>
      </c>
      <c r="G189" s="134" t="s">
        <v>138</v>
      </c>
      <c r="H189" s="135">
        <v>5.405</v>
      </c>
      <c r="I189" s="136"/>
      <c r="J189" s="137">
        <f>ROUND(I189*H189,2)</f>
        <v>0</v>
      </c>
      <c r="K189" s="138"/>
      <c r="L189" s="29"/>
      <c r="M189" s="139" t="s">
        <v>1</v>
      </c>
      <c r="N189" s="140" t="s">
        <v>38</v>
      </c>
      <c r="P189" s="141">
        <f>O189*H189</f>
        <v>0</v>
      </c>
      <c r="Q189" s="141">
        <v>0</v>
      </c>
      <c r="R189" s="141">
        <f>Q189*H189</f>
        <v>0</v>
      </c>
      <c r="S189" s="141">
        <v>0</v>
      </c>
      <c r="T189" s="142">
        <f>S189*H189</f>
        <v>0</v>
      </c>
      <c r="AR189" s="143" t="s">
        <v>139</v>
      </c>
      <c r="AT189" s="143" t="s">
        <v>135</v>
      </c>
      <c r="AU189" s="143" t="s">
        <v>83</v>
      </c>
      <c r="AY189" s="14" t="s">
        <v>132</v>
      </c>
      <c r="BE189" s="144">
        <f>IF(N189="základní",J189,0)</f>
        <v>0</v>
      </c>
      <c r="BF189" s="144">
        <f>IF(N189="snížená",J189,0)</f>
        <v>0</v>
      </c>
      <c r="BG189" s="144">
        <f>IF(N189="zákl. přenesená",J189,0)</f>
        <v>0</v>
      </c>
      <c r="BH189" s="144">
        <f>IF(N189="sníž. přenesená",J189,0)</f>
        <v>0</v>
      </c>
      <c r="BI189" s="144">
        <f>IF(N189="nulová",J189,0)</f>
        <v>0</v>
      </c>
      <c r="BJ189" s="14" t="s">
        <v>81</v>
      </c>
      <c r="BK189" s="144">
        <f>ROUND(I189*H189,2)</f>
        <v>0</v>
      </c>
      <c r="BL189" s="14" t="s">
        <v>139</v>
      </c>
      <c r="BM189" s="143" t="s">
        <v>272</v>
      </c>
    </row>
    <row r="190" spans="2:63" s="11" customFormat="1" ht="22.75" customHeight="1">
      <c r="B190" s="118"/>
      <c r="D190" s="119" t="s">
        <v>72</v>
      </c>
      <c r="E190" s="128" t="s">
        <v>273</v>
      </c>
      <c r="F190" s="128" t="s">
        <v>274</v>
      </c>
      <c r="I190" s="121"/>
      <c r="J190" s="129">
        <f>BK190</f>
        <v>0</v>
      </c>
      <c r="L190" s="118"/>
      <c r="M190" s="123"/>
      <c r="P190" s="124">
        <f>SUM(P191:P196)</f>
        <v>0</v>
      </c>
      <c r="R190" s="124">
        <f>SUM(R191:R196)</f>
        <v>0</v>
      </c>
      <c r="T190" s="125">
        <f>SUM(T191:T196)</f>
        <v>0</v>
      </c>
      <c r="AR190" s="119" t="s">
        <v>81</v>
      </c>
      <c r="AT190" s="126" t="s">
        <v>72</v>
      </c>
      <c r="AU190" s="126" t="s">
        <v>81</v>
      </c>
      <c r="AY190" s="119" t="s">
        <v>132</v>
      </c>
      <c r="BK190" s="127">
        <f>SUM(BK191:BK196)</f>
        <v>0</v>
      </c>
    </row>
    <row r="191" spans="2:65" s="1" customFormat="1" ht="37.75" customHeight="1">
      <c r="B191" s="130"/>
      <c r="C191" s="131" t="s">
        <v>275</v>
      </c>
      <c r="D191" s="131" t="s">
        <v>135</v>
      </c>
      <c r="E191" s="132" t="s">
        <v>276</v>
      </c>
      <c r="F191" s="133" t="s">
        <v>277</v>
      </c>
      <c r="G191" s="134" t="s">
        <v>278</v>
      </c>
      <c r="H191" s="135">
        <v>90.26</v>
      </c>
      <c r="I191" s="136"/>
      <c r="J191" s="137">
        <f aca="true" t="shared" si="30" ref="J191:J196">ROUND(I191*H191,2)</f>
        <v>0</v>
      </c>
      <c r="K191" s="138"/>
      <c r="L191" s="29"/>
      <c r="M191" s="139" t="s">
        <v>1</v>
      </c>
      <c r="N191" s="140" t="s">
        <v>38</v>
      </c>
      <c r="P191" s="141">
        <f aca="true" t="shared" si="31" ref="P191:P196">O191*H191</f>
        <v>0</v>
      </c>
      <c r="Q191" s="141">
        <v>0</v>
      </c>
      <c r="R191" s="141">
        <f aca="true" t="shared" si="32" ref="R191:R196">Q191*H191</f>
        <v>0</v>
      </c>
      <c r="S191" s="141">
        <v>0</v>
      </c>
      <c r="T191" s="142">
        <f aca="true" t="shared" si="33" ref="T191:T196">S191*H191</f>
        <v>0</v>
      </c>
      <c r="AR191" s="143" t="s">
        <v>139</v>
      </c>
      <c r="AT191" s="143" t="s">
        <v>135</v>
      </c>
      <c r="AU191" s="143" t="s">
        <v>83</v>
      </c>
      <c r="AY191" s="14" t="s">
        <v>132</v>
      </c>
      <c r="BE191" s="144">
        <f aca="true" t="shared" si="34" ref="BE191:BE196">IF(N191="základní",J191,0)</f>
        <v>0</v>
      </c>
      <c r="BF191" s="144">
        <f aca="true" t="shared" si="35" ref="BF191:BF196">IF(N191="snížená",J191,0)</f>
        <v>0</v>
      </c>
      <c r="BG191" s="144">
        <f aca="true" t="shared" si="36" ref="BG191:BG196">IF(N191="zákl. přenesená",J191,0)</f>
        <v>0</v>
      </c>
      <c r="BH191" s="144">
        <f aca="true" t="shared" si="37" ref="BH191:BH196">IF(N191="sníž. přenesená",J191,0)</f>
        <v>0</v>
      </c>
      <c r="BI191" s="144">
        <f aca="true" t="shared" si="38" ref="BI191:BI196">IF(N191="nulová",J191,0)</f>
        <v>0</v>
      </c>
      <c r="BJ191" s="14" t="s">
        <v>81</v>
      </c>
      <c r="BK191" s="144">
        <f aca="true" t="shared" si="39" ref="BK191:BK196">ROUND(I191*H191,2)</f>
        <v>0</v>
      </c>
      <c r="BL191" s="14" t="s">
        <v>139</v>
      </c>
      <c r="BM191" s="143" t="s">
        <v>279</v>
      </c>
    </row>
    <row r="192" spans="2:65" s="1" customFormat="1" ht="16.5" customHeight="1">
      <c r="B192" s="130"/>
      <c r="C192" s="131" t="s">
        <v>221</v>
      </c>
      <c r="D192" s="131" t="s">
        <v>135</v>
      </c>
      <c r="E192" s="132" t="s">
        <v>280</v>
      </c>
      <c r="F192" s="133" t="s">
        <v>281</v>
      </c>
      <c r="G192" s="134" t="s">
        <v>278</v>
      </c>
      <c r="H192" s="135">
        <v>17</v>
      </c>
      <c r="I192" s="136"/>
      <c r="J192" s="137">
        <f t="shared" si="30"/>
        <v>0</v>
      </c>
      <c r="K192" s="138"/>
      <c r="L192" s="29"/>
      <c r="M192" s="139" t="s">
        <v>1</v>
      </c>
      <c r="N192" s="140" t="s">
        <v>38</v>
      </c>
      <c r="P192" s="141">
        <f t="shared" si="31"/>
        <v>0</v>
      </c>
      <c r="Q192" s="141">
        <v>0</v>
      </c>
      <c r="R192" s="141">
        <f t="shared" si="32"/>
        <v>0</v>
      </c>
      <c r="S192" s="141">
        <v>0</v>
      </c>
      <c r="T192" s="142">
        <f t="shared" si="33"/>
        <v>0</v>
      </c>
      <c r="AR192" s="143" t="s">
        <v>139</v>
      </c>
      <c r="AT192" s="143" t="s">
        <v>135</v>
      </c>
      <c r="AU192" s="143" t="s">
        <v>83</v>
      </c>
      <c r="AY192" s="14" t="s">
        <v>132</v>
      </c>
      <c r="BE192" s="144">
        <f t="shared" si="34"/>
        <v>0</v>
      </c>
      <c r="BF192" s="144">
        <f t="shared" si="35"/>
        <v>0</v>
      </c>
      <c r="BG192" s="144">
        <f t="shared" si="36"/>
        <v>0</v>
      </c>
      <c r="BH192" s="144">
        <f t="shared" si="37"/>
        <v>0</v>
      </c>
      <c r="BI192" s="144">
        <f t="shared" si="38"/>
        <v>0</v>
      </c>
      <c r="BJ192" s="14" t="s">
        <v>81</v>
      </c>
      <c r="BK192" s="144">
        <f t="shared" si="39"/>
        <v>0</v>
      </c>
      <c r="BL192" s="14" t="s">
        <v>139</v>
      </c>
      <c r="BM192" s="143" t="s">
        <v>282</v>
      </c>
    </row>
    <row r="193" spans="2:65" s="1" customFormat="1" ht="16.5" customHeight="1">
      <c r="B193" s="130"/>
      <c r="C193" s="131" t="s">
        <v>283</v>
      </c>
      <c r="D193" s="131" t="s">
        <v>135</v>
      </c>
      <c r="E193" s="132" t="s">
        <v>284</v>
      </c>
      <c r="F193" s="133" t="s">
        <v>285</v>
      </c>
      <c r="G193" s="134" t="s">
        <v>286</v>
      </c>
      <c r="H193" s="135">
        <v>3</v>
      </c>
      <c r="I193" s="136"/>
      <c r="J193" s="137">
        <f t="shared" si="30"/>
        <v>0</v>
      </c>
      <c r="K193" s="138"/>
      <c r="L193" s="29"/>
      <c r="M193" s="139" t="s">
        <v>1</v>
      </c>
      <c r="N193" s="140" t="s">
        <v>38</v>
      </c>
      <c r="P193" s="141">
        <f t="shared" si="31"/>
        <v>0</v>
      </c>
      <c r="Q193" s="141">
        <v>0</v>
      </c>
      <c r="R193" s="141">
        <f t="shared" si="32"/>
        <v>0</v>
      </c>
      <c r="S193" s="141">
        <v>0</v>
      </c>
      <c r="T193" s="142">
        <f t="shared" si="33"/>
        <v>0</v>
      </c>
      <c r="AR193" s="143" t="s">
        <v>139</v>
      </c>
      <c r="AT193" s="143" t="s">
        <v>135</v>
      </c>
      <c r="AU193" s="143" t="s">
        <v>83</v>
      </c>
      <c r="AY193" s="14" t="s">
        <v>132</v>
      </c>
      <c r="BE193" s="144">
        <f t="shared" si="34"/>
        <v>0</v>
      </c>
      <c r="BF193" s="144">
        <f t="shared" si="35"/>
        <v>0</v>
      </c>
      <c r="BG193" s="144">
        <f t="shared" si="36"/>
        <v>0</v>
      </c>
      <c r="BH193" s="144">
        <f t="shared" si="37"/>
        <v>0</v>
      </c>
      <c r="BI193" s="144">
        <f t="shared" si="38"/>
        <v>0</v>
      </c>
      <c r="BJ193" s="14" t="s">
        <v>81</v>
      </c>
      <c r="BK193" s="144">
        <f t="shared" si="39"/>
        <v>0</v>
      </c>
      <c r="BL193" s="14" t="s">
        <v>139</v>
      </c>
      <c r="BM193" s="143" t="s">
        <v>287</v>
      </c>
    </row>
    <row r="194" spans="2:65" s="1" customFormat="1" ht="16.5" customHeight="1">
      <c r="B194" s="130"/>
      <c r="C194" s="131" t="s">
        <v>225</v>
      </c>
      <c r="D194" s="131" t="s">
        <v>135</v>
      </c>
      <c r="E194" s="132" t="s">
        <v>288</v>
      </c>
      <c r="F194" s="133" t="s">
        <v>289</v>
      </c>
      <c r="G194" s="134" t="s">
        <v>286</v>
      </c>
      <c r="H194" s="135">
        <v>3</v>
      </c>
      <c r="I194" s="136"/>
      <c r="J194" s="137">
        <f t="shared" si="30"/>
        <v>0</v>
      </c>
      <c r="K194" s="138"/>
      <c r="L194" s="29"/>
      <c r="M194" s="139" t="s">
        <v>1</v>
      </c>
      <c r="N194" s="140" t="s">
        <v>38</v>
      </c>
      <c r="P194" s="141">
        <f t="shared" si="31"/>
        <v>0</v>
      </c>
      <c r="Q194" s="141">
        <v>0</v>
      </c>
      <c r="R194" s="141">
        <f t="shared" si="32"/>
        <v>0</v>
      </c>
      <c r="S194" s="141">
        <v>0</v>
      </c>
      <c r="T194" s="142">
        <f t="shared" si="33"/>
        <v>0</v>
      </c>
      <c r="AR194" s="143" t="s">
        <v>139</v>
      </c>
      <c r="AT194" s="143" t="s">
        <v>135</v>
      </c>
      <c r="AU194" s="143" t="s">
        <v>83</v>
      </c>
      <c r="AY194" s="14" t="s">
        <v>132</v>
      </c>
      <c r="BE194" s="144">
        <f t="shared" si="34"/>
        <v>0</v>
      </c>
      <c r="BF194" s="144">
        <f t="shared" si="35"/>
        <v>0</v>
      </c>
      <c r="BG194" s="144">
        <f t="shared" si="36"/>
        <v>0</v>
      </c>
      <c r="BH194" s="144">
        <f t="shared" si="37"/>
        <v>0</v>
      </c>
      <c r="BI194" s="144">
        <f t="shared" si="38"/>
        <v>0</v>
      </c>
      <c r="BJ194" s="14" t="s">
        <v>81</v>
      </c>
      <c r="BK194" s="144">
        <f t="shared" si="39"/>
        <v>0</v>
      </c>
      <c r="BL194" s="14" t="s">
        <v>139</v>
      </c>
      <c r="BM194" s="143" t="s">
        <v>290</v>
      </c>
    </row>
    <row r="195" spans="2:65" s="1" customFormat="1" ht="16.5" customHeight="1">
      <c r="B195" s="130"/>
      <c r="C195" s="131" t="s">
        <v>291</v>
      </c>
      <c r="D195" s="131" t="s">
        <v>135</v>
      </c>
      <c r="E195" s="132" t="s">
        <v>292</v>
      </c>
      <c r="F195" s="133" t="s">
        <v>293</v>
      </c>
      <c r="G195" s="134" t="s">
        <v>286</v>
      </c>
      <c r="H195" s="135">
        <v>1</v>
      </c>
      <c r="I195" s="136"/>
      <c r="J195" s="137">
        <f t="shared" si="30"/>
        <v>0</v>
      </c>
      <c r="K195" s="138"/>
      <c r="L195" s="29"/>
      <c r="M195" s="139" t="s">
        <v>1</v>
      </c>
      <c r="N195" s="140" t="s">
        <v>38</v>
      </c>
      <c r="P195" s="141">
        <f t="shared" si="31"/>
        <v>0</v>
      </c>
      <c r="Q195" s="141">
        <v>0</v>
      </c>
      <c r="R195" s="141">
        <f t="shared" si="32"/>
        <v>0</v>
      </c>
      <c r="S195" s="141">
        <v>0</v>
      </c>
      <c r="T195" s="142">
        <f t="shared" si="33"/>
        <v>0</v>
      </c>
      <c r="AR195" s="143" t="s">
        <v>139</v>
      </c>
      <c r="AT195" s="143" t="s">
        <v>135</v>
      </c>
      <c r="AU195" s="143" t="s">
        <v>83</v>
      </c>
      <c r="AY195" s="14" t="s">
        <v>132</v>
      </c>
      <c r="BE195" s="144">
        <f t="shared" si="34"/>
        <v>0</v>
      </c>
      <c r="BF195" s="144">
        <f t="shared" si="35"/>
        <v>0</v>
      </c>
      <c r="BG195" s="144">
        <f t="shared" si="36"/>
        <v>0</v>
      </c>
      <c r="BH195" s="144">
        <f t="shared" si="37"/>
        <v>0</v>
      </c>
      <c r="BI195" s="144">
        <f t="shared" si="38"/>
        <v>0</v>
      </c>
      <c r="BJ195" s="14" t="s">
        <v>81</v>
      </c>
      <c r="BK195" s="144">
        <f t="shared" si="39"/>
        <v>0</v>
      </c>
      <c r="BL195" s="14" t="s">
        <v>139</v>
      </c>
      <c r="BM195" s="143" t="s">
        <v>294</v>
      </c>
    </row>
    <row r="196" spans="2:65" s="1" customFormat="1" ht="24.25" customHeight="1">
      <c r="B196" s="130"/>
      <c r="C196" s="131" t="s">
        <v>228</v>
      </c>
      <c r="D196" s="131" t="s">
        <v>135</v>
      </c>
      <c r="E196" s="132" t="s">
        <v>295</v>
      </c>
      <c r="F196" s="133" t="s">
        <v>296</v>
      </c>
      <c r="G196" s="134" t="s">
        <v>297</v>
      </c>
      <c r="H196" s="135">
        <v>800</v>
      </c>
      <c r="I196" s="136"/>
      <c r="J196" s="137">
        <f t="shared" si="30"/>
        <v>0</v>
      </c>
      <c r="K196" s="138"/>
      <c r="L196" s="29"/>
      <c r="M196" s="139" t="s">
        <v>1</v>
      </c>
      <c r="N196" s="140" t="s">
        <v>38</v>
      </c>
      <c r="P196" s="141">
        <f t="shared" si="31"/>
        <v>0</v>
      </c>
      <c r="Q196" s="141">
        <v>0</v>
      </c>
      <c r="R196" s="141">
        <f t="shared" si="32"/>
        <v>0</v>
      </c>
      <c r="S196" s="141">
        <v>0</v>
      </c>
      <c r="T196" s="142">
        <f t="shared" si="33"/>
        <v>0</v>
      </c>
      <c r="AR196" s="143" t="s">
        <v>139</v>
      </c>
      <c r="AT196" s="143" t="s">
        <v>135</v>
      </c>
      <c r="AU196" s="143" t="s">
        <v>83</v>
      </c>
      <c r="AY196" s="14" t="s">
        <v>132</v>
      </c>
      <c r="BE196" s="144">
        <f t="shared" si="34"/>
        <v>0</v>
      </c>
      <c r="BF196" s="144">
        <f t="shared" si="35"/>
        <v>0</v>
      </c>
      <c r="BG196" s="144">
        <f t="shared" si="36"/>
        <v>0</v>
      </c>
      <c r="BH196" s="144">
        <f t="shared" si="37"/>
        <v>0</v>
      </c>
      <c r="BI196" s="144">
        <f t="shared" si="38"/>
        <v>0</v>
      </c>
      <c r="BJ196" s="14" t="s">
        <v>81</v>
      </c>
      <c r="BK196" s="144">
        <f t="shared" si="39"/>
        <v>0</v>
      </c>
      <c r="BL196" s="14" t="s">
        <v>139</v>
      </c>
      <c r="BM196" s="143" t="s">
        <v>298</v>
      </c>
    </row>
    <row r="197" spans="2:65" s="1" customFormat="1" ht="16.5" customHeight="1">
      <c r="B197" s="130"/>
      <c r="C197" s="131">
        <v>39</v>
      </c>
      <c r="D197" s="131" t="s">
        <v>135</v>
      </c>
      <c r="E197" s="132" t="s">
        <v>351</v>
      </c>
      <c r="F197" s="133" t="s">
        <v>352</v>
      </c>
      <c r="G197" s="134" t="s">
        <v>278</v>
      </c>
      <c r="H197" s="135">
        <v>26.1</v>
      </c>
      <c r="I197" s="136"/>
      <c r="J197" s="137">
        <f aca="true" t="shared" si="40" ref="J197">ROUND(I197*H197,2)</f>
        <v>0</v>
      </c>
      <c r="K197" s="138"/>
      <c r="L197" s="29"/>
      <c r="M197" s="139" t="s">
        <v>1</v>
      </c>
      <c r="N197" s="140" t="s">
        <v>38</v>
      </c>
      <c r="P197" s="141">
        <f aca="true" t="shared" si="41" ref="P197">O197*H197</f>
        <v>0</v>
      </c>
      <c r="Q197" s="141">
        <v>0</v>
      </c>
      <c r="R197" s="141">
        <f aca="true" t="shared" si="42" ref="R197">Q197*H197</f>
        <v>0</v>
      </c>
      <c r="S197" s="141">
        <v>0</v>
      </c>
      <c r="T197" s="142">
        <f aca="true" t="shared" si="43" ref="T197">S197*H197</f>
        <v>0</v>
      </c>
      <c r="AR197" s="143" t="s">
        <v>139</v>
      </c>
      <c r="AT197" s="143" t="s">
        <v>135</v>
      </c>
      <c r="AU197" s="143" t="s">
        <v>83</v>
      </c>
      <c r="AY197" s="14" t="s">
        <v>132</v>
      </c>
      <c r="BE197" s="144">
        <f aca="true" t="shared" si="44" ref="BE197">IF(N197="základní",J197,0)</f>
        <v>0</v>
      </c>
      <c r="BF197" s="144">
        <f aca="true" t="shared" si="45" ref="BF197">IF(N197="snížená",J197,0)</f>
        <v>0</v>
      </c>
      <c r="BG197" s="144">
        <f aca="true" t="shared" si="46" ref="BG197">IF(N197="zákl. přenesená",J197,0)</f>
        <v>0</v>
      </c>
      <c r="BH197" s="144">
        <f aca="true" t="shared" si="47" ref="BH197">IF(N197="sníž. přenesená",J197,0)</f>
        <v>0</v>
      </c>
      <c r="BI197" s="144">
        <f aca="true" t="shared" si="48" ref="BI197">IF(N197="nulová",J197,0)</f>
        <v>0</v>
      </c>
      <c r="BJ197" s="14" t="s">
        <v>81</v>
      </c>
      <c r="BK197" s="144">
        <f aca="true" t="shared" si="49" ref="BK197">ROUND(I197*H197,2)</f>
        <v>0</v>
      </c>
      <c r="BL197" s="14" t="s">
        <v>139</v>
      </c>
      <c r="BM197" s="143" t="s">
        <v>282</v>
      </c>
    </row>
    <row r="198" spans="2:63" s="11" customFormat="1" ht="22.75" customHeight="1">
      <c r="B198" s="118"/>
      <c r="D198" s="119" t="s">
        <v>72</v>
      </c>
      <c r="E198" s="128" t="s">
        <v>299</v>
      </c>
      <c r="F198" s="128" t="s">
        <v>300</v>
      </c>
      <c r="I198" s="121"/>
      <c r="J198" s="129">
        <f>BK198</f>
        <v>0</v>
      </c>
      <c r="L198" s="118"/>
      <c r="M198" s="123"/>
      <c r="P198" s="124">
        <f>SUM(P199:P204)</f>
        <v>0</v>
      </c>
      <c r="R198" s="124">
        <f>SUM(R199:R204)</f>
        <v>0</v>
      </c>
      <c r="T198" s="125">
        <f>SUM(T199:T204)</f>
        <v>0</v>
      </c>
      <c r="AR198" s="119" t="s">
        <v>81</v>
      </c>
      <c r="AT198" s="126" t="s">
        <v>72</v>
      </c>
      <c r="AU198" s="126" t="s">
        <v>81</v>
      </c>
      <c r="AY198" s="119" t="s">
        <v>132</v>
      </c>
      <c r="BK198" s="127">
        <f>SUM(BK199:BK204)</f>
        <v>0</v>
      </c>
    </row>
    <row r="199" spans="2:65" s="1" customFormat="1" ht="52.25" customHeight="1">
      <c r="B199" s="130"/>
      <c r="C199" s="131">
        <v>40</v>
      </c>
      <c r="D199" s="131" t="s">
        <v>135</v>
      </c>
      <c r="E199" s="132" t="s">
        <v>301</v>
      </c>
      <c r="F199" s="133" t="s">
        <v>302</v>
      </c>
      <c r="G199" s="134" t="s">
        <v>138</v>
      </c>
      <c r="H199" s="135">
        <v>-1028.55</v>
      </c>
      <c r="I199" s="136"/>
      <c r="J199" s="137">
        <f>ROUND(I199*H199,2)</f>
        <v>0</v>
      </c>
      <c r="K199" s="138"/>
      <c r="L199" s="29"/>
      <c r="M199" s="139" t="s">
        <v>1</v>
      </c>
      <c r="N199" s="140" t="s">
        <v>38</v>
      </c>
      <c r="P199" s="141">
        <f>O199*H199</f>
        <v>0</v>
      </c>
      <c r="Q199" s="141">
        <v>0</v>
      </c>
      <c r="R199" s="141">
        <f>Q199*H199</f>
        <v>0</v>
      </c>
      <c r="S199" s="141">
        <v>0</v>
      </c>
      <c r="T199" s="142">
        <f>S199*H199</f>
        <v>0</v>
      </c>
      <c r="AR199" s="143" t="s">
        <v>139</v>
      </c>
      <c r="AT199" s="143" t="s">
        <v>135</v>
      </c>
      <c r="AU199" s="143" t="s">
        <v>83</v>
      </c>
      <c r="AY199" s="14" t="s">
        <v>132</v>
      </c>
      <c r="BE199" s="144">
        <f>IF(N199="základní",J199,0)</f>
        <v>0</v>
      </c>
      <c r="BF199" s="144">
        <f>IF(N199="snížená",J199,0)</f>
        <v>0</v>
      </c>
      <c r="BG199" s="144">
        <f>IF(N199="zákl. přenesená",J199,0)</f>
        <v>0</v>
      </c>
      <c r="BH199" s="144">
        <f>IF(N199="sníž. přenesená",J199,0)</f>
        <v>0</v>
      </c>
      <c r="BI199" s="144">
        <f>IF(N199="nulová",J199,0)</f>
        <v>0</v>
      </c>
      <c r="BJ199" s="14" t="s">
        <v>81</v>
      </c>
      <c r="BK199" s="144">
        <f>ROUND(I199*H199,2)</f>
        <v>0</v>
      </c>
      <c r="BL199" s="14" t="s">
        <v>139</v>
      </c>
      <c r="BM199" s="143" t="s">
        <v>303</v>
      </c>
    </row>
    <row r="200" spans="2:51" s="12" customFormat="1" ht="12">
      <c r="B200" s="156"/>
      <c r="D200" s="157" t="s">
        <v>304</v>
      </c>
      <c r="E200" s="158" t="s">
        <v>1</v>
      </c>
      <c r="F200" s="159" t="s">
        <v>305</v>
      </c>
      <c r="H200" s="160">
        <v>-1028.55</v>
      </c>
      <c r="I200" s="161"/>
      <c r="L200" s="156"/>
      <c r="M200" s="162"/>
      <c r="T200" s="163"/>
      <c r="AT200" s="158" t="s">
        <v>304</v>
      </c>
      <c r="AU200" s="158" t="s">
        <v>83</v>
      </c>
      <c r="AV200" s="12" t="s">
        <v>83</v>
      </c>
      <c r="AW200" s="12" t="s">
        <v>30</v>
      </c>
      <c r="AX200" s="12" t="s">
        <v>81</v>
      </c>
      <c r="AY200" s="158" t="s">
        <v>132</v>
      </c>
    </row>
    <row r="201" spans="2:65" s="1" customFormat="1" ht="37.75" customHeight="1">
      <c r="B201" s="130"/>
      <c r="C201" s="131">
        <v>41</v>
      </c>
      <c r="D201" s="131" t="s">
        <v>135</v>
      </c>
      <c r="E201" s="132" t="s">
        <v>306</v>
      </c>
      <c r="F201" s="133" t="s">
        <v>307</v>
      </c>
      <c r="G201" s="134" t="s">
        <v>278</v>
      </c>
      <c r="H201" s="135">
        <v>800</v>
      </c>
      <c r="I201" s="136"/>
      <c r="J201" s="137">
        <f>ROUND(I201*H201,2)</f>
        <v>0</v>
      </c>
      <c r="K201" s="138"/>
      <c r="L201" s="29"/>
      <c r="M201" s="139" t="s">
        <v>1</v>
      </c>
      <c r="N201" s="140" t="s">
        <v>38</v>
      </c>
      <c r="P201" s="141">
        <f>O201*H201</f>
        <v>0</v>
      </c>
      <c r="Q201" s="141">
        <v>0</v>
      </c>
      <c r="R201" s="141">
        <f>Q201*H201</f>
        <v>0</v>
      </c>
      <c r="S201" s="141">
        <v>0</v>
      </c>
      <c r="T201" s="142">
        <f>S201*H201</f>
        <v>0</v>
      </c>
      <c r="AR201" s="143" t="s">
        <v>139</v>
      </c>
      <c r="AT201" s="143" t="s">
        <v>135</v>
      </c>
      <c r="AU201" s="143" t="s">
        <v>83</v>
      </c>
      <c r="AY201" s="14" t="s">
        <v>132</v>
      </c>
      <c r="BE201" s="144">
        <f>IF(N201="základní",J201,0)</f>
        <v>0</v>
      </c>
      <c r="BF201" s="144">
        <f>IF(N201="snížená",J201,0)</f>
        <v>0</v>
      </c>
      <c r="BG201" s="144">
        <f>IF(N201="zákl. přenesená",J201,0)</f>
        <v>0</v>
      </c>
      <c r="BH201" s="144">
        <f>IF(N201="sníž. přenesená",J201,0)</f>
        <v>0</v>
      </c>
      <c r="BI201" s="144">
        <f>IF(N201="nulová",J201,0)</f>
        <v>0</v>
      </c>
      <c r="BJ201" s="14" t="s">
        <v>81</v>
      </c>
      <c r="BK201" s="144">
        <f>ROUND(I201*H201,2)</f>
        <v>0</v>
      </c>
      <c r="BL201" s="14" t="s">
        <v>139</v>
      </c>
      <c r="BM201" s="143" t="s">
        <v>308</v>
      </c>
    </row>
    <row r="202" spans="2:65" s="1" customFormat="1" ht="33" customHeight="1">
      <c r="B202" s="130"/>
      <c r="C202" s="131">
        <v>42</v>
      </c>
      <c r="D202" s="131" t="s">
        <v>135</v>
      </c>
      <c r="E202" s="132" t="s">
        <v>309</v>
      </c>
      <c r="F202" s="133" t="s">
        <v>310</v>
      </c>
      <c r="G202" s="134" t="s">
        <v>286</v>
      </c>
      <c r="H202" s="135">
        <v>1</v>
      </c>
      <c r="I202" s="136"/>
      <c r="J202" s="137">
        <f>ROUND(I202*H202,2)</f>
        <v>0</v>
      </c>
      <c r="K202" s="138"/>
      <c r="L202" s="29"/>
      <c r="M202" s="139" t="s">
        <v>1</v>
      </c>
      <c r="N202" s="140" t="s">
        <v>38</v>
      </c>
      <c r="P202" s="141">
        <f>O202*H202</f>
        <v>0</v>
      </c>
      <c r="Q202" s="141">
        <v>0</v>
      </c>
      <c r="R202" s="141">
        <f>Q202*H202</f>
        <v>0</v>
      </c>
      <c r="S202" s="141">
        <v>0</v>
      </c>
      <c r="T202" s="142">
        <f>S202*H202</f>
        <v>0</v>
      </c>
      <c r="AR202" s="143" t="s">
        <v>139</v>
      </c>
      <c r="AT202" s="143" t="s">
        <v>135</v>
      </c>
      <c r="AU202" s="143" t="s">
        <v>83</v>
      </c>
      <c r="AY202" s="14" t="s">
        <v>132</v>
      </c>
      <c r="BE202" s="144">
        <f>IF(N202="základní",J202,0)</f>
        <v>0</v>
      </c>
      <c r="BF202" s="144">
        <f>IF(N202="snížená",J202,0)</f>
        <v>0</v>
      </c>
      <c r="BG202" s="144">
        <f>IF(N202="zákl. přenesená",J202,0)</f>
        <v>0</v>
      </c>
      <c r="BH202" s="144">
        <f>IF(N202="sníž. přenesená",J202,0)</f>
        <v>0</v>
      </c>
      <c r="BI202" s="144">
        <f>IF(N202="nulová",J202,0)</f>
        <v>0</v>
      </c>
      <c r="BJ202" s="14" t="s">
        <v>81</v>
      </c>
      <c r="BK202" s="144">
        <f>ROUND(I202*H202,2)</f>
        <v>0</v>
      </c>
      <c r="BL202" s="14" t="s">
        <v>139</v>
      </c>
      <c r="BM202" s="143" t="s">
        <v>311</v>
      </c>
    </row>
    <row r="203" spans="2:65" s="1" customFormat="1" ht="24.25" customHeight="1">
      <c r="B203" s="130"/>
      <c r="C203" s="131">
        <v>43</v>
      </c>
      <c r="D203" s="131" t="s">
        <v>135</v>
      </c>
      <c r="E203" s="132" t="s">
        <v>312</v>
      </c>
      <c r="F203" s="133" t="s">
        <v>313</v>
      </c>
      <c r="G203" s="134" t="s">
        <v>145</v>
      </c>
      <c r="H203" s="135">
        <v>1</v>
      </c>
      <c r="I203" s="136"/>
      <c r="J203" s="137">
        <f>ROUND(I203*H203,2)</f>
        <v>0</v>
      </c>
      <c r="K203" s="138"/>
      <c r="L203" s="29"/>
      <c r="M203" s="139" t="s">
        <v>1</v>
      </c>
      <c r="N203" s="140" t="s">
        <v>38</v>
      </c>
      <c r="P203" s="141">
        <f>O203*H203</f>
        <v>0</v>
      </c>
      <c r="Q203" s="141">
        <v>0</v>
      </c>
      <c r="R203" s="141">
        <f>Q203*H203</f>
        <v>0</v>
      </c>
      <c r="S203" s="141">
        <v>0</v>
      </c>
      <c r="T203" s="142">
        <f>S203*H203</f>
        <v>0</v>
      </c>
      <c r="AR203" s="143" t="s">
        <v>139</v>
      </c>
      <c r="AT203" s="143" t="s">
        <v>135</v>
      </c>
      <c r="AU203" s="143" t="s">
        <v>83</v>
      </c>
      <c r="AY203" s="14" t="s">
        <v>132</v>
      </c>
      <c r="BE203" s="144">
        <f>IF(N203="základní",J203,0)</f>
        <v>0</v>
      </c>
      <c r="BF203" s="144">
        <f>IF(N203="snížená",J203,0)</f>
        <v>0</v>
      </c>
      <c r="BG203" s="144">
        <f>IF(N203="zákl. přenesená",J203,0)</f>
        <v>0</v>
      </c>
      <c r="BH203" s="144">
        <f>IF(N203="sníž. přenesená",J203,0)</f>
        <v>0</v>
      </c>
      <c r="BI203" s="144">
        <f>IF(N203="nulová",J203,0)</f>
        <v>0</v>
      </c>
      <c r="BJ203" s="14" t="s">
        <v>81</v>
      </c>
      <c r="BK203" s="144">
        <f>ROUND(I203*H203,2)</f>
        <v>0</v>
      </c>
      <c r="BL203" s="14" t="s">
        <v>139</v>
      </c>
      <c r="BM203" s="143" t="s">
        <v>314</v>
      </c>
    </row>
    <row r="204" spans="2:65" s="1" customFormat="1" ht="24.25" customHeight="1">
      <c r="B204" s="130"/>
      <c r="C204" s="131">
        <v>44</v>
      </c>
      <c r="D204" s="131" t="s">
        <v>135</v>
      </c>
      <c r="E204" s="132" t="s">
        <v>315</v>
      </c>
      <c r="F204" s="133" t="s">
        <v>316</v>
      </c>
      <c r="G204" s="134" t="s">
        <v>145</v>
      </c>
      <c r="H204" s="135">
        <v>1</v>
      </c>
      <c r="I204" s="136"/>
      <c r="J204" s="137">
        <f>ROUND(I204*H204,2)</f>
        <v>0</v>
      </c>
      <c r="K204" s="138"/>
      <c r="L204" s="29"/>
      <c r="M204" s="139" t="s">
        <v>1</v>
      </c>
      <c r="N204" s="140" t="s">
        <v>38</v>
      </c>
      <c r="P204" s="141">
        <f>O204*H204</f>
        <v>0</v>
      </c>
      <c r="Q204" s="141">
        <v>0</v>
      </c>
      <c r="R204" s="141">
        <f>Q204*H204</f>
        <v>0</v>
      </c>
      <c r="S204" s="141">
        <v>0</v>
      </c>
      <c r="T204" s="142">
        <f>S204*H204</f>
        <v>0</v>
      </c>
      <c r="AR204" s="143" t="s">
        <v>139</v>
      </c>
      <c r="AT204" s="143" t="s">
        <v>135</v>
      </c>
      <c r="AU204" s="143" t="s">
        <v>83</v>
      </c>
      <c r="AY204" s="14" t="s">
        <v>132</v>
      </c>
      <c r="BE204" s="144">
        <f>IF(N204="základní",J204,0)</f>
        <v>0</v>
      </c>
      <c r="BF204" s="144">
        <f>IF(N204="snížená",J204,0)</f>
        <v>0</v>
      </c>
      <c r="BG204" s="144">
        <f>IF(N204="zákl. přenesená",J204,0)</f>
        <v>0</v>
      </c>
      <c r="BH204" s="144">
        <f>IF(N204="sníž. přenesená",J204,0)</f>
        <v>0</v>
      </c>
      <c r="BI204" s="144">
        <f>IF(N204="nulová",J204,0)</f>
        <v>0</v>
      </c>
      <c r="BJ204" s="14" t="s">
        <v>81</v>
      </c>
      <c r="BK204" s="144">
        <f>ROUND(I204*H204,2)</f>
        <v>0</v>
      </c>
      <c r="BL204" s="14" t="s">
        <v>139</v>
      </c>
      <c r="BM204" s="143" t="s">
        <v>317</v>
      </c>
    </row>
    <row r="205" spans="2:63" s="11" customFormat="1" ht="22.75" customHeight="1">
      <c r="B205" s="118"/>
      <c r="D205" s="119" t="s">
        <v>72</v>
      </c>
      <c r="E205" s="128" t="s">
        <v>318</v>
      </c>
      <c r="F205" s="128" t="s">
        <v>319</v>
      </c>
      <c r="I205" s="121"/>
      <c r="J205" s="129">
        <f>BK205</f>
        <v>0</v>
      </c>
      <c r="L205" s="118"/>
      <c r="M205" s="123"/>
      <c r="P205" s="124">
        <f>SUM(P206:P210)</f>
        <v>0</v>
      </c>
      <c r="R205" s="124">
        <f>SUM(R206:R210)</f>
        <v>0</v>
      </c>
      <c r="T205" s="125">
        <f>SUM(T206:T210)</f>
        <v>0</v>
      </c>
      <c r="AR205" s="119" t="s">
        <v>81</v>
      </c>
      <c r="AT205" s="126" t="s">
        <v>72</v>
      </c>
      <c r="AU205" s="126" t="s">
        <v>81</v>
      </c>
      <c r="AY205" s="119" t="s">
        <v>132</v>
      </c>
      <c r="BK205" s="127">
        <f>SUM(BK206:BK210)</f>
        <v>0</v>
      </c>
    </row>
    <row r="206" spans="2:65" s="1" customFormat="1" ht="37.75" customHeight="1">
      <c r="B206" s="130"/>
      <c r="C206" s="131">
        <v>45</v>
      </c>
      <c r="D206" s="131" t="s">
        <v>135</v>
      </c>
      <c r="E206" s="132" t="s">
        <v>320</v>
      </c>
      <c r="F206" s="133" t="s">
        <v>321</v>
      </c>
      <c r="G206" s="134" t="s">
        <v>286</v>
      </c>
      <c r="H206" s="135">
        <v>1</v>
      </c>
      <c r="I206" s="136"/>
      <c r="J206" s="137">
        <f>ROUND(I206*H206,2)</f>
        <v>0</v>
      </c>
      <c r="K206" s="138"/>
      <c r="L206" s="29"/>
      <c r="M206" s="139" t="s">
        <v>1</v>
      </c>
      <c r="N206" s="140" t="s">
        <v>38</v>
      </c>
      <c r="P206" s="141">
        <f>O206*H206</f>
        <v>0</v>
      </c>
      <c r="Q206" s="141">
        <v>0</v>
      </c>
      <c r="R206" s="141">
        <f>Q206*H206</f>
        <v>0</v>
      </c>
      <c r="S206" s="141">
        <v>0</v>
      </c>
      <c r="T206" s="142">
        <f>S206*H206</f>
        <v>0</v>
      </c>
      <c r="AR206" s="143" t="s">
        <v>139</v>
      </c>
      <c r="AT206" s="143" t="s">
        <v>135</v>
      </c>
      <c r="AU206" s="143" t="s">
        <v>83</v>
      </c>
      <c r="AY206" s="14" t="s">
        <v>132</v>
      </c>
      <c r="BE206" s="144">
        <f>IF(N206="základní",J206,0)</f>
        <v>0</v>
      </c>
      <c r="BF206" s="144">
        <f>IF(N206="snížená",J206,0)</f>
        <v>0</v>
      </c>
      <c r="BG206" s="144">
        <f>IF(N206="zákl. přenesená",J206,0)</f>
        <v>0</v>
      </c>
      <c r="BH206" s="144">
        <f>IF(N206="sníž. přenesená",J206,0)</f>
        <v>0</v>
      </c>
      <c r="BI206" s="144">
        <f>IF(N206="nulová",J206,0)</f>
        <v>0</v>
      </c>
      <c r="BJ206" s="14" t="s">
        <v>81</v>
      </c>
      <c r="BK206" s="144">
        <f>ROUND(I206*H206,2)</f>
        <v>0</v>
      </c>
      <c r="BL206" s="14" t="s">
        <v>139</v>
      </c>
      <c r="BM206" s="143" t="s">
        <v>322</v>
      </c>
    </row>
    <row r="207" spans="2:65" s="1" customFormat="1" ht="44.25" customHeight="1">
      <c r="B207" s="130"/>
      <c r="C207" s="131">
        <v>46</v>
      </c>
      <c r="D207" s="131" t="s">
        <v>135</v>
      </c>
      <c r="E207" s="132" t="s">
        <v>323</v>
      </c>
      <c r="F207" s="133" t="s">
        <v>324</v>
      </c>
      <c r="G207" s="134" t="s">
        <v>286</v>
      </c>
      <c r="H207" s="135">
        <v>2</v>
      </c>
      <c r="I207" s="136"/>
      <c r="J207" s="137">
        <f>ROUND(I207*H207,2)</f>
        <v>0</v>
      </c>
      <c r="K207" s="138"/>
      <c r="L207" s="29"/>
      <c r="M207" s="139" t="s">
        <v>1</v>
      </c>
      <c r="N207" s="140" t="s">
        <v>38</v>
      </c>
      <c r="P207" s="141">
        <f>O207*H207</f>
        <v>0</v>
      </c>
      <c r="Q207" s="141">
        <v>0</v>
      </c>
      <c r="R207" s="141">
        <f>Q207*H207</f>
        <v>0</v>
      </c>
      <c r="S207" s="141">
        <v>0</v>
      </c>
      <c r="T207" s="142">
        <f>S207*H207</f>
        <v>0</v>
      </c>
      <c r="AR207" s="143" t="s">
        <v>139</v>
      </c>
      <c r="AT207" s="143" t="s">
        <v>135</v>
      </c>
      <c r="AU207" s="143" t="s">
        <v>83</v>
      </c>
      <c r="AY207" s="14" t="s">
        <v>132</v>
      </c>
      <c r="BE207" s="144">
        <f>IF(N207="základní",J207,0)</f>
        <v>0</v>
      </c>
      <c r="BF207" s="144">
        <f>IF(N207="snížená",J207,0)</f>
        <v>0</v>
      </c>
      <c r="BG207" s="144">
        <f>IF(N207="zákl. přenesená",J207,0)</f>
        <v>0</v>
      </c>
      <c r="BH207" s="144">
        <f>IF(N207="sníž. přenesená",J207,0)</f>
        <v>0</v>
      </c>
      <c r="BI207" s="144">
        <f>IF(N207="nulová",J207,0)</f>
        <v>0</v>
      </c>
      <c r="BJ207" s="14" t="s">
        <v>81</v>
      </c>
      <c r="BK207" s="144">
        <f>ROUND(I207*H207,2)</f>
        <v>0</v>
      </c>
      <c r="BL207" s="14" t="s">
        <v>139</v>
      </c>
      <c r="BM207" s="143" t="s">
        <v>325</v>
      </c>
    </row>
    <row r="208" spans="2:65" s="1" customFormat="1" ht="44.25" customHeight="1">
      <c r="B208" s="130"/>
      <c r="C208" s="131">
        <v>47</v>
      </c>
      <c r="D208" s="131" t="s">
        <v>135</v>
      </c>
      <c r="E208" s="132" t="s">
        <v>326</v>
      </c>
      <c r="F208" s="133" t="s">
        <v>327</v>
      </c>
      <c r="G208" s="134" t="s">
        <v>286</v>
      </c>
      <c r="H208" s="135">
        <v>1</v>
      </c>
      <c r="I208" s="136"/>
      <c r="J208" s="137">
        <f>ROUND(I208*H208,2)</f>
        <v>0</v>
      </c>
      <c r="K208" s="138"/>
      <c r="L208" s="29"/>
      <c r="M208" s="139" t="s">
        <v>1</v>
      </c>
      <c r="N208" s="140" t="s">
        <v>38</v>
      </c>
      <c r="P208" s="141">
        <f>O208*H208</f>
        <v>0</v>
      </c>
      <c r="Q208" s="141">
        <v>0</v>
      </c>
      <c r="R208" s="141">
        <f>Q208*H208</f>
        <v>0</v>
      </c>
      <c r="S208" s="141">
        <v>0</v>
      </c>
      <c r="T208" s="142">
        <f>S208*H208</f>
        <v>0</v>
      </c>
      <c r="AR208" s="143" t="s">
        <v>139</v>
      </c>
      <c r="AT208" s="143" t="s">
        <v>135</v>
      </c>
      <c r="AU208" s="143" t="s">
        <v>83</v>
      </c>
      <c r="AY208" s="14" t="s">
        <v>132</v>
      </c>
      <c r="BE208" s="144">
        <f>IF(N208="základní",J208,0)</f>
        <v>0</v>
      </c>
      <c r="BF208" s="144">
        <f>IF(N208="snížená",J208,0)</f>
        <v>0</v>
      </c>
      <c r="BG208" s="144">
        <f>IF(N208="zákl. přenesená",J208,0)</f>
        <v>0</v>
      </c>
      <c r="BH208" s="144">
        <f>IF(N208="sníž. přenesená",J208,0)</f>
        <v>0</v>
      </c>
      <c r="BI208" s="144">
        <f>IF(N208="nulová",J208,0)</f>
        <v>0</v>
      </c>
      <c r="BJ208" s="14" t="s">
        <v>81</v>
      </c>
      <c r="BK208" s="144">
        <f>ROUND(I208*H208,2)</f>
        <v>0</v>
      </c>
      <c r="BL208" s="14" t="s">
        <v>139</v>
      </c>
      <c r="BM208" s="143" t="s">
        <v>328</v>
      </c>
    </row>
    <row r="209" spans="2:65" s="1" customFormat="1" ht="49" customHeight="1">
      <c r="B209" s="130"/>
      <c r="C209" s="131">
        <v>48</v>
      </c>
      <c r="D209" s="131" t="s">
        <v>135</v>
      </c>
      <c r="E209" s="132" t="s">
        <v>329</v>
      </c>
      <c r="F209" s="133" t="s">
        <v>330</v>
      </c>
      <c r="G209" s="134" t="s">
        <v>286</v>
      </c>
      <c r="H209" s="135">
        <v>1</v>
      </c>
      <c r="I209" s="136"/>
      <c r="J209" s="137">
        <f>ROUND(I209*H209,2)</f>
        <v>0</v>
      </c>
      <c r="K209" s="138"/>
      <c r="L209" s="29"/>
      <c r="M209" s="139" t="s">
        <v>1</v>
      </c>
      <c r="N209" s="140" t="s">
        <v>38</v>
      </c>
      <c r="P209" s="141">
        <f>O209*H209</f>
        <v>0</v>
      </c>
      <c r="Q209" s="141">
        <v>0</v>
      </c>
      <c r="R209" s="141">
        <f>Q209*H209</f>
        <v>0</v>
      </c>
      <c r="S209" s="141">
        <v>0</v>
      </c>
      <c r="T209" s="142">
        <f>S209*H209</f>
        <v>0</v>
      </c>
      <c r="AR209" s="143" t="s">
        <v>139</v>
      </c>
      <c r="AT209" s="143" t="s">
        <v>135</v>
      </c>
      <c r="AU209" s="143" t="s">
        <v>83</v>
      </c>
      <c r="AY209" s="14" t="s">
        <v>132</v>
      </c>
      <c r="BE209" s="144">
        <f>IF(N209="základní",J209,0)</f>
        <v>0</v>
      </c>
      <c r="BF209" s="144">
        <f>IF(N209="snížená",J209,0)</f>
        <v>0</v>
      </c>
      <c r="BG209" s="144">
        <f>IF(N209="zákl. přenesená",J209,0)</f>
        <v>0</v>
      </c>
      <c r="BH209" s="144">
        <f>IF(N209="sníž. přenesená",J209,0)</f>
        <v>0</v>
      </c>
      <c r="BI209" s="144">
        <f>IF(N209="nulová",J209,0)</f>
        <v>0</v>
      </c>
      <c r="BJ209" s="14" t="s">
        <v>81</v>
      </c>
      <c r="BK209" s="144">
        <f>ROUND(I209*H209,2)</f>
        <v>0</v>
      </c>
      <c r="BL209" s="14" t="s">
        <v>139</v>
      </c>
      <c r="BM209" s="143" t="s">
        <v>331</v>
      </c>
    </row>
    <row r="210" spans="2:65" s="1" customFormat="1" ht="55.5" customHeight="1">
      <c r="B210" s="130"/>
      <c r="C210" s="131">
        <v>49</v>
      </c>
      <c r="D210" s="131" t="s">
        <v>135</v>
      </c>
      <c r="E210" s="132" t="s">
        <v>332</v>
      </c>
      <c r="F210" s="133" t="s">
        <v>333</v>
      </c>
      <c r="G210" s="134" t="s">
        <v>286</v>
      </c>
      <c r="H210" s="135">
        <v>1</v>
      </c>
      <c r="I210" s="136"/>
      <c r="J210" s="137">
        <f>ROUND(I210*H210,2)</f>
        <v>0</v>
      </c>
      <c r="K210" s="138"/>
      <c r="L210" s="29"/>
      <c r="M210" s="139" t="s">
        <v>1</v>
      </c>
      <c r="N210" s="140" t="s">
        <v>38</v>
      </c>
      <c r="P210" s="141">
        <f>O210*H210</f>
        <v>0</v>
      </c>
      <c r="Q210" s="141">
        <v>0</v>
      </c>
      <c r="R210" s="141">
        <f>Q210*H210</f>
        <v>0</v>
      </c>
      <c r="S210" s="141">
        <v>0</v>
      </c>
      <c r="T210" s="142">
        <f>S210*H210</f>
        <v>0</v>
      </c>
      <c r="AR210" s="143" t="s">
        <v>139</v>
      </c>
      <c r="AT210" s="143" t="s">
        <v>135</v>
      </c>
      <c r="AU210" s="143" t="s">
        <v>83</v>
      </c>
      <c r="AY210" s="14" t="s">
        <v>132</v>
      </c>
      <c r="BE210" s="144">
        <f>IF(N210="základní",J210,0)</f>
        <v>0</v>
      </c>
      <c r="BF210" s="144">
        <f>IF(N210="snížená",J210,0)</f>
        <v>0</v>
      </c>
      <c r="BG210" s="144">
        <f>IF(N210="zákl. přenesená",J210,0)</f>
        <v>0</v>
      </c>
      <c r="BH210" s="144">
        <f>IF(N210="sníž. přenesená",J210,0)</f>
        <v>0</v>
      </c>
      <c r="BI210" s="144">
        <f>IF(N210="nulová",J210,0)</f>
        <v>0</v>
      </c>
      <c r="BJ210" s="14" t="s">
        <v>81</v>
      </c>
      <c r="BK210" s="144">
        <f>ROUND(I210*H210,2)</f>
        <v>0</v>
      </c>
      <c r="BL210" s="14" t="s">
        <v>139</v>
      </c>
      <c r="BM210" s="143" t="s">
        <v>334</v>
      </c>
    </row>
    <row r="211" spans="2:63" s="11" customFormat="1" ht="22.75" customHeight="1">
      <c r="B211" s="118"/>
      <c r="D211" s="119" t="s">
        <v>72</v>
      </c>
      <c r="E211" s="128" t="s">
        <v>335</v>
      </c>
      <c r="F211" s="128" t="s">
        <v>336</v>
      </c>
      <c r="I211" s="121"/>
      <c r="J211" s="129">
        <f>BK211</f>
        <v>0</v>
      </c>
      <c r="L211" s="118"/>
      <c r="M211" s="123"/>
      <c r="P211" s="124">
        <f>P212</f>
        <v>0</v>
      </c>
      <c r="R211" s="124">
        <f>R212</f>
        <v>0</v>
      </c>
      <c r="T211" s="125">
        <f>T212</f>
        <v>0</v>
      </c>
      <c r="AR211" s="119" t="s">
        <v>81</v>
      </c>
      <c r="AT211" s="126" t="s">
        <v>72</v>
      </c>
      <c r="AU211" s="126" t="s">
        <v>81</v>
      </c>
      <c r="AY211" s="119" t="s">
        <v>132</v>
      </c>
      <c r="BK211" s="127">
        <f>BK212</f>
        <v>0</v>
      </c>
    </row>
    <row r="212" spans="2:65" s="1" customFormat="1" ht="55.5" customHeight="1">
      <c r="B212" s="130"/>
      <c r="C212" s="131">
        <v>50</v>
      </c>
      <c r="D212" s="131" t="s">
        <v>135</v>
      </c>
      <c r="E212" s="132" t="s">
        <v>337</v>
      </c>
      <c r="F212" s="133" t="s">
        <v>338</v>
      </c>
      <c r="G212" s="134" t="s">
        <v>145</v>
      </c>
      <c r="H212" s="135">
        <v>1</v>
      </c>
      <c r="I212" s="136"/>
      <c r="J212" s="137">
        <f>ROUND(I212*H212,2)</f>
        <v>0</v>
      </c>
      <c r="K212" s="138"/>
      <c r="L212" s="29"/>
      <c r="M212" s="139" t="s">
        <v>1</v>
      </c>
      <c r="N212" s="140" t="s">
        <v>38</v>
      </c>
      <c r="P212" s="141">
        <f>O212*H212</f>
        <v>0</v>
      </c>
      <c r="Q212" s="141">
        <v>0</v>
      </c>
      <c r="R212" s="141">
        <f>Q212*H212</f>
        <v>0</v>
      </c>
      <c r="S212" s="141">
        <v>0</v>
      </c>
      <c r="T212" s="142">
        <f>S212*H212</f>
        <v>0</v>
      </c>
      <c r="AR212" s="143" t="s">
        <v>139</v>
      </c>
      <c r="AT212" s="143" t="s">
        <v>135</v>
      </c>
      <c r="AU212" s="143" t="s">
        <v>83</v>
      </c>
      <c r="AY212" s="14" t="s">
        <v>132</v>
      </c>
      <c r="BE212" s="144">
        <f>IF(N212="základní",J212,0)</f>
        <v>0</v>
      </c>
      <c r="BF212" s="144">
        <f>IF(N212="snížená",J212,0)</f>
        <v>0</v>
      </c>
      <c r="BG212" s="144">
        <f>IF(N212="zákl. přenesená",J212,0)</f>
        <v>0</v>
      </c>
      <c r="BH212" s="144">
        <f>IF(N212="sníž. přenesená",J212,0)</f>
        <v>0</v>
      </c>
      <c r="BI212" s="144">
        <f>IF(N212="nulová",J212,0)</f>
        <v>0</v>
      </c>
      <c r="BJ212" s="14" t="s">
        <v>81</v>
      </c>
      <c r="BK212" s="144">
        <f>ROUND(I212*H212,2)</f>
        <v>0</v>
      </c>
      <c r="BL212" s="14" t="s">
        <v>139</v>
      </c>
      <c r="BM212" s="143" t="s">
        <v>339</v>
      </c>
    </row>
    <row r="213" spans="2:63" s="11" customFormat="1" ht="22.75" customHeight="1">
      <c r="B213" s="118"/>
      <c r="D213" s="119" t="s">
        <v>72</v>
      </c>
      <c r="E213" s="128" t="s">
        <v>340</v>
      </c>
      <c r="F213" s="128" t="s">
        <v>341</v>
      </c>
      <c r="I213" s="121"/>
      <c r="J213" s="129">
        <f>BK213</f>
        <v>0</v>
      </c>
      <c r="L213" s="118"/>
      <c r="M213" s="123"/>
      <c r="P213" s="124">
        <f>P214</f>
        <v>0</v>
      </c>
      <c r="R213" s="124">
        <f>R214</f>
        <v>0</v>
      </c>
      <c r="T213" s="125">
        <f>T214</f>
        <v>0</v>
      </c>
      <c r="AR213" s="119" t="s">
        <v>81</v>
      </c>
      <c r="AT213" s="126" t="s">
        <v>72</v>
      </c>
      <c r="AU213" s="126" t="s">
        <v>81</v>
      </c>
      <c r="AY213" s="119" t="s">
        <v>132</v>
      </c>
      <c r="BK213" s="127">
        <f>BK214</f>
        <v>0</v>
      </c>
    </row>
    <row r="214" spans="2:65" s="1" customFormat="1" ht="16.5" customHeight="1">
      <c r="B214" s="130"/>
      <c r="C214" s="131">
        <v>51</v>
      </c>
      <c r="D214" s="131" t="s">
        <v>135</v>
      </c>
      <c r="E214" s="132" t="s">
        <v>342</v>
      </c>
      <c r="F214" s="133" t="s">
        <v>343</v>
      </c>
      <c r="G214" s="134" t="s">
        <v>145</v>
      </c>
      <c r="H214" s="135">
        <v>1</v>
      </c>
      <c r="I214" s="136"/>
      <c r="J214" s="137">
        <f>ROUND(I214*H214,2)</f>
        <v>0</v>
      </c>
      <c r="K214" s="138"/>
      <c r="L214" s="29"/>
      <c r="M214" s="139" t="s">
        <v>1</v>
      </c>
      <c r="N214" s="140" t="s">
        <v>38</v>
      </c>
      <c r="P214" s="141">
        <f>O214*H214</f>
        <v>0</v>
      </c>
      <c r="Q214" s="141">
        <v>0</v>
      </c>
      <c r="R214" s="141">
        <f>Q214*H214</f>
        <v>0</v>
      </c>
      <c r="S214" s="141">
        <v>0</v>
      </c>
      <c r="T214" s="142">
        <f>S214*H214</f>
        <v>0</v>
      </c>
      <c r="AR214" s="143" t="s">
        <v>139</v>
      </c>
      <c r="AT214" s="143" t="s">
        <v>135</v>
      </c>
      <c r="AU214" s="143" t="s">
        <v>83</v>
      </c>
      <c r="AY214" s="14" t="s">
        <v>132</v>
      </c>
      <c r="BE214" s="144">
        <f>IF(N214="základní",J214,0)</f>
        <v>0</v>
      </c>
      <c r="BF214" s="144">
        <f>IF(N214="snížená",J214,0)</f>
        <v>0</v>
      </c>
      <c r="BG214" s="144">
        <f>IF(N214="zákl. přenesená",J214,0)</f>
        <v>0</v>
      </c>
      <c r="BH214" s="144">
        <f>IF(N214="sníž. přenesená",J214,0)</f>
        <v>0</v>
      </c>
      <c r="BI214" s="144">
        <f>IF(N214="nulová",J214,0)</f>
        <v>0</v>
      </c>
      <c r="BJ214" s="14" t="s">
        <v>81</v>
      </c>
      <c r="BK214" s="144">
        <f>ROUND(I214*H214,2)</f>
        <v>0</v>
      </c>
      <c r="BL214" s="14" t="s">
        <v>139</v>
      </c>
      <c r="BM214" s="143" t="s">
        <v>344</v>
      </c>
    </row>
    <row r="215" spans="2:63" s="11" customFormat="1" ht="22.75" customHeight="1">
      <c r="B215" s="118"/>
      <c r="D215" s="119" t="s">
        <v>72</v>
      </c>
      <c r="E215" s="128" t="s">
        <v>345</v>
      </c>
      <c r="F215" s="128" t="s">
        <v>346</v>
      </c>
      <c r="I215" s="121"/>
      <c r="J215" s="129">
        <f>BK215</f>
        <v>0</v>
      </c>
      <c r="L215" s="118"/>
      <c r="M215" s="123"/>
      <c r="P215" s="124">
        <f>P216</f>
        <v>0</v>
      </c>
      <c r="R215" s="124">
        <f>R216</f>
        <v>0</v>
      </c>
      <c r="T215" s="125">
        <f>T216</f>
        <v>0</v>
      </c>
      <c r="AR215" s="119" t="s">
        <v>81</v>
      </c>
      <c r="AT215" s="126" t="s">
        <v>72</v>
      </c>
      <c r="AU215" s="126" t="s">
        <v>81</v>
      </c>
      <c r="AY215" s="119" t="s">
        <v>132</v>
      </c>
      <c r="BK215" s="127">
        <f>BK216</f>
        <v>0</v>
      </c>
    </row>
    <row r="216" spans="2:65" s="1" customFormat="1" ht="24.25" customHeight="1">
      <c r="B216" s="130"/>
      <c r="C216" s="131">
        <v>52</v>
      </c>
      <c r="D216" s="131" t="s">
        <v>135</v>
      </c>
      <c r="E216" s="132" t="s">
        <v>347</v>
      </c>
      <c r="F216" s="133" t="s">
        <v>346</v>
      </c>
      <c r="G216" s="134" t="s">
        <v>145</v>
      </c>
      <c r="H216" s="135">
        <v>1</v>
      </c>
      <c r="I216" s="136"/>
      <c r="J216" s="137">
        <f>ROUND(I216*H216,2)</f>
        <v>0</v>
      </c>
      <c r="K216" s="138"/>
      <c r="L216" s="29"/>
      <c r="M216" s="164" t="s">
        <v>1</v>
      </c>
      <c r="N216" s="165" t="s">
        <v>38</v>
      </c>
      <c r="O216" s="166"/>
      <c r="P216" s="167">
        <f>O216*H216</f>
        <v>0</v>
      </c>
      <c r="Q216" s="167">
        <v>0</v>
      </c>
      <c r="R216" s="167">
        <f>Q216*H216</f>
        <v>0</v>
      </c>
      <c r="S216" s="167">
        <v>0</v>
      </c>
      <c r="T216" s="168">
        <f>S216*H216</f>
        <v>0</v>
      </c>
      <c r="AR216" s="143" t="s">
        <v>139</v>
      </c>
      <c r="AT216" s="143" t="s">
        <v>135</v>
      </c>
      <c r="AU216" s="143" t="s">
        <v>83</v>
      </c>
      <c r="AY216" s="14" t="s">
        <v>132</v>
      </c>
      <c r="BE216" s="144">
        <f>IF(N216="základní",J216,0)</f>
        <v>0</v>
      </c>
      <c r="BF216" s="144">
        <f>IF(N216="snížená",J216,0)</f>
        <v>0</v>
      </c>
      <c r="BG216" s="144">
        <f>IF(N216="zákl. přenesená",J216,0)</f>
        <v>0</v>
      </c>
      <c r="BH216" s="144">
        <f>IF(N216="sníž. přenesená",J216,0)</f>
        <v>0</v>
      </c>
      <c r="BI216" s="144">
        <f>IF(N216="nulová",J216,0)</f>
        <v>0</v>
      </c>
      <c r="BJ216" s="14" t="s">
        <v>81</v>
      </c>
      <c r="BK216" s="144">
        <f>ROUND(I216*H216,2)</f>
        <v>0</v>
      </c>
      <c r="BL216" s="14" t="s">
        <v>139</v>
      </c>
      <c r="BM216" s="143" t="s">
        <v>348</v>
      </c>
    </row>
    <row r="217" spans="2:12" s="1" customFormat="1" ht="7" customHeight="1">
      <c r="B217" s="41"/>
      <c r="C217" s="42"/>
      <c r="D217" s="42"/>
      <c r="E217" s="42"/>
      <c r="F217" s="42"/>
      <c r="G217" s="42"/>
      <c r="H217" s="42"/>
      <c r="I217" s="42"/>
      <c r="J217" s="42"/>
      <c r="K217" s="42"/>
      <c r="L217" s="29"/>
    </row>
  </sheetData>
  <autoFilter ref="C137:K216"/>
  <mergeCells count="9">
    <mergeCell ref="E87:H87"/>
    <mergeCell ref="E128:H128"/>
    <mergeCell ref="E130:H13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DESKTOP-DPMJUDL\Uzivatel</dc:creator>
  <cp:keywords/>
  <dc:description/>
  <cp:lastModifiedBy>Microsoft Office User</cp:lastModifiedBy>
  <dcterms:created xsi:type="dcterms:W3CDTF">2023-08-09T12:29:56Z</dcterms:created>
  <dcterms:modified xsi:type="dcterms:W3CDTF">2023-08-31T14:29:58Z</dcterms:modified>
  <cp:category/>
  <cp:version/>
  <cp:contentType/>
  <cp:contentStatus/>
</cp:coreProperties>
</file>