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192.168.0.1\Dokumenty\Zakázky\____B0623 - Brno - Mendlovo - přípojky\FINAL\4.6.2024-včetně povolení\Rozpocet a vykaz vymer\"/>
    </mc:Choice>
  </mc:AlternateContent>
  <xr:revisionPtr revIDLastSave="0" documentId="8_{7A4F7662-CC5A-4569-8826-76F93870DD66}" xr6:coauthVersionLast="47" xr6:coauthVersionMax="47" xr10:uidLastSave="{00000000-0000-0000-0000-000000000000}"/>
  <bookViews>
    <workbookView xWindow="-120" yWindow="-120" windowWidth="38640" windowHeight="21840" activeTab="3" xr2:uid="{00000000-000D-0000-FFFF-FFFF00000000}"/>
  </bookViews>
  <sheets>
    <sheet name="Pokyny pro vyplnění" sheetId="11" r:id="rId1"/>
    <sheet name="Stavba" sheetId="1" r:id="rId2"/>
    <sheet name="VzorPolozky" sheetId="10" state="hidden" r:id="rId3"/>
    <sheet name="00 R24062300 Naklady" sheetId="12" r:id="rId4"/>
    <sheet name="IO.01 R2206230101 Pol" sheetId="13" r:id="rId5"/>
    <sheet name="IO.02 R2206210201_v3 Pol" sheetId="14" r:id="rId6"/>
    <sheet name="IO.03 R2206210201_v3 Pol" sheetId="15" r:id="rId7"/>
  </sheets>
  <externalReferences>
    <externalReference r:id="rId8"/>
  </externalReferences>
  <definedNames>
    <definedName name="CelkemDPHVypocet" localSheetId="1">Stavba!$H$49</definedName>
    <definedName name="CenaCelkem">Stavba!$G$29</definedName>
    <definedName name="CenaCelkemBezDPH">Stavba!$G$28</definedName>
    <definedName name="CenaCelkemVypocet" localSheetId="1">Stavba!$I$49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R24062300 Naklady'!$1:$7</definedName>
    <definedName name="_xlnm.Print_Titles" localSheetId="4">'IO.01 R2206230101 Pol'!$1:$7</definedName>
    <definedName name="_xlnm.Print_Titles" localSheetId="5">'IO.02 R2206210201_v3 Pol'!$1:$7</definedName>
    <definedName name="_xlnm.Print_Titles" localSheetId="6">'IO.03 R2206210201_v3 Pol'!$1:$7</definedName>
    <definedName name="oadresa">Stavba!$D$6</definedName>
    <definedName name="Objednatel" localSheetId="1">Stavba!$D$5</definedName>
    <definedName name="Objekt" localSheetId="1">Stavba!$B$38</definedName>
    <definedName name="_xlnm.Print_Area" localSheetId="3">'00 R24062300 Naklady'!$A$1:$Y$32</definedName>
    <definedName name="_xlnm.Print_Area" localSheetId="4">'IO.01 R2206230101 Pol'!$A$1:$Y$88</definedName>
    <definedName name="_xlnm.Print_Area" localSheetId="5">'IO.02 R2206210201_v3 Pol'!$A$1:$Y$98</definedName>
    <definedName name="_xlnm.Print_Area" localSheetId="6">'IO.03 R2206210201_v3 Pol'!$A$1:$Y$122</definedName>
    <definedName name="_xlnm.Print_Area" localSheetId="1">Stavba!$A$1:$J$82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Stavba!$F$49</definedName>
    <definedName name="ZakladDPHZakl">Stavba!$G$25</definedName>
    <definedName name="ZakladDPHZaklVypocet" localSheetId="1">Stavba!$G$49</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1" i="1" l="1"/>
  <c r="I80" i="1"/>
  <c r="I79" i="1"/>
  <c r="I78" i="1"/>
  <c r="I77" i="1"/>
  <c r="I76" i="1"/>
  <c r="I75" i="1"/>
  <c r="I74" i="1"/>
  <c r="I73" i="1"/>
  <c r="I72" i="1"/>
  <c r="I71" i="1"/>
  <c r="I70" i="1"/>
  <c r="I69" i="1"/>
  <c r="I68" i="1"/>
  <c r="I67" i="1"/>
  <c r="I66" i="1"/>
  <c r="I82" i="1" s="1"/>
  <c r="I65" i="1"/>
  <c r="G48" i="1"/>
  <c r="F48" i="1"/>
  <c r="G47" i="1"/>
  <c r="F47" i="1"/>
  <c r="H47" i="1" s="1"/>
  <c r="I47" i="1" s="1"/>
  <c r="G46" i="1"/>
  <c r="H46" i="1" s="1"/>
  <c r="I46" i="1" s="1"/>
  <c r="F46" i="1"/>
  <c r="G45" i="1"/>
  <c r="F45" i="1"/>
  <c r="G44" i="1"/>
  <c r="F44" i="1"/>
  <c r="H44" i="1" s="1"/>
  <c r="I44" i="1" s="1"/>
  <c r="G43" i="1"/>
  <c r="F43" i="1"/>
  <c r="H43" i="1" s="1"/>
  <c r="I43" i="1" s="1"/>
  <c r="G41" i="1"/>
  <c r="F41" i="1"/>
  <c r="G40" i="1"/>
  <c r="F40" i="1"/>
  <c r="G39" i="1"/>
  <c r="F39" i="1"/>
  <c r="G121" i="15"/>
  <c r="BA80" i="15"/>
  <c r="BA76" i="15"/>
  <c r="BA65" i="15"/>
  <c r="BA25" i="15"/>
  <c r="BA21" i="15"/>
  <c r="BA17" i="15"/>
  <c r="G8" i="15"/>
  <c r="G9" i="15"/>
  <c r="I9" i="15"/>
  <c r="I8" i="15" s="1"/>
  <c r="K9" i="15"/>
  <c r="K8" i="15" s="1"/>
  <c r="M9" i="15"/>
  <c r="M8" i="15" s="1"/>
  <c r="O9" i="15"/>
  <c r="O8" i="15" s="1"/>
  <c r="Q9" i="15"/>
  <c r="Q8" i="15" s="1"/>
  <c r="V9" i="15"/>
  <c r="V8" i="15" s="1"/>
  <c r="G15" i="15"/>
  <c r="G16" i="15"/>
  <c r="I16" i="15"/>
  <c r="I15" i="15" s="1"/>
  <c r="K16" i="15"/>
  <c r="M16" i="15"/>
  <c r="O16" i="15"/>
  <c r="O15" i="15" s="1"/>
  <c r="Q16" i="15"/>
  <c r="Q15" i="15" s="1"/>
  <c r="V16" i="15"/>
  <c r="V15" i="15" s="1"/>
  <c r="G20" i="15"/>
  <c r="M20" i="15" s="1"/>
  <c r="I20" i="15"/>
  <c r="K20" i="15"/>
  <c r="K15" i="15" s="1"/>
  <c r="O20" i="15"/>
  <c r="Q20" i="15"/>
  <c r="V20" i="15"/>
  <c r="G23" i="15"/>
  <c r="Q23" i="15"/>
  <c r="G24" i="15"/>
  <c r="M24" i="15" s="1"/>
  <c r="M23" i="15" s="1"/>
  <c r="I24" i="15"/>
  <c r="I23" i="15" s="1"/>
  <c r="K24" i="15"/>
  <c r="K23" i="15" s="1"/>
  <c r="O24" i="15"/>
  <c r="O23" i="15" s="1"/>
  <c r="Q24" i="15"/>
  <c r="V24" i="15"/>
  <c r="V23" i="15" s="1"/>
  <c r="K35" i="15"/>
  <c r="Q35" i="15"/>
  <c r="G36" i="15"/>
  <c r="M36" i="15" s="1"/>
  <c r="M35" i="15" s="1"/>
  <c r="I36" i="15"/>
  <c r="I35" i="15" s="1"/>
  <c r="K36" i="15"/>
  <c r="O36" i="15"/>
  <c r="O35" i="15" s="1"/>
  <c r="Q36" i="15"/>
  <c r="V36" i="15"/>
  <c r="V35" i="15" s="1"/>
  <c r="G42" i="15"/>
  <c r="I42" i="15"/>
  <c r="K42" i="15"/>
  <c r="M42" i="15"/>
  <c r="O42" i="15"/>
  <c r="Q42" i="15"/>
  <c r="V42" i="15"/>
  <c r="G45" i="15"/>
  <c r="Q45" i="15"/>
  <c r="G46" i="15"/>
  <c r="I46" i="15"/>
  <c r="I45" i="15" s="1"/>
  <c r="K46" i="15"/>
  <c r="M46" i="15"/>
  <c r="O46" i="15"/>
  <c r="O45" i="15" s="1"/>
  <c r="Q46" i="15"/>
  <c r="V46" i="15"/>
  <c r="V45" i="15" s="1"/>
  <c r="G49" i="15"/>
  <c r="M49" i="15" s="1"/>
  <c r="I49" i="15"/>
  <c r="K49" i="15"/>
  <c r="K45" i="15" s="1"/>
  <c r="O49" i="15"/>
  <c r="Q49" i="15"/>
  <c r="V49" i="15"/>
  <c r="G52" i="15"/>
  <c r="G53" i="15"/>
  <c r="M53" i="15" s="1"/>
  <c r="M52" i="15" s="1"/>
  <c r="I53" i="15"/>
  <c r="I52" i="15" s="1"/>
  <c r="K53" i="15"/>
  <c r="K52" i="15" s="1"/>
  <c r="O53" i="15"/>
  <c r="O52" i="15" s="1"/>
  <c r="Q53" i="15"/>
  <c r="V53" i="15"/>
  <c r="V52" i="15" s="1"/>
  <c r="G55" i="15"/>
  <c r="M55" i="15" s="1"/>
  <c r="I55" i="15"/>
  <c r="K55" i="15"/>
  <c r="O55" i="15"/>
  <c r="Q55" i="15"/>
  <c r="Q52" i="15" s="1"/>
  <c r="V55" i="15"/>
  <c r="G56" i="15"/>
  <c r="M56" i="15"/>
  <c r="V56" i="15"/>
  <c r="G57" i="15"/>
  <c r="I57" i="15"/>
  <c r="I56" i="15" s="1"/>
  <c r="K57" i="15"/>
  <c r="K56" i="15" s="1"/>
  <c r="M57" i="15"/>
  <c r="O57" i="15"/>
  <c r="O56" i="15" s="1"/>
  <c r="Q57" i="15"/>
  <c r="Q56" i="15" s="1"/>
  <c r="V57" i="15"/>
  <c r="G60" i="15"/>
  <c r="K60" i="15"/>
  <c r="Q60" i="15"/>
  <c r="G61" i="15"/>
  <c r="I61" i="15"/>
  <c r="I60" i="15" s="1"/>
  <c r="K61" i="15"/>
  <c r="M61" i="15"/>
  <c r="M60" i="15" s="1"/>
  <c r="O61" i="15"/>
  <c r="O60" i="15" s="1"/>
  <c r="Q61" i="15"/>
  <c r="V61" i="15"/>
  <c r="V60" i="15" s="1"/>
  <c r="K63" i="15"/>
  <c r="G64" i="15"/>
  <c r="G63" i="15" s="1"/>
  <c r="I64" i="15"/>
  <c r="I63" i="15" s="1"/>
  <c r="K64" i="15"/>
  <c r="M64" i="15"/>
  <c r="M63" i="15" s="1"/>
  <c r="O64" i="15"/>
  <c r="Q64" i="15"/>
  <c r="Q63" i="15" s="1"/>
  <c r="V64" i="15"/>
  <c r="V63" i="15" s="1"/>
  <c r="G67" i="15"/>
  <c r="M67" i="15" s="1"/>
  <c r="I67" i="15"/>
  <c r="K67" i="15"/>
  <c r="O67" i="15"/>
  <c r="O63" i="15" s="1"/>
  <c r="Q67" i="15"/>
  <c r="V67" i="15"/>
  <c r="K74" i="15"/>
  <c r="Q74" i="15"/>
  <c r="G75" i="15"/>
  <c r="M75" i="15" s="1"/>
  <c r="M74" i="15" s="1"/>
  <c r="I75" i="15"/>
  <c r="I74" i="15" s="1"/>
  <c r="K75" i="15"/>
  <c r="O75" i="15"/>
  <c r="O74" i="15" s="1"/>
  <c r="Q75" i="15"/>
  <c r="V75" i="15"/>
  <c r="V74" i="15" s="1"/>
  <c r="I78" i="15"/>
  <c r="O78" i="15"/>
  <c r="G79" i="15"/>
  <c r="G78" i="15" s="1"/>
  <c r="I79" i="15"/>
  <c r="K79" i="15"/>
  <c r="K78" i="15" s="1"/>
  <c r="O79" i="15"/>
  <c r="Q79" i="15"/>
  <c r="Q78" i="15" s="1"/>
  <c r="V79" i="15"/>
  <c r="V78" i="15" s="1"/>
  <c r="I83" i="15"/>
  <c r="V83" i="15"/>
  <c r="G84" i="15"/>
  <c r="G83" i="15" s="1"/>
  <c r="I84" i="15"/>
  <c r="K84" i="15"/>
  <c r="K83" i="15" s="1"/>
  <c r="M84" i="15"/>
  <c r="O84" i="15"/>
  <c r="O83" i="15" s="1"/>
  <c r="Q84" i="15"/>
  <c r="Q83" i="15" s="1"/>
  <c r="V84" i="15"/>
  <c r="G86" i="15"/>
  <c r="I86" i="15"/>
  <c r="K86" i="15"/>
  <c r="M86" i="15"/>
  <c r="M83" i="15" s="1"/>
  <c r="O86" i="15"/>
  <c r="Q86" i="15"/>
  <c r="V86" i="15"/>
  <c r="G89" i="15"/>
  <c r="G88" i="15" s="1"/>
  <c r="I89" i="15"/>
  <c r="K89" i="15"/>
  <c r="K88" i="15" s="1"/>
  <c r="O89" i="15"/>
  <c r="Q89" i="15"/>
  <c r="Q88" i="15" s="1"/>
  <c r="V89" i="15"/>
  <c r="G93" i="15"/>
  <c r="I93" i="15"/>
  <c r="K93" i="15"/>
  <c r="M93" i="15"/>
  <c r="O93" i="15"/>
  <c r="Q93" i="15"/>
  <c r="V93" i="15"/>
  <c r="V88" i="15" s="1"/>
  <c r="G96" i="15"/>
  <c r="I96" i="15"/>
  <c r="I88" i="15" s="1"/>
  <c r="K96" i="15"/>
  <c r="M96" i="15"/>
  <c r="O96" i="15"/>
  <c r="Q96" i="15"/>
  <c r="V96" i="15"/>
  <c r="G99" i="15"/>
  <c r="M99" i="15" s="1"/>
  <c r="I99" i="15"/>
  <c r="K99" i="15"/>
  <c r="O99" i="15"/>
  <c r="Q99" i="15"/>
  <c r="V99" i="15"/>
  <c r="G105" i="15"/>
  <c r="I105" i="15"/>
  <c r="K105" i="15"/>
  <c r="M105" i="15"/>
  <c r="O105" i="15"/>
  <c r="Q105" i="15"/>
  <c r="V105" i="15"/>
  <c r="G112" i="15"/>
  <c r="I112" i="15"/>
  <c r="K112" i="15"/>
  <c r="M112" i="15"/>
  <c r="O112" i="15"/>
  <c r="Q112" i="15"/>
  <c r="V112" i="15"/>
  <c r="G116" i="15"/>
  <c r="I116" i="15"/>
  <c r="K116" i="15"/>
  <c r="M116" i="15"/>
  <c r="O116" i="15"/>
  <c r="Q116" i="15"/>
  <c r="V116" i="15"/>
  <c r="G117" i="15"/>
  <c r="M117" i="15" s="1"/>
  <c r="I117" i="15"/>
  <c r="K117" i="15"/>
  <c r="O117" i="15"/>
  <c r="O88" i="15" s="1"/>
  <c r="Q117" i="15"/>
  <c r="V117" i="15"/>
  <c r="G118" i="15"/>
  <c r="M118" i="15" s="1"/>
  <c r="I118" i="15"/>
  <c r="K118" i="15"/>
  <c r="O118" i="15"/>
  <c r="Q118" i="15"/>
  <c r="V118" i="15"/>
  <c r="AE121" i="15"/>
  <c r="G97" i="14"/>
  <c r="BA55" i="14"/>
  <c r="BA43" i="14"/>
  <c r="BA38" i="14"/>
  <c r="BA24" i="14"/>
  <c r="BA19" i="14"/>
  <c r="BA18" i="14"/>
  <c r="BA14" i="14"/>
  <c r="BA11" i="14"/>
  <c r="BA10" i="14"/>
  <c r="G8" i="14"/>
  <c r="O8" i="14"/>
  <c r="G9" i="14"/>
  <c r="I9" i="14"/>
  <c r="I8" i="14" s="1"/>
  <c r="K9" i="14"/>
  <c r="K8" i="14" s="1"/>
  <c r="M9" i="14"/>
  <c r="M8" i="14" s="1"/>
  <c r="O9" i="14"/>
  <c r="Q9" i="14"/>
  <c r="Q8" i="14" s="1"/>
  <c r="V9" i="14"/>
  <c r="V8" i="14" s="1"/>
  <c r="G13" i="14"/>
  <c r="M13" i="14" s="1"/>
  <c r="I13" i="14"/>
  <c r="K13" i="14"/>
  <c r="O13" i="14"/>
  <c r="Q13" i="14"/>
  <c r="V13" i="14"/>
  <c r="G16" i="14"/>
  <c r="Q16" i="14"/>
  <c r="G17" i="14"/>
  <c r="M17" i="14" s="1"/>
  <c r="M16" i="14" s="1"/>
  <c r="I17" i="14"/>
  <c r="I16" i="14" s="1"/>
  <c r="K17" i="14"/>
  <c r="K16" i="14" s="1"/>
  <c r="O17" i="14"/>
  <c r="O16" i="14" s="1"/>
  <c r="Q17" i="14"/>
  <c r="V17" i="14"/>
  <c r="V16" i="14" s="1"/>
  <c r="G21" i="14"/>
  <c r="Q21" i="14"/>
  <c r="G22" i="14"/>
  <c r="I22" i="14"/>
  <c r="I21" i="14" s="1"/>
  <c r="K22" i="14"/>
  <c r="M22" i="14"/>
  <c r="M21" i="14" s="1"/>
  <c r="O22" i="14"/>
  <c r="O21" i="14" s="1"/>
  <c r="Q22" i="14"/>
  <c r="V22" i="14"/>
  <c r="V21" i="14" s="1"/>
  <c r="G26" i="14"/>
  <c r="I26" i="14"/>
  <c r="K26" i="14"/>
  <c r="K21" i="14" s="1"/>
  <c r="M26" i="14"/>
  <c r="O26" i="14"/>
  <c r="Q26" i="14"/>
  <c r="V26" i="14"/>
  <c r="G29" i="14"/>
  <c r="G30" i="14"/>
  <c r="I30" i="14"/>
  <c r="I29" i="14" s="1"/>
  <c r="K30" i="14"/>
  <c r="M30" i="14"/>
  <c r="O30" i="14"/>
  <c r="O29" i="14" s="1"/>
  <c r="Q30" i="14"/>
  <c r="V30" i="14"/>
  <c r="V29" i="14" s="1"/>
  <c r="G33" i="14"/>
  <c r="M33" i="14" s="1"/>
  <c r="M29" i="14" s="1"/>
  <c r="I33" i="14"/>
  <c r="K33" i="14"/>
  <c r="K29" i="14" s="1"/>
  <c r="O33" i="14"/>
  <c r="Q33" i="14"/>
  <c r="Q29" i="14" s="1"/>
  <c r="V33" i="14"/>
  <c r="G36" i="14"/>
  <c r="V36" i="14"/>
  <c r="G37" i="14"/>
  <c r="M37" i="14" s="1"/>
  <c r="I37" i="14"/>
  <c r="I36" i="14" s="1"/>
  <c r="K37" i="14"/>
  <c r="K36" i="14" s="1"/>
  <c r="O37" i="14"/>
  <c r="O36" i="14" s="1"/>
  <c r="Q37" i="14"/>
  <c r="V37" i="14"/>
  <c r="G40" i="14"/>
  <c r="M40" i="14" s="1"/>
  <c r="I40" i="14"/>
  <c r="K40" i="14"/>
  <c r="O40" i="14"/>
  <c r="Q40" i="14"/>
  <c r="Q36" i="14" s="1"/>
  <c r="V40" i="14"/>
  <c r="I45" i="14"/>
  <c r="V45" i="14"/>
  <c r="G46" i="14"/>
  <c r="I46" i="14"/>
  <c r="K46" i="14"/>
  <c r="K45" i="14" s="1"/>
  <c r="M46" i="14"/>
  <c r="O46" i="14"/>
  <c r="O45" i="14" s="1"/>
  <c r="Q46" i="14"/>
  <c r="Q45" i="14" s="1"/>
  <c r="V46" i="14"/>
  <c r="G48" i="14"/>
  <c r="G45" i="14" s="1"/>
  <c r="I48" i="14"/>
  <c r="K48" i="14"/>
  <c r="O48" i="14"/>
  <c r="Q48" i="14"/>
  <c r="V48" i="14"/>
  <c r="G49" i="14"/>
  <c r="I49" i="14"/>
  <c r="O49" i="14"/>
  <c r="V49" i="14"/>
  <c r="G50" i="14"/>
  <c r="M50" i="14" s="1"/>
  <c r="M49" i="14" s="1"/>
  <c r="I50" i="14"/>
  <c r="K50" i="14"/>
  <c r="K49" i="14" s="1"/>
  <c r="O50" i="14"/>
  <c r="Q50" i="14"/>
  <c r="Q49" i="14" s="1"/>
  <c r="V50" i="14"/>
  <c r="G53" i="14"/>
  <c r="K53" i="14"/>
  <c r="M53" i="14"/>
  <c r="Q53" i="14"/>
  <c r="V53" i="14"/>
  <c r="G54" i="14"/>
  <c r="I54" i="14"/>
  <c r="I53" i="14" s="1"/>
  <c r="K54" i="14"/>
  <c r="M54" i="14"/>
  <c r="O54" i="14"/>
  <c r="O53" i="14" s="1"/>
  <c r="Q54" i="14"/>
  <c r="V54" i="14"/>
  <c r="G58" i="14"/>
  <c r="I58" i="14"/>
  <c r="I57" i="14" s="1"/>
  <c r="K58" i="14"/>
  <c r="M58" i="14"/>
  <c r="O58" i="14"/>
  <c r="Q58" i="14"/>
  <c r="V58" i="14"/>
  <c r="V57" i="14" s="1"/>
  <c r="G60" i="14"/>
  <c r="I60" i="14"/>
  <c r="K60" i="14"/>
  <c r="M60" i="14"/>
  <c r="O60" i="14"/>
  <c r="O57" i="14" s="1"/>
  <c r="Q60" i="14"/>
  <c r="V60" i="14"/>
  <c r="G66" i="14"/>
  <c r="AF97" i="14" s="1"/>
  <c r="I66" i="14"/>
  <c r="K66" i="14"/>
  <c r="O66" i="14"/>
  <c r="Q66" i="14"/>
  <c r="Q57" i="14" s="1"/>
  <c r="V66" i="14"/>
  <c r="G67" i="14"/>
  <c r="I67" i="14"/>
  <c r="K67" i="14"/>
  <c r="M67" i="14"/>
  <c r="O67" i="14"/>
  <c r="Q67" i="14"/>
  <c r="V67" i="14"/>
  <c r="G68" i="14"/>
  <c r="M68" i="14" s="1"/>
  <c r="I68" i="14"/>
  <c r="K68" i="14"/>
  <c r="K57" i="14" s="1"/>
  <c r="O68" i="14"/>
  <c r="Q68" i="14"/>
  <c r="V68" i="14"/>
  <c r="G69" i="14"/>
  <c r="M69" i="14" s="1"/>
  <c r="I69" i="14"/>
  <c r="K69" i="14"/>
  <c r="O69" i="14"/>
  <c r="Q69" i="14"/>
  <c r="V69" i="14"/>
  <c r="G70" i="14"/>
  <c r="I70" i="14"/>
  <c r="K70" i="14"/>
  <c r="M70" i="14"/>
  <c r="O70" i="14"/>
  <c r="Q70" i="14"/>
  <c r="V70" i="14"/>
  <c r="G71" i="14"/>
  <c r="M71" i="14" s="1"/>
  <c r="I71" i="14"/>
  <c r="K71" i="14"/>
  <c r="O71" i="14"/>
  <c r="Q71" i="14"/>
  <c r="V71" i="14"/>
  <c r="G72" i="14"/>
  <c r="I72" i="14"/>
  <c r="K72" i="14"/>
  <c r="M72" i="14"/>
  <c r="O72" i="14"/>
  <c r="Q72" i="14"/>
  <c r="V72" i="14"/>
  <c r="G73" i="14"/>
  <c r="I73" i="14"/>
  <c r="K73" i="14"/>
  <c r="M73" i="14"/>
  <c r="O73" i="14"/>
  <c r="Q73" i="14"/>
  <c r="V73" i="14"/>
  <c r="G75" i="14"/>
  <c r="M75" i="14" s="1"/>
  <c r="I75" i="14"/>
  <c r="K75" i="14"/>
  <c r="O75" i="14"/>
  <c r="Q75" i="14"/>
  <c r="V75" i="14"/>
  <c r="G76" i="14"/>
  <c r="I76" i="14"/>
  <c r="K76" i="14"/>
  <c r="M76" i="14"/>
  <c r="O76" i="14"/>
  <c r="Q76" i="14"/>
  <c r="V76" i="14"/>
  <c r="G78" i="14"/>
  <c r="I78" i="14"/>
  <c r="K78" i="14"/>
  <c r="M78" i="14"/>
  <c r="O78" i="14"/>
  <c r="Q78" i="14"/>
  <c r="V78" i="14"/>
  <c r="G80" i="14"/>
  <c r="G81" i="14"/>
  <c r="M81" i="14" s="1"/>
  <c r="I81" i="14"/>
  <c r="I80" i="14" s="1"/>
  <c r="K81" i="14"/>
  <c r="O81" i="14"/>
  <c r="O80" i="14" s="1"/>
  <c r="Q81" i="14"/>
  <c r="V81" i="14"/>
  <c r="G82" i="14"/>
  <c r="M82" i="14" s="1"/>
  <c r="I82" i="14"/>
  <c r="K82" i="14"/>
  <c r="K80" i="14" s="1"/>
  <c r="O82" i="14"/>
  <c r="Q82" i="14"/>
  <c r="Q80" i="14" s="1"/>
  <c r="V82" i="14"/>
  <c r="G83" i="14"/>
  <c r="I83" i="14"/>
  <c r="K83" i="14"/>
  <c r="M83" i="14"/>
  <c r="O83" i="14"/>
  <c r="Q83" i="14"/>
  <c r="V83" i="14"/>
  <c r="V80" i="14" s="1"/>
  <c r="G84" i="14"/>
  <c r="I84" i="14"/>
  <c r="K84" i="14"/>
  <c r="M84" i="14"/>
  <c r="O84" i="14"/>
  <c r="Q84" i="14"/>
  <c r="V84" i="14"/>
  <c r="G85" i="14"/>
  <c r="M85" i="14" s="1"/>
  <c r="I85" i="14"/>
  <c r="K85" i="14"/>
  <c r="O85" i="14"/>
  <c r="Q85" i="14"/>
  <c r="V85" i="14"/>
  <c r="G86" i="14"/>
  <c r="I86" i="14"/>
  <c r="K86" i="14"/>
  <c r="M86" i="14"/>
  <c r="O86" i="14"/>
  <c r="Q86" i="14"/>
  <c r="V86" i="14"/>
  <c r="G87" i="14"/>
  <c r="I87" i="14"/>
  <c r="K87" i="14"/>
  <c r="M87" i="14"/>
  <c r="O87" i="14"/>
  <c r="Q87" i="14"/>
  <c r="V87" i="14"/>
  <c r="G89" i="14"/>
  <c r="G90" i="14"/>
  <c r="M90" i="14" s="1"/>
  <c r="M89" i="14" s="1"/>
  <c r="I90" i="14"/>
  <c r="I89" i="14" s="1"/>
  <c r="K90" i="14"/>
  <c r="O90" i="14"/>
  <c r="O89" i="14" s="1"/>
  <c r="Q90" i="14"/>
  <c r="V90" i="14"/>
  <c r="G91" i="14"/>
  <c r="M91" i="14" s="1"/>
  <c r="I91" i="14"/>
  <c r="K91" i="14"/>
  <c r="K89" i="14" s="1"/>
  <c r="O91" i="14"/>
  <c r="Q91" i="14"/>
  <c r="Q89" i="14" s="1"/>
  <c r="V91" i="14"/>
  <c r="G93" i="14"/>
  <c r="I93" i="14"/>
  <c r="K93" i="14"/>
  <c r="M93" i="14"/>
  <c r="O93" i="14"/>
  <c r="Q93" i="14"/>
  <c r="V93" i="14"/>
  <c r="V89" i="14" s="1"/>
  <c r="G95" i="14"/>
  <c r="I95" i="14"/>
  <c r="K95" i="14"/>
  <c r="M95" i="14"/>
  <c r="O95" i="14"/>
  <c r="Q95" i="14"/>
  <c r="V95" i="14"/>
  <c r="AE97" i="14"/>
  <c r="G87" i="13"/>
  <c r="BA58" i="13"/>
  <c r="BA50" i="13"/>
  <c r="BA19" i="13"/>
  <c r="BA15" i="13"/>
  <c r="G8" i="13"/>
  <c r="Q8" i="13"/>
  <c r="G9" i="13"/>
  <c r="M9" i="13" s="1"/>
  <c r="M8" i="13" s="1"/>
  <c r="I9" i="13"/>
  <c r="I8" i="13" s="1"/>
  <c r="K9" i="13"/>
  <c r="K8" i="13" s="1"/>
  <c r="O9" i="13"/>
  <c r="O8" i="13" s="1"/>
  <c r="Q9" i="13"/>
  <c r="V9" i="13"/>
  <c r="V8" i="13" s="1"/>
  <c r="G13" i="13"/>
  <c r="K13" i="13"/>
  <c r="G14" i="13"/>
  <c r="I14" i="13"/>
  <c r="I13" i="13" s="1"/>
  <c r="K14" i="13"/>
  <c r="M14" i="13"/>
  <c r="M13" i="13" s="1"/>
  <c r="O14" i="13"/>
  <c r="O13" i="13" s="1"/>
  <c r="Q14" i="13"/>
  <c r="Q13" i="13" s="1"/>
  <c r="V14" i="13"/>
  <c r="V13" i="13" s="1"/>
  <c r="G17" i="13"/>
  <c r="K17" i="13"/>
  <c r="O17" i="13"/>
  <c r="G18" i="13"/>
  <c r="I18" i="13"/>
  <c r="I17" i="13" s="1"/>
  <c r="K18" i="13"/>
  <c r="M18" i="13"/>
  <c r="M17" i="13" s="1"/>
  <c r="O18" i="13"/>
  <c r="Q18" i="13"/>
  <c r="Q17" i="13" s="1"/>
  <c r="V18" i="13"/>
  <c r="V17" i="13" s="1"/>
  <c r="K26" i="13"/>
  <c r="G27" i="13"/>
  <c r="I27" i="13"/>
  <c r="I26" i="13" s="1"/>
  <c r="K27" i="13"/>
  <c r="M27" i="13"/>
  <c r="O27" i="13"/>
  <c r="Q27" i="13"/>
  <c r="Q26" i="13" s="1"/>
  <c r="V27" i="13"/>
  <c r="G30" i="13"/>
  <c r="G26" i="13" s="1"/>
  <c r="I30" i="13"/>
  <c r="K30" i="13"/>
  <c r="O30" i="13"/>
  <c r="O26" i="13" s="1"/>
  <c r="Q30" i="13"/>
  <c r="V30" i="13"/>
  <c r="V26" i="13" s="1"/>
  <c r="Q33" i="13"/>
  <c r="G34" i="13"/>
  <c r="G33" i="13" s="1"/>
  <c r="I34" i="13"/>
  <c r="K34" i="13"/>
  <c r="K33" i="13" s="1"/>
  <c r="O34" i="13"/>
  <c r="O33" i="13" s="1"/>
  <c r="Q34" i="13"/>
  <c r="V34" i="13"/>
  <c r="V33" i="13" s="1"/>
  <c r="G37" i="13"/>
  <c r="I37" i="13"/>
  <c r="I33" i="13" s="1"/>
  <c r="K37" i="13"/>
  <c r="M37" i="13"/>
  <c r="O37" i="13"/>
  <c r="Q37" i="13"/>
  <c r="V37" i="13"/>
  <c r="G40" i="13"/>
  <c r="G41" i="13"/>
  <c r="I41" i="13"/>
  <c r="I40" i="13" s="1"/>
  <c r="K41" i="13"/>
  <c r="M41" i="13"/>
  <c r="M40" i="13" s="1"/>
  <c r="O41" i="13"/>
  <c r="Q41" i="13"/>
  <c r="Q40" i="13" s="1"/>
  <c r="V41" i="13"/>
  <c r="G43" i="13"/>
  <c r="M43" i="13" s="1"/>
  <c r="I43" i="13"/>
  <c r="K43" i="13"/>
  <c r="K40" i="13" s="1"/>
  <c r="O43" i="13"/>
  <c r="O40" i="13" s="1"/>
  <c r="Q43" i="13"/>
  <c r="V43" i="13"/>
  <c r="V40" i="13" s="1"/>
  <c r="Q44" i="13"/>
  <c r="G45" i="13"/>
  <c r="G44" i="13" s="1"/>
  <c r="I45" i="13"/>
  <c r="I44" i="13" s="1"/>
  <c r="K45" i="13"/>
  <c r="K44" i="13" s="1"/>
  <c r="O45" i="13"/>
  <c r="O44" i="13" s="1"/>
  <c r="Q45" i="13"/>
  <c r="V45" i="13"/>
  <c r="V44" i="13" s="1"/>
  <c r="Q48" i="13"/>
  <c r="G49" i="13"/>
  <c r="G48" i="13" s="1"/>
  <c r="I49" i="13"/>
  <c r="K49" i="13"/>
  <c r="K48" i="13" s="1"/>
  <c r="O49" i="13"/>
  <c r="O48" i="13" s="1"/>
  <c r="Q49" i="13"/>
  <c r="V49" i="13"/>
  <c r="V48" i="13" s="1"/>
  <c r="G52" i="13"/>
  <c r="I52" i="13"/>
  <c r="I48" i="13" s="1"/>
  <c r="K52" i="13"/>
  <c r="M52" i="13"/>
  <c r="O52" i="13"/>
  <c r="Q52" i="13"/>
  <c r="V52" i="13"/>
  <c r="G56" i="13"/>
  <c r="K56" i="13"/>
  <c r="O56" i="13"/>
  <c r="G57" i="13"/>
  <c r="I57" i="13"/>
  <c r="I56" i="13" s="1"/>
  <c r="K57" i="13"/>
  <c r="M57" i="13"/>
  <c r="M56" i="13" s="1"/>
  <c r="O57" i="13"/>
  <c r="Q57" i="13"/>
  <c r="Q56" i="13" s="1"/>
  <c r="V57" i="13"/>
  <c r="V56" i="13" s="1"/>
  <c r="G62" i="13"/>
  <c r="G61" i="13" s="1"/>
  <c r="I62" i="13"/>
  <c r="I61" i="13" s="1"/>
  <c r="K62" i="13"/>
  <c r="O62" i="13"/>
  <c r="Q62" i="13"/>
  <c r="Q61" i="13" s="1"/>
  <c r="V62" i="13"/>
  <c r="G63" i="13"/>
  <c r="M63" i="13" s="1"/>
  <c r="I63" i="13"/>
  <c r="K63" i="13"/>
  <c r="K61" i="13" s="1"/>
  <c r="O63" i="13"/>
  <c r="O61" i="13" s="1"/>
  <c r="Q63" i="13"/>
  <c r="V63" i="13"/>
  <c r="V61" i="13" s="1"/>
  <c r="G65" i="13"/>
  <c r="I65" i="13"/>
  <c r="K65" i="13"/>
  <c r="M65" i="13"/>
  <c r="O65" i="13"/>
  <c r="Q65" i="13"/>
  <c r="V65" i="13"/>
  <c r="G80" i="13"/>
  <c r="I80" i="13"/>
  <c r="K80" i="13"/>
  <c r="M80" i="13"/>
  <c r="O80" i="13"/>
  <c r="Q80" i="13"/>
  <c r="V80" i="13"/>
  <c r="G81" i="13"/>
  <c r="I81" i="13"/>
  <c r="K81" i="13"/>
  <c r="M81" i="13"/>
  <c r="O81" i="13"/>
  <c r="Q81" i="13"/>
  <c r="V81" i="13"/>
  <c r="G83" i="13"/>
  <c r="Q83" i="13"/>
  <c r="G84" i="13"/>
  <c r="I84" i="13"/>
  <c r="I83" i="13" s="1"/>
  <c r="K84" i="13"/>
  <c r="M84" i="13"/>
  <c r="M83" i="13" s="1"/>
  <c r="O84" i="13"/>
  <c r="Q84" i="13"/>
  <c r="V84" i="13"/>
  <c r="V83" i="13" s="1"/>
  <c r="G85" i="13"/>
  <c r="M85" i="13" s="1"/>
  <c r="I85" i="13"/>
  <c r="K85" i="13"/>
  <c r="K83" i="13" s="1"/>
  <c r="O85" i="13"/>
  <c r="O83" i="13" s="1"/>
  <c r="Q85" i="13"/>
  <c r="V85" i="13"/>
  <c r="AE87" i="13"/>
  <c r="AF87" i="13"/>
  <c r="G31" i="12"/>
  <c r="BA29" i="12"/>
  <c r="BA28" i="12"/>
  <c r="BA26" i="12"/>
  <c r="BA24" i="12"/>
  <c r="G8" i="12"/>
  <c r="G9" i="12"/>
  <c r="M9" i="12" s="1"/>
  <c r="I9" i="12"/>
  <c r="I8" i="12" s="1"/>
  <c r="K9" i="12"/>
  <c r="K8" i="12" s="1"/>
  <c r="O9" i="12"/>
  <c r="Q9" i="12"/>
  <c r="Q8" i="12" s="1"/>
  <c r="V9" i="12"/>
  <c r="V8" i="12" s="1"/>
  <c r="G10" i="12"/>
  <c r="I10" i="12"/>
  <c r="K10" i="12"/>
  <c r="M10" i="12"/>
  <c r="O10" i="12"/>
  <c r="Q10" i="12"/>
  <c r="V10" i="12"/>
  <c r="G11" i="12"/>
  <c r="I11" i="12"/>
  <c r="K11" i="12"/>
  <c r="M11" i="12"/>
  <c r="O11" i="12"/>
  <c r="Q11" i="12"/>
  <c r="V11" i="12"/>
  <c r="G12" i="12"/>
  <c r="M12" i="12" s="1"/>
  <c r="I12" i="12"/>
  <c r="K12" i="12"/>
  <c r="O12" i="12"/>
  <c r="O8" i="12" s="1"/>
  <c r="Q12" i="12"/>
  <c r="V12" i="12"/>
  <c r="G13" i="12"/>
  <c r="M13" i="12" s="1"/>
  <c r="I13" i="12"/>
  <c r="K13" i="12"/>
  <c r="O13" i="12"/>
  <c r="Q13" i="12"/>
  <c r="V13" i="12"/>
  <c r="G15" i="12"/>
  <c r="M15" i="12" s="1"/>
  <c r="I15" i="12"/>
  <c r="K15" i="12"/>
  <c r="O15" i="12"/>
  <c r="Q15" i="12"/>
  <c r="V15" i="12"/>
  <c r="G16" i="12"/>
  <c r="I16" i="12"/>
  <c r="K16" i="12"/>
  <c r="M16" i="12"/>
  <c r="O16" i="12"/>
  <c r="Q16" i="12"/>
  <c r="V16" i="12"/>
  <c r="G18" i="12"/>
  <c r="M18" i="12" s="1"/>
  <c r="I18" i="12"/>
  <c r="K18" i="12"/>
  <c r="O18" i="12"/>
  <c r="Q18" i="12"/>
  <c r="V18" i="12"/>
  <c r="G20" i="12"/>
  <c r="M20" i="12" s="1"/>
  <c r="I20" i="12"/>
  <c r="K20" i="12"/>
  <c r="O20" i="12"/>
  <c r="Q20" i="12"/>
  <c r="V20" i="12"/>
  <c r="G22" i="12"/>
  <c r="K22" i="12"/>
  <c r="V22" i="12"/>
  <c r="G23" i="12"/>
  <c r="I23" i="12"/>
  <c r="I22" i="12" s="1"/>
  <c r="K23" i="12"/>
  <c r="M23" i="12"/>
  <c r="O23" i="12"/>
  <c r="O22" i="12" s="1"/>
  <c r="Q23" i="12"/>
  <c r="V23" i="12"/>
  <c r="G25" i="12"/>
  <c r="M25" i="12" s="1"/>
  <c r="I25" i="12"/>
  <c r="K25" i="12"/>
  <c r="O25" i="12"/>
  <c r="Q25" i="12"/>
  <c r="Q22" i="12" s="1"/>
  <c r="V25" i="12"/>
  <c r="AE31" i="12"/>
  <c r="AF31" i="12"/>
  <c r="I20" i="1"/>
  <c r="I19" i="1"/>
  <c r="I18" i="1"/>
  <c r="I17" i="1"/>
  <c r="I16" i="1"/>
  <c r="F49" i="1"/>
  <c r="G49" i="1"/>
  <c r="G25" i="1" s="1"/>
  <c r="A25" i="1" s="1"/>
  <c r="H48" i="1"/>
  <c r="I48" i="1" s="1"/>
  <c r="H45" i="1"/>
  <c r="I45" i="1" s="1"/>
  <c r="H42" i="1"/>
  <c r="H41" i="1"/>
  <c r="I41" i="1" s="1"/>
  <c r="H40" i="1"/>
  <c r="I40" i="1" s="1"/>
  <c r="H39" i="1"/>
  <c r="I39" i="1" s="1"/>
  <c r="I49" i="1" s="1"/>
  <c r="J28" i="1"/>
  <c r="J26" i="1"/>
  <c r="G38" i="1"/>
  <c r="F38" i="1"/>
  <c r="J23" i="1"/>
  <c r="J24" i="1"/>
  <c r="J25" i="1"/>
  <c r="J27" i="1"/>
  <c r="E24" i="1"/>
  <c r="E26" i="1"/>
  <c r="J80" i="1" l="1"/>
  <c r="J79" i="1"/>
  <c r="J67" i="1"/>
  <c r="J77" i="1"/>
  <c r="J73" i="1"/>
  <c r="J71" i="1"/>
  <c r="J65" i="1"/>
  <c r="J75" i="1"/>
  <c r="J69" i="1"/>
  <c r="J81" i="1"/>
  <c r="J68" i="1"/>
  <c r="J72" i="1"/>
  <c r="J76" i="1"/>
  <c r="J66" i="1"/>
  <c r="J70" i="1"/>
  <c r="J74" i="1"/>
  <c r="J78" i="1"/>
  <c r="G28" i="1"/>
  <c r="A26" i="1"/>
  <c r="G26" i="1"/>
  <c r="G23" i="1"/>
  <c r="M45" i="15"/>
  <c r="M15" i="15"/>
  <c r="AF121" i="15"/>
  <c r="M79" i="15"/>
  <c r="M78" i="15" s="1"/>
  <c r="G74" i="15"/>
  <c r="G35" i="15"/>
  <c r="M89" i="15"/>
  <c r="M88" i="15" s="1"/>
  <c r="M80" i="14"/>
  <c r="M36" i="14"/>
  <c r="M66" i="14"/>
  <c r="M57" i="14" s="1"/>
  <c r="G57" i="14"/>
  <c r="M48" i="14"/>
  <c r="M45" i="14" s="1"/>
  <c r="M62" i="13"/>
  <c r="M61" i="13" s="1"/>
  <c r="M45" i="13"/>
  <c r="M44" i="13" s="1"/>
  <c r="M30" i="13"/>
  <c r="M26" i="13" s="1"/>
  <c r="M49" i="13"/>
  <c r="M48" i="13" s="1"/>
  <c r="M34" i="13"/>
  <c r="M33" i="13" s="1"/>
  <c r="M22" i="12"/>
  <c r="M8" i="12"/>
  <c r="I21" i="1"/>
  <c r="J47" i="1"/>
  <c r="J41" i="1"/>
  <c r="J44" i="1"/>
  <c r="J40" i="1"/>
  <c r="J48" i="1"/>
  <c r="J46" i="1"/>
  <c r="J45" i="1"/>
  <c r="J43" i="1"/>
  <c r="J39" i="1"/>
  <c r="J49" i="1" s="1"/>
  <c r="H49" i="1"/>
  <c r="J82" i="1" l="1"/>
  <c r="A23" i="1"/>
  <c r="G24" i="1" l="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Matusu</author>
  </authors>
  <commentList>
    <comment ref="S6" authorId="0" shapeId="0" xr:uid="{0D5C5A75-7D1A-43A9-9D10-C73EA13C1B63}">
      <text>
        <r>
          <rPr>
            <sz val="9"/>
            <color indexed="81"/>
            <rFont val="Tahoma"/>
            <family val="2"/>
            <charset val="238"/>
          </rPr>
          <t>Jedná se o informaci, zda se jedná o položku, která je do rozpočtu zadána z cenové soustavy RTS, nebo vlastní.</t>
        </r>
      </text>
    </comment>
    <comment ref="T6" authorId="0" shapeId="0" xr:uid="{4D35E7C6-8CBF-4303-AB15-97F37CD9D14E}">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Matusu</author>
  </authors>
  <commentList>
    <comment ref="S6" authorId="0" shapeId="0" xr:uid="{4B76FF7F-7EF6-4138-8EAF-EB1717E754EC}">
      <text>
        <r>
          <rPr>
            <sz val="9"/>
            <color indexed="81"/>
            <rFont val="Tahoma"/>
            <family val="2"/>
            <charset val="238"/>
          </rPr>
          <t>Jedná se o informaci, zda se jedná o položku, která je do rozpočtu zadána z cenové soustavy RTS, nebo vlastní.</t>
        </r>
      </text>
    </comment>
    <comment ref="T6" authorId="0" shapeId="0" xr:uid="{03E23D6A-1601-4A48-9B69-4607315CE9CD}">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Matusu</author>
  </authors>
  <commentList>
    <comment ref="S6" authorId="0" shapeId="0" xr:uid="{BBF23BF2-ED9D-457F-9F7F-89D23D96C5C0}">
      <text>
        <r>
          <rPr>
            <sz val="9"/>
            <color indexed="81"/>
            <rFont val="Tahoma"/>
            <family val="2"/>
            <charset val="238"/>
          </rPr>
          <t>Jedná se o informaci, zda se jedná o položku, která je do rozpočtu zadána z cenové soustavy RTS, nebo vlastní.</t>
        </r>
      </text>
    </comment>
    <comment ref="T6" authorId="0" shapeId="0" xr:uid="{92DB67CE-83D1-4856-986D-74431318214B}">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Matusu</author>
  </authors>
  <commentList>
    <comment ref="S6" authorId="0" shapeId="0" xr:uid="{FE98453D-BB54-4394-ADAA-675F60069D75}">
      <text>
        <r>
          <rPr>
            <sz val="9"/>
            <color indexed="81"/>
            <rFont val="Tahoma"/>
            <family val="2"/>
            <charset val="238"/>
          </rPr>
          <t>Jedná se o informaci, zda se jedná o položku, která je do rozpočtu zadána z cenové soustavy RTS, nebo vlastní.</t>
        </r>
      </text>
    </comment>
    <comment ref="T6" authorId="0" shapeId="0" xr:uid="{6B60079A-2483-4C92-BFAF-C7A4661C18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<sst xmlns="http://schemas.openxmlformats.org/spreadsheetml/2006/main" count="1650" uniqueCount="450">
  <si>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</si>
  <si>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</si>
  <si>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</si>
  <si>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</si>
  <si>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</si>
  <si>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</si>
  <si>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</si>
  <si>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</si>
  <si>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</si>
  <si>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</si>
  <si>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</si>
  <si>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</si>
  <si>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</si>
  <si>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</si>
  <si>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</si>
  <si>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</si>
  <si>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</si>
  <si>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</si>
  <si>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</si>
  <si>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</si>
  <si>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</si>
  <si>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</si>
  <si>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</si>
  <si>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</si>
  <si>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</si>
  <si>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</si>
  <si>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</si>
  <si>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</si>
  <si>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</si>
  <si>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</si>
  <si>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</si>
  <si>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</si>
  <si>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</si>
  <si>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</si>
  <si>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</si>
  <si>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</si>
  <si>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</si>
  <si>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</si>
  <si>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</si>
  <si>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</si>
  <si>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</si>
  <si>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</si>
  <si>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</si>
  <si>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0623_1</t>
  </si>
  <si>
    <t>Prodejní stánky na Mendlově nádraží</t>
  </si>
  <si>
    <t>Statutární město Brno</t>
  </si>
  <si>
    <t>Dominikánská 2</t>
  </si>
  <si>
    <t>Brno - Brno-město</t>
  </si>
  <si>
    <t>60200</t>
  </si>
  <si>
    <t>44992785</t>
  </si>
  <si>
    <t>CZ44992785</t>
  </si>
  <si>
    <t>BRES spol. s r.o.</t>
  </si>
  <si>
    <t>Vranovská 768/95</t>
  </si>
  <si>
    <t>Brno</t>
  </si>
  <si>
    <t>61400</t>
  </si>
  <si>
    <t>29220289</t>
  </si>
  <si>
    <t>Stavba</t>
  </si>
  <si>
    <t>Ostatní a vedlejší náklady</t>
  </si>
  <si>
    <t>R24062300</t>
  </si>
  <si>
    <t xml:space="preserve">Ostatní a vedlější náklady </t>
  </si>
  <si>
    <t>Stavební objekt</t>
  </si>
  <si>
    <t>IO.01</t>
  </si>
  <si>
    <t>Vodovodní řad</t>
  </si>
  <si>
    <t>R2206230101</t>
  </si>
  <si>
    <t>Prodloužení vodovodního řadu</t>
  </si>
  <si>
    <t>IO.02</t>
  </si>
  <si>
    <t>Vodovod</t>
  </si>
  <si>
    <t>R2206210201_v3</t>
  </si>
  <si>
    <t>Vodovodní přípojka a areálové vedení</t>
  </si>
  <si>
    <t>IO.03</t>
  </si>
  <si>
    <t>Kanalizace</t>
  </si>
  <si>
    <t>Kanalizační přípojka a areálové vedení</t>
  </si>
  <si>
    <t>Celkem za stavbu</t>
  </si>
  <si>
    <t>CZK</t>
  </si>
  <si>
    <t>#POPS</t>
  </si>
  <si>
    <t>Popis stavby: 0623_1 - Prodejní stánky na Mendlově nádraží</t>
  </si>
  <si>
    <t>#POPO</t>
  </si>
  <si>
    <t xml:space="preserve">Popis objektu: 00 - Ostatní a vedlější náklady </t>
  </si>
  <si>
    <t>#POPR</t>
  </si>
  <si>
    <t xml:space="preserve">Popis rozpočtu: R24062300 - Ostatní a vedlější náklady </t>
  </si>
  <si>
    <t>Popis objektu: IO.01 - Vodovodní řad</t>
  </si>
  <si>
    <t>Popis rozpočtu: R2206230101 - Prodloužení vodovodního řadu</t>
  </si>
  <si>
    <t>Popis objektu: IO.02 - Vodovod</t>
  </si>
  <si>
    <t>Popis rozpočtu: R2206210201_v3 - Vodovodní přípojka a areálové vedení</t>
  </si>
  <si>
    <t>Popis objektu: IO.03 - Kanalizace</t>
  </si>
  <si>
    <t>Popis rozpočtu: R2206210201_v3 - Kanalizační přípojka a areálové vedení</t>
  </si>
  <si>
    <t>Rekapitulace dílů</t>
  </si>
  <si>
    <t>Typ dílu</t>
  </si>
  <si>
    <t>11</t>
  </si>
  <si>
    <t>Přípravné a přidružené práce</t>
  </si>
  <si>
    <t>12</t>
  </si>
  <si>
    <t>Odkopávky a prokopávky</t>
  </si>
  <si>
    <t>13</t>
  </si>
  <si>
    <t>Hloubené vykopávky</t>
  </si>
  <si>
    <t>15</t>
  </si>
  <si>
    <t>Roubení</t>
  </si>
  <si>
    <t>16</t>
  </si>
  <si>
    <t>Přemístění výkopku</t>
  </si>
  <si>
    <t>17</t>
  </si>
  <si>
    <t>Konstrukce ze zemin</t>
  </si>
  <si>
    <t>18</t>
  </si>
  <si>
    <t>Povrchové úpravy terénu</t>
  </si>
  <si>
    <t>4</t>
  </si>
  <si>
    <t>Vodorovné konstrukce</t>
  </si>
  <si>
    <t>5</t>
  </si>
  <si>
    <t>Komunikace</t>
  </si>
  <si>
    <t>8</t>
  </si>
  <si>
    <t>Trubní vedení</t>
  </si>
  <si>
    <t>89</t>
  </si>
  <si>
    <t>Ostatní konstrukce na trubním vedení</t>
  </si>
  <si>
    <t>VN</t>
  </si>
  <si>
    <t>721</t>
  </si>
  <si>
    <t>Vnitřní kanalizace</t>
  </si>
  <si>
    <t>722</t>
  </si>
  <si>
    <t>Vnitřní vodovod</t>
  </si>
  <si>
    <t>M23</t>
  </si>
  <si>
    <t>Montáže potrubí</t>
  </si>
  <si>
    <t>D96</t>
  </si>
  <si>
    <t>Přesuny suti a vybouraných hmot</t>
  </si>
  <si>
    <t>PSU</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</si>
  <si>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</si>
  <si>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</si>
  <si>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</si>
  <si>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</si>
  <si>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</si>
  <si>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</si>
  <si>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</si>
  <si>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</si>
  <si>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</si>
  <si>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</si>
  <si>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</si>
  <si>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</si>
  <si>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</si>
  <si>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</si>
  <si>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</si>
  <si>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</si>
  <si>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</si>
  <si>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</si>
  <si>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</si>
  <si>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</si>
  <si>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</si>
  <si>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</si>
  <si>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</si>
  <si>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</si>
  <si>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</si>
  <si>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</si>
  <si>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</si>
  <si>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</si>
  <si>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</si>
  <si>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</si>
  <si>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</si>
  <si>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</si>
  <si>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R_3049922T00</t>
  </si>
  <si>
    <t>Vedení projektu a účast zástupců dodavatele na Kontrolních dnech a s tím spojené plněné úkolů</t>
  </si>
  <si>
    <t>soubor</t>
  </si>
  <si>
    <t>Vlastní</t>
  </si>
  <si>
    <t>Indiv</t>
  </si>
  <si>
    <t>Práce</t>
  </si>
  <si>
    <t>Bižná</t>
  </si>
  <si>
    <t>POL1_1</t>
  </si>
  <si>
    <t>R_3049928T00</t>
  </si>
  <si>
    <t>Zpracování Dokumentace skutečného provedení a Dokladové části k Předávacímu protokolu Díla</t>
  </si>
  <si>
    <t>R_3049930T00</t>
  </si>
  <si>
    <t xml:space="preserve">Opatření v oblasti BOZP a PO v průběhu realizace </t>
  </si>
  <si>
    <t>R_3049931T00</t>
  </si>
  <si>
    <t>Zřízení, provoz a likvidace zařízení staveniště vč spotřebovaných energií</t>
  </si>
  <si>
    <t>R_3049933T00</t>
  </si>
  <si>
    <t>Pravidelný úklid staveniště vč.závěrečného úklidu</t>
  </si>
  <si>
    <t>na vzdálenost 50 m</t>
  </si>
  <si>
    <t>POP</t>
  </si>
  <si>
    <t>900TT1</t>
  </si>
  <si>
    <t>Nezměřitelné práce, lze fakturovat pouze na základě soupisu provedených prací odsouhlasených TDI</t>
  </si>
  <si>
    <t>HZS</t>
  </si>
  <si>
    <t>POL10_</t>
  </si>
  <si>
    <t>005121 R</t>
  </si>
  <si>
    <t>Zařízení staveniště</t>
  </si>
  <si>
    <t>Soubor</t>
  </si>
  <si>
    <t>RTS 24/ I</t>
  </si>
  <si>
    <t>VRN</t>
  </si>
  <si>
    <t>POL99_8</t>
  </si>
  <si>
    <t>Veškeré náklady spojené s vybudováním, provozem a odstraněním zařízení staveniště.</t>
  </si>
  <si>
    <t>005124010R</t>
  </si>
  <si>
    <t>Koordinační činnost</t>
  </si>
  <si>
    <t>Koordinace stavebních a technologických dodávek stavby.</t>
  </si>
  <si>
    <t>VN01</t>
  </si>
  <si>
    <t>Plán organizace výstavby</t>
  </si>
  <si>
    <t>Podrobné popsání postupu prováděných prací s časovým plánem výstavby.</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</si>
  <si>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</si>
  <si>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</si>
  <si>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</si>
  <si>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005241020R</t>
  </si>
  <si>
    <t xml:space="preserve">Geodetické zaměření skutečného provedení  </t>
  </si>
  <si>
    <t>Náklady na provedení skutečného zaměření stavby v rozsahu nezbytném pro zápis změny do katastru nemovitostí.</t>
  </si>
  <si>
    <t>Zaměření skutečné plochy užitkové a skutečné plochy podlahové.</t>
  </si>
  <si>
    <t>Zaměření skutečné plochy podlahové : U výpočtu  postupovat v souladu s nařízením vlády č. 366/2013 Sb.- Podlahovou plochu bytu v jednotce tvoří půdorysná plocha všech místností bytu včetně půdorysné plochy všech svislých nosných i nenosných konstrukcí uvnitř bytu, jako jsou stěny, sloupy, pilíře, komíny a obdobné svislé konstrukce. Půdorysná plocha je vymezena vnitřním lícem svislých konstrukcí ohraničujících byt včetně jejich povrchových úprav. Započítává se také podlahová plocha zakrytá zabudovanými předměty, jako jsou zejména skříně ve zdech v bytě, vany a jiné zařizovací předměty ve vnitřní ploše bytu.</t>
  </si>
  <si>
    <t>Zaměření skutečné plochy užitkové : Užitná plocha  se měří uvnitř vnějších stěn a zahrnuje veškeré plochy uvnitř domu či bytu.</t>
  </si>
  <si>
    <t>SUM</t>
  </si>
  <si>
    <t>END</t>
  </si>
  <si>
    <t>Položkový soupis prací a dodávek</t>
  </si>
  <si>
    <t>113106231R00</t>
  </si>
  <si>
    <t>Rozebrání vozovek a ploch s jakoukoliv výplní spár   v jakékoliv ploše, ze zámkové dlažky, kladených do lože z kameniva</t>
  </si>
  <si>
    <t>m2</t>
  </si>
  <si>
    <t>822-1</t>
  </si>
  <si>
    <t>R-položka</t>
  </si>
  <si>
    <t>POL12_1</t>
  </si>
  <si>
    <t>s přemístěním hmot na skládku na vzdálenost do 3 m nebo s naložením na dopravní prostředek</t>
  </si>
  <si>
    <t>SPI</t>
  </si>
  <si>
    <t>Společný výkop pro kanalizaci a vodovod</t>
  </si>
  <si>
    <t>ZU-KU : 6,11*1,2</t>
  </si>
  <si>
    <t>VV</t>
  </si>
  <si>
    <t>120001101R00</t>
  </si>
  <si>
    <t>Ztížené vykopávky v horninách jakékoliv třídy</t>
  </si>
  <si>
    <t>m3</t>
  </si>
  <si>
    <t>800-1</t>
  </si>
  <si>
    <t>POL1_</t>
  </si>
  <si>
    <t>příplatek k cenám vykopávek za ztížení vykopávky v blízkosti podzemního vedení nebo výbušnin v horninách jakékoliv třídy,</t>
  </si>
  <si>
    <t>Odkaz na mn. položky pořadí 3 : 12,02447*0,3</t>
  </si>
  <si>
    <t>132301211R00</t>
  </si>
  <si>
    <t xml:space="preserve">Hloubení rýh šířky přes 60 do 200 cm do 100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</si>
  <si>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</si>
  <si>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Uvažuje se ve stávajícím stavu:</t>
  </si>
  <si>
    <t>prostor S1-S1´- zemina; Společný výkop pro kanalizaci a vodovod</t>
  </si>
  <si>
    <t>prostor S2-S2´- dlažba; Společný výkop pro kanalizaci a vodovod</t>
  </si>
  <si>
    <t>prostor S3-S3´- dlažba; Společný výkop pro kanalizaci a vodovod</t>
  </si>
  <si>
    <t>prostor S4-S4´- dlažba</t>
  </si>
  <si>
    <t>ZU-KU : 1,64*6,11*1,2</t>
  </si>
  <si>
    <t>151101101R00</t>
  </si>
  <si>
    <t>Zřízení pažení a rozepření stěn rýh příložné  pro jakoukoliv mezerovitost, hloubky do 2 m</t>
  </si>
  <si>
    <t>pro podzemní vedení pro všechny šířky rýhy,</t>
  </si>
  <si>
    <t>ZU-KU : 1,64*6,11*2</t>
  </si>
  <si>
    <t>151101111R00</t>
  </si>
  <si>
    <t>Odstranění pažení a rozepření rýh příložné , hloubky do 2 m</t>
  </si>
  <si>
    <t>pro podzemní vedení s uložením materiálu na vzdálenost do 3 m od kraje výkopu,</t>
  </si>
  <si>
    <t>Odkaz na mn. položky pořadí 4 : 20,04080</t>
  </si>
  <si>
    <t>162201102R00</t>
  </si>
  <si>
    <t>Vodorovné přemístění výkopku z horniny 1 až 4, na vzdálenost přes 20  do 50 m</t>
  </si>
  <si>
    <t>po suchu, bez naložení výkopku, avšak se složením bez rozhrnutí, zpáteční cesta vozidla.</t>
  </si>
  <si>
    <t>Odkaz na mn. položky pořadí 3 : 12,02448</t>
  </si>
  <si>
    <t>167101101R00</t>
  </si>
  <si>
    <t>Nakládání, skládání, překládání neulehlého výkopku nakládání výkopku  do 100 m3, z horniny 1 až 4</t>
  </si>
  <si>
    <t>Odkaz na mn. položky pořadí 11 : 1,85744</t>
  </si>
  <si>
    <t>Odkaz na mn. položky pořadí 10 : 0,61100</t>
  </si>
  <si>
    <t>979083117R00</t>
  </si>
  <si>
    <t>Vodorovné přemístění suti přes 5000 m do 6000 m</t>
  </si>
  <si>
    <t>t</t>
  </si>
  <si>
    <t>800-6</t>
  </si>
  <si>
    <t>včetně naložení na dopravní prostředek a složení,</t>
  </si>
  <si>
    <t>979999973R00</t>
  </si>
  <si>
    <t>Poplatek za uložení, zemina a kamení,  , skupina 17 05 04 z Katalogu odpadů</t>
  </si>
  <si>
    <t>801-3</t>
  </si>
  <si>
    <t>451572111R00</t>
  </si>
  <si>
    <t>Lože pod potrubí, stoky a drobné objekty z kameniva drobného těženého 0÷4 mm</t>
  </si>
  <si>
    <t>827-1</t>
  </si>
  <si>
    <t>v otevřeném výkopu,</t>
  </si>
  <si>
    <t>ZU-KU : 0,1*6,11*1</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</si>
  <si>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</si>
  <si>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</si>
  <si>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</si>
  <si>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S1 až S4 : 6,11*0,38*0,8</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</si>
  <si>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</si>
  <si>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</si>
  <si>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</si>
  <si>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</si>
  <si>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S1 - S1´ : 0,96*6,11*1,2</t>
  </si>
  <si>
    <t>596215041R00</t>
  </si>
  <si>
    <t>Kladení zámkové dlažby do drtě tloušťka dlažby 80 mm, tloušťka lože 50 mm</t>
  </si>
  <si>
    <t>s provedením lože z kameniva drceného, s vyplněním spár, s dvojitým hutněním a se smetením přebytečného materiálu na krajnici. S dodáním hmot pro lože a výplň spár.</t>
  </si>
  <si>
    <t>Opětovná montáž původní dlažby</t>
  </si>
  <si>
    <t>Odkaz na mn. položky pořadí 1 : 7,33200</t>
  </si>
  <si>
    <t>899731113R00</t>
  </si>
  <si>
    <t>Signalizační vodič CYY, 4 mm2</t>
  </si>
  <si>
    <t>m</t>
  </si>
  <si>
    <t>722120124R00</t>
  </si>
  <si>
    <t>Potrubí z litinových tlakových trub hrdlových DN 80</t>
  </si>
  <si>
    <t>800-721</t>
  </si>
  <si>
    <t>včetně tvarovek a zednických výpomocí,</t>
  </si>
  <si>
    <t>28654348.AR112</t>
  </si>
  <si>
    <t>Přesun stávajícího koncového hydrantu; v případě nevyhovujicích prvků náhrada za nové, pitná voda,</t>
  </si>
  <si>
    <t>přesun, případně nahrazeno za:</t>
  </si>
  <si>
    <t>- manžeta proti posunu</t>
  </si>
  <si>
    <t>- poklop tuhý šoupátkový</t>
  </si>
  <si>
    <t>- teleskopická sestava 1,3 až 1,8 m DN50 až DN100</t>
  </si>
  <si>
    <t>- Šoupátko DN80</t>
  </si>
  <si>
    <t>- Lemový nákružek</t>
  </si>
  <si>
    <t>- Dvoupřírubový kus</t>
  </si>
  <si>
    <t/>
  </si>
  <si>
    <t>- poklop tuhý hydrant</t>
  </si>
  <si>
    <t>- Hydrant podzemní Duo; 1,5 m, DN80</t>
  </si>
  <si>
    <t>- Patkové koleno</t>
  </si>
  <si>
    <t>28314148R</t>
  </si>
  <si>
    <t>fólie výstražná PE; pro vodu; bílá; š = 300,0 mm; tl. 0,09 mm; l = 250 m</t>
  </si>
  <si>
    <t>SPCM</t>
  </si>
  <si>
    <t>Specifikace</t>
  </si>
  <si>
    <t>POL3_</t>
  </si>
  <si>
    <t>998276201R00</t>
  </si>
  <si>
    <t>Přesun hmot pro trubní vedení z trub plastových nebo sklolaminátových obsypaných kamenivem</t>
  </si>
  <si>
    <t>Přesun hmot</t>
  </si>
  <si>
    <t>POL7_</t>
  </si>
  <si>
    <t>vodovodu nebo kanalizace ražené nebo hloubené (827 1.1, 827 1.9, 827 2.1, 827 2.9), drobných objektů</t>
  </si>
  <si>
    <t>230170002R00</t>
  </si>
  <si>
    <t>Příprava pro zkoušku těsnosti, DN 50 - 80</t>
  </si>
  <si>
    <t>sada</t>
  </si>
  <si>
    <t>230170012R00</t>
  </si>
  <si>
    <t>Zkouška těsnosti potrubí, DN 50 - 80</t>
  </si>
  <si>
    <t>- lemový nákružek</t>
  </si>
  <si>
    <t>121101100R00</t>
  </si>
  <si>
    <t>Sejmutí ornice s přemístěním na vzdálenost do 50 m</t>
  </si>
  <si>
    <t>nebo lesní půdy, s vodorovným přemístěním na hromady v místě upotřebení nebo na dočasné či trvalé skládky se složením</t>
  </si>
  <si>
    <t>Od ZU po napojení kontejneru č.3, poté společný výkop pro kanalizaci a vodovod (zahrnuto v objektu IO.03)</t>
  </si>
  <si>
    <t>ZU - napojení kont. č.3 : 25,38*0,1*0,8</t>
  </si>
  <si>
    <t>Odkaz na mn. položky pořadí 3 : 24,36480*0,25</t>
  </si>
  <si>
    <t>132301210R00</t>
  </si>
  <si>
    <t xml:space="preserve">Hloubení rýh šířky přes 60 do 200 cm do 50 m3, v hornině 4, hloubení strojně </t>
  </si>
  <si>
    <t>ZU až napojení kont. č.3 : 25,38*1,2*0,8</t>
  </si>
  <si>
    <t>ZU - napojení konte. č.3 : 25,38*1,3*2</t>
  </si>
  <si>
    <t>Odkaz na mn. položky pořadí 4 : 65,98800</t>
  </si>
  <si>
    <t>Odkaz na mn. položky pořadí 3 : 24,36480</t>
  </si>
  <si>
    <t>Odkaz na mn. položky pořadí 12 : 3,45600</t>
  </si>
  <si>
    <t>Odkaz na mn. položky pořadí 8 : 11,40480</t>
  </si>
  <si>
    <t>57,6*0,33*0,6</t>
  </si>
  <si>
    <t>Od ZU po napojení kontejneru č.3, poté společný zásyp pro kanalizaci a vodovod (zahrnuto v objektu IO.03)</t>
  </si>
  <si>
    <t>od ZU po napojení konte. č.3 : 25,38*0,8*0,6</t>
  </si>
  <si>
    <t>Vodorovné přemístění suti na skládku do 6000 m</t>
  </si>
  <si>
    <t>Poplatek za uložení, zemina a kamení, (skup.170504)</t>
  </si>
  <si>
    <t>0,1*57,6*0,6</t>
  </si>
  <si>
    <t>181301102R00</t>
  </si>
  <si>
    <t>Rozprostření a urovnání ornice v rovině v souvislé ploše do 500 m2, tloušťka vrstvy přes 100 do 150 mm</t>
  </si>
  <si>
    <t>s případným nutným přemístěním hromad nebo dočasných skládek na místo potřeby ze vzdálenosti do 30 m, v rovině nebo ve svahu do 1 : 5,</t>
  </si>
  <si>
    <t>Odkaz na mn. položky pořadí 1 : 2,03040</t>
  </si>
  <si>
    <t>Odkaz na mn. položky pořadí 23 : 57,60000</t>
  </si>
  <si>
    <t>28697267R11</t>
  </si>
  <si>
    <t>Šachta vodoměrná prefa betonová, vstupní poklop 600x600 mm, vnitřně 1200x900x1600</t>
  </si>
  <si>
    <t>Položka obsahuje:</t>
  </si>
  <si>
    <t>- skružový díl se 2 stupadly - 2x</t>
  </si>
  <si>
    <t>- skružový díl s 1 stupadlem - 1x</t>
  </si>
  <si>
    <t>- dílec dna</t>
  </si>
  <si>
    <t>- zákrytový díl s poklopem</t>
  </si>
  <si>
    <t>28697267R111</t>
  </si>
  <si>
    <t>Umístění šachta vodoměrné prefa betonové na místo, včetně manipulační technicky apod.</t>
  </si>
  <si>
    <t>42273360R11</t>
  </si>
  <si>
    <t>Navrtávací pas DN 80/1" na litinové potrubí, pro vodu; PN16</t>
  </si>
  <si>
    <t>kus</t>
  </si>
  <si>
    <t>28654348.AR</t>
  </si>
  <si>
    <t>přechodka-spoj 1. spoj lisovaný; d=63 mm; 2. spoj závit; vnější R 2"; l = 117 mm</t>
  </si>
  <si>
    <t>422911611B11</t>
  </si>
  <si>
    <t>Souprava zemní teleskopická, krycí hloubka 1,0 až 1,6 m</t>
  </si>
  <si>
    <t>42291405R111</t>
  </si>
  <si>
    <t>Poklop šoupátkový tuhý, voda</t>
  </si>
  <si>
    <t>4225228802</t>
  </si>
  <si>
    <t>Souprava pro umístění vodoměru včetně uzávěrů, zpětné klapky DN 1"/1"</t>
  </si>
  <si>
    <t>4225228801</t>
  </si>
  <si>
    <t>Tvarovka ISO DN32/1" na PE</t>
  </si>
  <si>
    <t>286136743R</t>
  </si>
  <si>
    <t>trubka vícevrstvá PE100 RC; PE100 RC; PE100 RC; hladká; SDR 11,0; da = 32,0 mm; di = 26,0 mm; s = 3,00 mm;  použití pro vodovody</t>
  </si>
  <si>
    <t>ZU - KU : 57,6</t>
  </si>
  <si>
    <t>286538139R</t>
  </si>
  <si>
    <t>T-kus 90,0 °; PE100; SDR 11,0; PN 10, PN 16; di = 32,0 mm; spoj elektrosvařovaný</t>
  </si>
  <si>
    <t>722235651R00</t>
  </si>
  <si>
    <t>Ventil zpětný ventil, vnitřní-vnitřní závit, DN 15, PN 20, mosaz</t>
  </si>
  <si>
    <t>722235121R00</t>
  </si>
  <si>
    <t>Kohout kulový, mosazný, vnitřní-vnitřní závit, DN 15, PN 42, včetně dodávky materiálu</t>
  </si>
  <si>
    <t>722235521R00</t>
  </si>
  <si>
    <t>Filtr vodovodní, mosazný, vnitřní-vnitřní závit , DN 15, PN 20, včetně dodávky materiálu</t>
  </si>
  <si>
    <t>722235812R00</t>
  </si>
  <si>
    <t>Ventil ventil redukční s manometrem, šroubení-šroubení, DN 20, PN 25, mosaz</t>
  </si>
  <si>
    <t>722264321B</t>
  </si>
  <si>
    <t>Vodoměr  montáž</t>
  </si>
  <si>
    <t>388214360R</t>
  </si>
  <si>
    <t>vodoměr bytový závitový; teplota vody 30 °C; suchoběžný, jednovtokový; DN 15; jmen. průtok 2,50 m3/hod; PN 10,0; montážní poloha vodorovná, svislá; stavební délka 110 mm; závit na vodom. G3/4"</t>
  </si>
  <si>
    <t>998722101R00</t>
  </si>
  <si>
    <t>Přesun hmot pro vnitřní vodovod v objektech výšky do 6 m</t>
  </si>
  <si>
    <t>vodorovně do 50 m</t>
  </si>
  <si>
    <t>230170001R00</t>
  </si>
  <si>
    <t>Příprava pro zkoušku těsnosti, DN do 40</t>
  </si>
  <si>
    <t>230170011R00</t>
  </si>
  <si>
    <t>Zkouška těsnosti potrubí, DN do 40</t>
  </si>
  <si>
    <t>Odkaz na mn. položky pořadí 36 : 57,60000</t>
  </si>
  <si>
    <t>230180011R00</t>
  </si>
  <si>
    <t>Montáž trub z plastických hmot PE, PP, 32 x 3,4</t>
  </si>
  <si>
    <t>230220001R00</t>
  </si>
  <si>
    <t>Montáž zemní soupravy pro šoupátka, DN 13 6580</t>
  </si>
  <si>
    <t>S2 - S2´ : 1*1,5</t>
  </si>
  <si>
    <t>S3 - S3´ : 18,57*1,5</t>
  </si>
  <si>
    <t>S4 - S4´ : 1,5*1</t>
  </si>
  <si>
    <t>Prostor S1 - S1´ : 15,7*0,1*1,5</t>
  </si>
  <si>
    <t>Odkaz na mn. položky pořadí 4 : 86,92560*0,3</t>
  </si>
  <si>
    <t>S1-S1´ : 1,46*15,7*1,5</t>
  </si>
  <si>
    <t>S2-S2´ : 1,52*1*1,5</t>
  </si>
  <si>
    <t>S3-S3´ : 1,72*18,57*1,5</t>
  </si>
  <si>
    <t>S4-S4´ : 1,96*1,5*0,8</t>
  </si>
  <si>
    <t>S1-S1´ : 1,56*15,7*2</t>
  </si>
  <si>
    <t>S2-S2´ : 1,72*1*2</t>
  </si>
  <si>
    <t>S3-S3´ : 1,92*18,57*2</t>
  </si>
  <si>
    <t>S4-S4´ : 2,16*1,5*2</t>
  </si>
  <si>
    <t>Odkaz na mn. položky pořadí 5 : 130,21280</t>
  </si>
  <si>
    <t>Odkaz na mn. položky pořadí 4 : 86,92560</t>
  </si>
  <si>
    <t>Odkaz na mn. položky pořadí 13 : 12,49920</t>
  </si>
  <si>
    <t>Odkaz na mn. položky pořadí 11 : 5,74800</t>
  </si>
  <si>
    <t>S1 až S3´ : 47,9*0,15*0,8</t>
  </si>
  <si>
    <t>899623151R00</t>
  </si>
  <si>
    <t>Obetonování potrubí nebo zdiva stok betonem prostým třídy C 16/20, Beton čerstvý obyčejný;  C 16/20;  prostředí: X0;  cement: CEM I;  Dmax = 22 mm;  S 3</t>
  </si>
  <si>
    <t>z cementu portlandského nebo struskoportlandského, v otevřeném výkopu,</t>
  </si>
  <si>
    <t>S1 až S4 : 49,6*0,42*0,6</t>
  </si>
  <si>
    <t>S1 - S1´ : 0,89*15,7*1,3</t>
  </si>
  <si>
    <t>S2 - S3´ : 0,95*1*1,3</t>
  </si>
  <si>
    <t>S3 - S3´ : 1,15*18,57*1,3</t>
  </si>
  <si>
    <t>S4 - S4´ : 1,39*1,5*0,6</t>
  </si>
  <si>
    <t>Odkaz na mn. položky pořadí 2 : 2,35500</t>
  </si>
  <si>
    <t>Odkaz na mn. položky pořadí 1 : 30,85500</t>
  </si>
  <si>
    <t>894431231RA0013</t>
  </si>
  <si>
    <t>Šachta Š2, D 400 mm, dl.šach.roury do 3,0 m, poklop D400, dno typ 2 DN160</t>
  </si>
  <si>
    <t>Agregovaná položka</t>
  </si>
  <si>
    <t>POL2_</t>
  </si>
  <si>
    <t>kompletní dodávka a umístění, včetně podkladního betonu apod.</t>
  </si>
  <si>
    <t>894431231RA0012</t>
  </si>
  <si>
    <t>Šachta Š1, D 400 mm, dl.šach.roury do 3,0 m, poklop D400, dno typ 1 DN160</t>
  </si>
  <si>
    <t>892561111R00</t>
  </si>
  <si>
    <t>Zkoušky těsnosti kanalizačního potrubí zkouška těsnosti kanalizačního potrubí vodou  do DN 125 mm</t>
  </si>
  <si>
    <t>vodou nebo vzduchem,</t>
  </si>
  <si>
    <t>Odkaz na mn. položky pořadí 22 : 8,40000</t>
  </si>
  <si>
    <t>Odkaz na mn. položky pořadí 23 : 39,50000</t>
  </si>
  <si>
    <t>892571111R00</t>
  </si>
  <si>
    <t>Zkoušky těsnosti kanalizačního potrubí zkouška těsnosti kanalizačního potrubí vodou  do DN 200 mm</t>
  </si>
  <si>
    <t>Odkaz na mn. položky pořadí 21 : 1,70000</t>
  </si>
  <si>
    <t>721110207R00</t>
  </si>
  <si>
    <t>Potrubí z kameninových trub normálních těsněné gumovými kroužky, DN 150</t>
  </si>
  <si>
    <t>včetně tvarovek, bez zednických výpomocí.</t>
  </si>
  <si>
    <t>S4-S4´ : 1,7</t>
  </si>
  <si>
    <t>721176222R00</t>
  </si>
  <si>
    <t>Potrubí KG svodné (ležaté) v zemi vnější průměr D 110 mm, tloušťka stěny 3,2 mm, DN 100</t>
  </si>
  <si>
    <t>včetně tvarovek, objímek. Bez zednických výpomocí.</t>
  </si>
  <si>
    <t>Potrubí včetně tvarovek. Bez zednických výpomocí.</t>
  </si>
  <si>
    <t>Stánek č.1 : 4,1</t>
  </si>
  <si>
    <t>Stánek č.2 : 1</t>
  </si>
  <si>
    <t>Stánek č.3 : 3,3</t>
  </si>
  <si>
    <t>721176223R00</t>
  </si>
  <si>
    <t>Potrubí KG svodné (ležaté) v zemi vnější průměr D 125 mm, tloušťka stěny 3,2 mm, DN 125</t>
  </si>
  <si>
    <t>S1-S1´ : 15,7</t>
  </si>
  <si>
    <t>S2-S2´ : 1</t>
  </si>
  <si>
    <t>S3-S3´ : 18,6</t>
  </si>
  <si>
    <t>Stánek č.3 : 4,2</t>
  </si>
  <si>
    <t>283141494R</t>
  </si>
  <si>
    <t>fólie výstražná PE; pro tlakovou kanalizaci; šedá; š = 300,0 mm; tl. 0,09 mm; l = 250 m</t>
  </si>
  <si>
    <t>28651830.AR</t>
  </si>
  <si>
    <t>zátka hrdlová DN 100,0 mm; PVC</t>
  </si>
  <si>
    <t>28651831.AR</t>
  </si>
  <si>
    <t>zátka hrdlová DN 125,0 mm; PVC</t>
  </si>
  <si>
    <t>998721101R00</t>
  </si>
  <si>
    <t>Přesun hmot pro vnitřní kanalizaci v objektech výšky do 6 m</t>
  </si>
  <si>
    <t>50 m vodorovně, měřeno od těžiště půdorysné plochy skládky do těžiště půdorysné plochy objektu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</si>
</sst>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7" fillId="0" borderId="18" xfId="0" applyNumberFormat="1" applyFont="1" applyBorder="1" applyAlignment="1">
      <alignment vertical="top" wrapText="1"/>
    </xf>
    <xf numFmtId="0" fontId="18" fillId="0" borderId="0" xfId="0" applyNumberFormat="1" applyFont="1" applyAlignment="1">
      <alignment wrapText="1"/>
    </xf>
    <xf numFmtId="0" fontId="17" fillId="0" borderId="0"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6" fillId="0" borderId="43" xfId="0" applyNumberFormat="1" applyFont="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6" fillId="0" borderId="18"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3" t="s">
        <v>39</v>
      </c>
      <c r="B2" s="73"/>
      <c r="C2" s="73"/>
      <c r="D2" s="73"/>
      <c r="E2" s="73"/>
      <c r="F2" s="73"/>
      <c r="G2" s="73"/>
    </row>
  </sheetData>
  <sheetProtection algorithmName="SHA-512" hashValue="VVO5tRlAhMCPGyiagyvLWPx5tZhNm8buEzLi3+m8DzoGK61cK8v/61uS3RJPJ3adxs6wWqTjI/iqBMaZbv2g3g==" saltValue="5DoV985TNx4yKVUEVD9AO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85"/>
  <sheetViews>
    <sheetView showGridLines="0"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4" t="s">
        <v>41</v>
      </c>
      <c r="C1" s="75"/>
      <c r="D1" s="75"/>
      <c r="E1" s="75"/>
      <c r="F1" s="75"/>
      <c r="G1" s="75"/>
      <c r="H1" s="75"/>
      <c r="I1" s="75"/>
      <c r="J1" s="76"/>
    </row>
    <row r="2" spans="1:15" ht="36" customHeight="1" x14ac:dyDescent="0.2">
      <c r="A2" s="2"/>
      <c r="B2" s="105" t="s">
        <v>22</v>
      </c>
      <c r="C2" s="106"/>
      <c r="D2" s="107" t="s">
        <v>43</v>
      </c>
      <c r="E2" s="108" t="s">
        <v>44</v>
      </c>
      <c r="F2" s="109"/>
      <c r="G2" s="109"/>
      <c r="H2" s="109"/>
      <c r="I2" s="109"/>
      <c r="J2" s="110"/>
      <c r="O2" s="1"/>
    </row>
    <row r="3" spans="1:15" ht="27" hidden="1" customHeight="1" x14ac:dyDescent="0.2">
      <c r="A3" s="2"/>
      <c r="B3" s="111"/>
      <c r="C3" s="106"/>
      <c r="D3" s="112"/>
      <c r="E3" s="113"/>
      <c r="F3" s="114"/>
      <c r="G3" s="114"/>
      <c r="H3" s="114"/>
      <c r="I3" s="114"/>
      <c r="J3" s="115"/>
    </row>
    <row r="4" spans="1:15" ht="23.25" customHeight="1" x14ac:dyDescent="0.2">
      <c r="A4" s="2"/>
      <c r="B4" s="116"/>
      <c r="C4" s="117"/>
      <c r="D4" s="118"/>
      <c r="E4" s="119"/>
      <c r="F4" s="119"/>
      <c r="G4" s="119"/>
      <c r="H4" s="119"/>
      <c r="I4" s="119"/>
      <c r="J4" s="120"/>
    </row>
    <row r="5" spans="1:15" ht="24" customHeight="1" x14ac:dyDescent="0.2">
      <c r="A5" s="2"/>
      <c r="B5" s="31" t="s">
        <v>42</v>
      </c>
      <c r="D5" s="121" t="s">
        <v>45</v>
      </c>
      <c r="E5" s="88"/>
      <c r="F5" s="88"/>
      <c r="G5" s="88"/>
      <c r="H5" s="18" t="s">
        <v>40</v>
      </c>
      <c r="I5" s="125" t="s">
        <v>49</v>
      </c>
      <c r="J5" s="8"/>
    </row>
    <row r="6" spans="1:15" ht="15.75" customHeight="1" x14ac:dyDescent="0.2">
      <c r="A6" s="2"/>
      <c r="B6" s="28"/>
      <c r="C6" s="53"/>
      <c r="D6" s="122" t="s">
        <v>46</v>
      </c>
      <c r="E6" s="89"/>
      <c r="F6" s="89"/>
      <c r="G6" s="89"/>
      <c r="H6" s="18" t="s">
        <v>34</v>
      </c>
      <c r="I6" s="125" t="s">
        <v>50</v>
      </c>
      <c r="J6" s="8"/>
    </row>
    <row r="7" spans="1:15" ht="15.75" customHeight="1" x14ac:dyDescent="0.2">
      <c r="A7" s="2"/>
      <c r="B7" s="29"/>
      <c r="C7" s="54"/>
      <c r="D7" s="124" t="s">
        <v>48</v>
      </c>
      <c r="E7" s="123" t="s">
        <v>47</v>
      </c>
      <c r="F7" s="90"/>
      <c r="G7" s="90"/>
      <c r="H7" s="24"/>
      <c r="I7" s="23"/>
      <c r="J7" s="34"/>
    </row>
    <row r="8" spans="1:15" ht="24" hidden="1" customHeight="1" x14ac:dyDescent="0.2">
      <c r="A8" s="2"/>
      <c r="B8" s="31" t="s">
        <v>20</v>
      </c>
      <c r="D8" s="126" t="s">
        <v>51</v>
      </c>
      <c r="H8" s="18" t="s">
        <v>40</v>
      </c>
      <c r="I8" s="125" t="s">
        <v>55</v>
      </c>
      <c r="J8" s="8"/>
    </row>
    <row r="9" spans="1:15" ht="15.75" hidden="1" customHeight="1" x14ac:dyDescent="0.2">
      <c r="A9" s="2"/>
      <c r="B9" s="2"/>
      <c r="D9" s="126" t="s">
        <v>52</v>
      </c>
      <c r="H9" s="18" t="s">
        <v>34</v>
      </c>
      <c r="I9" s="22"/>
      <c r="J9" s="8"/>
    </row>
    <row r="10" spans="1:15" ht="15.75" hidden="1" customHeight="1" x14ac:dyDescent="0.2">
      <c r="A10" s="2"/>
      <c r="B10" s="35"/>
      <c r="C10" s="54"/>
      <c r="D10" s="124" t="s">
        <v>54</v>
      </c>
      <c r="E10" s="127" t="s">
        <v>53</v>
      </c>
      <c r="F10" s="24"/>
      <c r="G10" s="14"/>
      <c r="H10" s="14"/>
      <c r="I10" s="36"/>
      <c r="J10" s="34"/>
    </row>
    <row r="11" spans="1:15" ht="24" customHeight="1" x14ac:dyDescent="0.2">
      <c r="A11" s="2"/>
      <c r="B11" s="31" t="s">
        <v>19</v>
      </c>
      <c r="D11" s="128"/>
      <c r="E11" s="128"/>
      <c r="F11" s="128"/>
      <c r="G11" s="128"/>
      <c r="H11" s="18" t="s">
        <v>40</v>
      </c>
      <c r="I11" s="133"/>
      <c r="J11" s="8"/>
    </row>
    <row r="12" spans="1:15" ht="15.75" customHeight="1" x14ac:dyDescent="0.2">
      <c r="A12" s="2"/>
      <c r="B12" s="28"/>
      <c r="C12" s="53"/>
      <c r="D12" s="129"/>
      <c r="E12" s="129"/>
      <c r="F12" s="129"/>
      <c r="G12" s="129"/>
      <c r="H12" s="18" t="s">
        <v>34</v>
      </c>
      <c r="I12" s="133"/>
      <c r="J12" s="8"/>
    </row>
    <row r="13" spans="1:15" ht="15.75" customHeight="1" x14ac:dyDescent="0.2">
      <c r="A13" s="2"/>
      <c r="B13" s="29"/>
      <c r="C13" s="54"/>
      <c r="D13" s="132"/>
      <c r="E13" s="130"/>
      <c r="F13" s="131"/>
      <c r="G13" s="131"/>
      <c r="H13" s="19"/>
      <c r="I13" s="23"/>
      <c r="J13" s="34"/>
    </row>
    <row r="14" spans="1:15" ht="24" customHeight="1" x14ac:dyDescent="0.2">
      <c r="A14" s="2"/>
      <c r="B14" s="43" t="s">
        <v>21</v>
      </c>
      <c r="C14" s="55"/>
      <c r="D14" s="56"/>
      <c r="E14" s="57"/>
      <c r="F14" s="44"/>
      <c r="G14" s="44"/>
      <c r="H14" s="45"/>
      <c r="I14" s="44"/>
      <c r="J14" s="46"/>
    </row>
    <row r="15" spans="1:15" ht="32.25" customHeight="1" x14ac:dyDescent="0.2">
      <c r="A15" s="2"/>
      <c r="B15" s="35" t="s">
        <v>32</v>
      </c>
      <c r="C15" s="58"/>
      <c r="D15" s="52"/>
      <c r="E15" s="83"/>
      <c r="F15" s="83"/>
      <c r="G15" s="84"/>
      <c r="H15" s="84"/>
      <c r="I15" s="84" t="s">
        <v>29</v>
      </c>
      <c r="J15" s="85"/>
    </row>
    <row r="16" spans="1:15" ht="23.25" customHeight="1" x14ac:dyDescent="0.2">
      <c r="A16" s="195" t="s">
        <v>24</v>
      </c>
      <c r="B16" s="38" t="s">
        <v>24</v>
      </c>
      <c r="C16" s="59"/>
      <c r="D16" s="60"/>
      <c r="E16" s="80"/>
      <c r="F16" s="81"/>
      <c r="G16" s="80"/>
      <c r="H16" s="81"/>
      <c r="I16" s="80">
        <f>SUMIF(F65:F81,A16,I65:I81)+SUMIF(F65:F81,"PSU",I65:I81)</f>
        <v>0</v>
      </c>
      <c r="J16" s="82"/>
    </row>
    <row r="17" spans="1:10" ht="23.25" customHeight="1" x14ac:dyDescent="0.2">
      <c r="A17" s="195" t="s">
        <v>25</v>
      </c>
      <c r="B17" s="38" t="s">
        <v>25</v>
      </c>
      <c r="C17" s="59"/>
      <c r="D17" s="60"/>
      <c r="E17" s="80"/>
      <c r="F17" s="81"/>
      <c r="G17" s="80"/>
      <c r="H17" s="81"/>
      <c r="I17" s="80">
        <f>SUMIF(F65:F81,A17,I65:I81)</f>
        <v>0</v>
      </c>
      <c r="J17" s="82"/>
    </row>
    <row r="18" spans="1:10" ht="23.25" customHeight="1" x14ac:dyDescent="0.2">
      <c r="A18" s="195" t="s">
        <v>26</v>
      </c>
      <c r="B18" s="38" t="s">
        <v>26</v>
      </c>
      <c r="C18" s="59"/>
      <c r="D18" s="60"/>
      <c r="E18" s="80"/>
      <c r="F18" s="81"/>
      <c r="G18" s="80"/>
      <c r="H18" s="81"/>
      <c r="I18" s="80">
        <f>SUMIF(F65:F81,A18,I65:I81)</f>
        <v>0</v>
      </c>
      <c r="J18" s="82"/>
    </row>
    <row r="19" spans="1:10" ht="23.25" customHeight="1" x14ac:dyDescent="0.2">
      <c r="A19" s="195" t="s">
        <v>110</v>
      </c>
      <c r="B19" s="38" t="s">
        <v>27</v>
      </c>
      <c r="C19" s="59"/>
      <c r="D19" s="60"/>
      <c r="E19" s="80"/>
      <c r="F19" s="81"/>
      <c r="G19" s="80"/>
      <c r="H19" s="81"/>
      <c r="I19" s="80">
        <f>SUMIF(F65:F81,A19,I65:I81)</f>
        <v>0</v>
      </c>
      <c r="J19" s="82"/>
    </row>
    <row r="20" spans="1:10" ht="23.25" customHeight="1" x14ac:dyDescent="0.2">
      <c r="A20" s="195" t="s">
        <v>120</v>
      </c>
      <c r="B20" s="38" t="s">
        <v>28</v>
      </c>
      <c r="C20" s="59"/>
      <c r="D20" s="60"/>
      <c r="E20" s="80"/>
      <c r="F20" s="81"/>
      <c r="G20" s="80"/>
      <c r="H20" s="81"/>
      <c r="I20" s="80">
        <f>SUMIF(F65:F81,A20,I65:I81)</f>
        <v>0</v>
      </c>
      <c r="J20" s="82"/>
    </row>
    <row r="21" spans="1:10" ht="23.25" customHeight="1" x14ac:dyDescent="0.2">
      <c r="A21" s="2"/>
      <c r="B21" s="48" t="s">
        <v>29</v>
      </c>
      <c r="C21" s="61"/>
      <c r="D21" s="62"/>
      <c r="E21" s="86"/>
      <c r="F21" s="87"/>
      <c r="G21" s="86"/>
      <c r="H21" s="87"/>
      <c r="I21" s="86">
        <f>SUM(I16:J20)</f>
        <v>0</v>
      </c>
      <c r="J21" s="96"/>
    </row>
    <row r="22" spans="1:10" ht="33" customHeight="1" x14ac:dyDescent="0.2">
      <c r="A22" s="2"/>
      <c r="B22" s="42" t="s">
        <v>33</v>
      </c>
      <c r="C22" s="59"/>
      <c r="D22" s="60"/>
      <c r="E22" s="63"/>
      <c r="F22" s="39"/>
      <c r="G22" s="33"/>
      <c r="H22" s="33"/>
      <c r="I22" s="33"/>
      <c r="J22" s="40"/>
    </row>
    <row r="23" spans="1:10" ht="23.25" customHeight="1" x14ac:dyDescent="0.2">
      <c r="A23" s="2">
        <f>ZakladDPHSni*SazbaDPH1/100</f>
        <v>0</v>
      </c>
      <c r="B23" s="38" t="s">
        <v>12</v>
      </c>
      <c r="C23" s="59"/>
      <c r="D23" s="60"/>
      <c r="E23" s="64">
        <v>15</v>
      </c>
      <c r="F23" s="39" t="s">
        <v>0</v>
      </c>
      <c r="G23" s="94">
        <f>ZakladDPHSniVypocet</f>
        <v>0</v>
      </c>
      <c r="H23" s="95"/>
      <c r="I23" s="95"/>
      <c r="J23" s="40" t="str">
        <f t="shared" ref="J23:J28" si="0">Mena</f>
        <v>CZK</v>
      </c>
    </row>
    <row r="24" spans="1:10" ht="23.25" customHeight="1" x14ac:dyDescent="0.2">
      <c r="A24" s="2">
        <f>(A23-INT(A23))*100</f>
        <v>0</v>
      </c>
      <c r="B24" s="38" t="s">
        <v>13</v>
      </c>
      <c r="C24" s="59"/>
      <c r="D24" s="60"/>
      <c r="E24" s="64">
        <f>SazbaDPH1</f>
        <v>15</v>
      </c>
      <c r="F24" s="39" t="s">
        <v>0</v>
      </c>
      <c r="G24" s="92">
        <f>A23</f>
        <v>0</v>
      </c>
      <c r="H24" s="93"/>
      <c r="I24" s="93"/>
      <c r="J24" s="40" t="str">
        <f t="shared" si="0"/>
        <v>CZK</v>
      </c>
    </row>
    <row r="25" spans="1:10" ht="23.25" customHeight="1" x14ac:dyDescent="0.2">
      <c r="A25" s="2">
        <f>ZakladDPHZakl*SazbaDPH2/100</f>
        <v>0</v>
      </c>
      <c r="B25" s="38" t="s">
        <v>14</v>
      </c>
      <c r="C25" s="59"/>
      <c r="D25" s="60"/>
      <c r="E25" s="64">
        <v>21</v>
      </c>
      <c r="F25" s="39" t="s">
        <v>0</v>
      </c>
      <c r="G25" s="94">
        <f>ZakladDPHZaklVypocet</f>
        <v>0</v>
      </c>
      <c r="H25" s="95"/>
      <c r="I25" s="95"/>
      <c r="J25" s="40" t="str">
        <f t="shared" si="0"/>
        <v>CZK</v>
      </c>
    </row>
    <row r="26" spans="1:10" ht="23.25" customHeight="1" x14ac:dyDescent="0.2">
      <c r="A26" s="2">
        <f>(A25-INT(A25))*100</f>
        <v>0</v>
      </c>
      <c r="B26" s="32" t="s">
        <v>15</v>
      </c>
      <c r="C26" s="65"/>
      <c r="D26" s="52"/>
      <c r="E26" s="66">
        <f>SazbaDPH2</f>
        <v>21</v>
      </c>
      <c r="F26" s="30" t="s">
        <v>0</v>
      </c>
      <c r="G26" s="77">
        <f>A25</f>
        <v>0</v>
      </c>
      <c r="H26" s="78"/>
      <c r="I26" s="78"/>
      <c r="J26" s="37" t="str">
        <f t="shared" si="0"/>
        <v>CZK</v>
      </c>
    </row>
    <row r="27" spans="1:10" ht="23.25" customHeight="1" thickBot="1" x14ac:dyDescent="0.25">
      <c r="A27" s="2">
        <f>ZakladDPHSni+DPHSni+ZakladDPHZakl+DPHZakl</f>
        <v>0</v>
      </c>
      <c r="B27" s="31" t="s">
        <v>4</v>
      </c>
      <c r="C27" s="67"/>
      <c r="D27" s="68"/>
      <c r="E27" s="67"/>
      <c r="F27" s="16"/>
      <c r="G27" s="79">
        <f>CenaCelkem-(ZakladDPHSni+DPHSni+ZakladDPHZakl+DPHZakl)</f>
        <v>0</v>
      </c>
      <c r="H27" s="79"/>
      <c r="I27" s="79"/>
      <c r="J27" s="41" t="str">
        <f t="shared" si="0"/>
        <v>CZK</v>
      </c>
    </row>
    <row r="28" spans="1:10" ht="27.75" hidden="1" customHeight="1" thickBot="1" x14ac:dyDescent="0.25">
      <c r="A28" s="2"/>
      <c r="B28" s="164" t="s">
        <v>23</v>
      </c>
      <c r="C28" s="165"/>
      <c r="D28" s="165"/>
      <c r="E28" s="166"/>
      <c r="F28" s="167"/>
      <c r="G28" s="168">
        <f>ZakladDPHSniVypocet+ZakladDPHZaklVypocet</f>
        <v>0</v>
      </c>
      <c r="H28" s="168"/>
      <c r="I28" s="168"/>
      <c r="J28" s="169" t="str">
        <f t="shared" si="0"/>
        <v>CZK</v>
      </c>
    </row>
    <row r="29" spans="1:10" ht="27.75" customHeight="1" thickBot="1" x14ac:dyDescent="0.25">
      <c r="A29" s="2">
        <f>(A27-INT(A27))*100</f>
        <v>0</v>
      </c>
      <c r="B29" s="164" t="s">
        <v>35</v>
      </c>
      <c r="C29" s="170"/>
      <c r="D29" s="170"/>
      <c r="E29" s="170"/>
      <c r="F29" s="171"/>
      <c r="G29" s="172">
        <f>A27</f>
        <v>0</v>
      </c>
      <c r="H29" s="172"/>
      <c r="I29" s="172"/>
      <c r="J29" s="173" t="s">
        <v>73</v>
      </c>
    </row>
    <row r="30" spans="1:10" ht="12.75" customHeight="1" x14ac:dyDescent="0.2">
      <c r="A30" s="2"/>
      <c r="B30" s="2"/>
      <c r="J30" s="9"/>
    </row>
    <row r="31" spans="1:10" ht="30" customHeight="1" x14ac:dyDescent="0.2">
      <c r="A31" s="2"/>
      <c r="B31" s="2"/>
      <c r="J31" s="9"/>
    </row>
    <row r="32" spans="1:10" ht="18.75" customHeight="1" x14ac:dyDescent="0.2">
      <c r="A32" s="2"/>
      <c r="B32" s="17"/>
      <c r="C32" s="69" t="s">
        <v>11</v>
      </c>
      <c r="D32" s="70"/>
      <c r="E32" s="70"/>
      <c r="F32" s="15" t="s">
        <v>10</v>
      </c>
      <c r="G32" s="26"/>
      <c r="H32" s="27"/>
      <c r="I32" s="26"/>
      <c r="J32" s="9"/>
    </row>
    <row r="33" spans="1:10" ht="47.25" customHeight="1" x14ac:dyDescent="0.2">
      <c r="A33" s="2"/>
      <c r="B33" s="2"/>
      <c r="J33" s="9"/>
    </row>
    <row r="34" spans="1:10" s="21" customFormat="1" ht="18.75" customHeight="1" x14ac:dyDescent="0.2">
      <c r="A34" s="20"/>
      <c r="B34" s="20"/>
      <c r="C34" s="71"/>
      <c r="D34" s="97"/>
      <c r="E34" s="98"/>
      <c r="G34" s="99"/>
      <c r="H34" s="100"/>
      <c r="I34" s="100"/>
      <c r="J34" s="25"/>
    </row>
    <row r="35" spans="1:10" ht="12.75" customHeight="1" x14ac:dyDescent="0.2">
      <c r="A35" s="2"/>
      <c r="B35" s="2"/>
      <c r="D35" s="91" t="s">
        <v>2</v>
      </c>
      <c r="E35" s="91"/>
      <c r="H35" s="10" t="s">
        <v>3</v>
      </c>
      <c r="J35" s="9"/>
    </row>
    <row r="36" spans="1:10" ht="13.5" customHeight="1" thickBot="1" x14ac:dyDescent="0.25">
      <c r="A36" s="11"/>
      <c r="B36" s="11"/>
      <c r="C36" s="72"/>
      <c r="D36" s="72"/>
      <c r="E36" s="72"/>
      <c r="F36" s="12"/>
      <c r="G36" s="12"/>
      <c r="H36" s="12"/>
      <c r="I36" s="12"/>
      <c r="J36" s="13"/>
    </row>
    <row r="37" spans="1:10" ht="27" customHeight="1" x14ac:dyDescent="0.2">
      <c r="B37" s="136" t="s">
        <v>16</v>
      </c>
      <c r="C37" s="137"/>
      <c r="D37" s="137"/>
      <c r="E37" s="137"/>
      <c r="F37" s="138"/>
      <c r="G37" s="138"/>
      <c r="H37" s="138"/>
      <c r="I37" s="138"/>
      <c r="J37" s="139"/>
    </row>
    <row r="38" spans="1:10" ht="25.5" customHeight="1" x14ac:dyDescent="0.2">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10" ht="25.5" hidden="1" customHeight="1" x14ac:dyDescent="0.2">
      <c r="A39" s="135">
        <v>1</v>
      </c>
      <c r="B39" s="145" t="s">
        <v>56</v>
      </c>
      <c r="C39" s="146"/>
      <c r="D39" s="146"/>
      <c r="E39" s="146"/>
      <c r="F39" s="147">
        <f>'00 R24062300 Naklady'!AE31+'IO.01 R2206230101 Pol'!AE87+'IO.02 R2206210201_v3 Pol'!AE97+'IO.03 R2206210201_v3 Pol'!AE121</f>
        <v>0</v>
      </c>
      <c r="G39" s="148">
        <f>'00 R24062300 Naklady'!AF31+'IO.01 R2206230101 Pol'!AF87+'IO.02 R2206210201_v3 Pol'!AF97+'IO.03 R2206210201_v3 Pol'!AF121</f>
        <v>0</v>
      </c>
      <c r="H39" s="149">
        <f>(F39*SazbaDPH1/100)+(G39*SazbaDPH2/100)</f>
        <v>0</v>
      </c>
      <c r="I39" s="149">
        <f>F39+G39+H39</f>
        <v>0</v>
      </c>
      <c r="J39" s="150" t="str">
        <f>IF(_xlfn.SINGLE(CenaCelkemVypocet)=0,"",I39/_xlfn.SINGLE(CenaCelkemVypocet)*100)</f>
        <v/>
      </c>
    </row>
    <row r="40" spans="1:10" ht="25.5" customHeight="1" x14ac:dyDescent="0.2">
      <c r="A40" s="135">
        <v>2</v>
      </c>
      <c r="B40" s="151"/>
      <c r="C40" s="152" t="s">
        <v>57</v>
      </c>
      <c r="D40" s="152"/>
      <c r="E40" s="152"/>
      <c r="F40" s="153">
        <f>'00 R24062300 Naklady'!AE31</f>
        <v>0</v>
      </c>
      <c r="G40" s="154">
        <f>'00 R24062300 Naklady'!AF31</f>
        <v>0</v>
      </c>
      <c r="H40" s="154">
        <f>(F40*SazbaDPH1/100)+(G40*SazbaDPH2/100)</f>
        <v>0</v>
      </c>
      <c r="I40" s="154">
        <f>F40+G40+H40</f>
        <v>0</v>
      </c>
      <c r="J40" s="155" t="str">
        <f>IF(_xlfn.SINGLE(CenaCelkemVypocet)=0,"",I40/_xlfn.SINGLE(CenaCelkemVypocet)*100)</f>
        <v/>
      </c>
    </row>
    <row r="41" spans="1:10" ht="25.5" customHeight="1" x14ac:dyDescent="0.2">
      <c r="A41" s="135">
        <v>3</v>
      </c>
      <c r="B41" s="156" t="s">
        <v>58</v>
      </c>
      <c r="C41" s="146" t="s">
        <v>59</v>
      </c>
      <c r="D41" s="146"/>
      <c r="E41" s="146"/>
      <c r="F41" s="157">
        <f>'00 R24062300 Naklady'!AE31</f>
        <v>0</v>
      </c>
      <c r="G41" s="149">
        <f>'00 R24062300 Naklady'!AF31</f>
        <v>0</v>
      </c>
      <c r="H41" s="149">
        <f>(F41*SazbaDPH1/100)+(G41*SazbaDPH2/100)</f>
        <v>0</v>
      </c>
      <c r="I41" s="149">
        <f>F41+G41+H41</f>
        <v>0</v>
      </c>
      <c r="J41" s="150" t="str">
        <f>IF(_xlfn.SINGLE(CenaCelkemVypocet)=0,"",I41/_xlfn.SINGLE(CenaCelkemVypocet)*100)</f>
        <v/>
      </c>
    </row>
    <row r="42" spans="1:10" ht="25.5" customHeight="1" x14ac:dyDescent="0.2">
      <c r="A42" s="135">
        <v>2</v>
      </c>
      <c r="B42" s="151"/>
      <c r="C42" s="152" t="s">
        <v>60</v>
      </c>
      <c r="D42" s="152"/>
      <c r="E42" s="152"/>
      <c r="F42" s="153"/>
      <c r="G42" s="154"/>
      <c r="H42" s="154">
        <f>(F42*SazbaDPH1/100)+(G42*SazbaDPH2/100)</f>
        <v>0</v>
      </c>
      <c r="I42" s="154"/>
      <c r="J42" s="155"/>
    </row>
    <row r="43" spans="1:10" ht="25.5" customHeight="1" x14ac:dyDescent="0.2">
      <c r="A43" s="135">
        <v>2</v>
      </c>
      <c r="B43" s="151" t="s">
        <v>61</v>
      </c>
      <c r="C43" s="152" t="s">
        <v>62</v>
      </c>
      <c r="D43" s="152"/>
      <c r="E43" s="152"/>
      <c r="F43" s="153">
        <f>'IO.01 R2206230101 Pol'!AE87</f>
        <v>0</v>
      </c>
      <c r="G43" s="154">
        <f>'IO.01 R2206230101 Pol'!AF87</f>
        <v>0</v>
      </c>
      <c r="H43" s="154">
        <f>(F43*SazbaDPH1/100)+(G43*SazbaDPH2/100)</f>
        <v>0</v>
      </c>
      <c r="I43" s="154">
        <f>F43+G43+H43</f>
        <v>0</v>
      </c>
      <c r="J43" s="155" t="str">
        <f>IF(_xlfn.SINGLE(CenaCelkemVypocet)=0,"",I43/_xlfn.SINGLE(CenaCelkemVypocet)*100)</f>
        <v/>
      </c>
    </row>
    <row r="44" spans="1:10" ht="25.5" customHeight="1" x14ac:dyDescent="0.2">
      <c r="A44" s="135">
        <v>3</v>
      </c>
      <c r="B44" s="156" t="s">
        <v>63</v>
      </c>
      <c r="C44" s="146" t="s">
        <v>64</v>
      </c>
      <c r="D44" s="146"/>
      <c r="E44" s="146"/>
      <c r="F44" s="157">
        <f>'IO.01 R2206230101 Pol'!AE87</f>
        <v>0</v>
      </c>
      <c r="G44" s="149">
        <f>'IO.01 R2206230101 Pol'!AF87</f>
        <v>0</v>
      </c>
      <c r="H44" s="149">
        <f>(F44*SazbaDPH1/100)+(G44*SazbaDPH2/100)</f>
        <v>0</v>
      </c>
      <c r="I44" s="149">
        <f>F44+G44+H44</f>
        <v>0</v>
      </c>
      <c r="J44" s="150" t="str">
        <f>IF(_xlfn.SINGLE(CenaCelkemVypocet)=0,"",I44/_xlfn.SINGLE(CenaCelkemVypocet)*100)</f>
        <v/>
      </c>
    </row>
    <row r="45" spans="1:10" ht="25.5" customHeight="1" x14ac:dyDescent="0.2">
      <c r="A45" s="135">
        <v>2</v>
      </c>
      <c r="B45" s="151" t="s">
        <v>65</v>
      </c>
      <c r="C45" s="152" t="s">
        <v>66</v>
      </c>
      <c r="D45" s="152"/>
      <c r="E45" s="152"/>
      <c r="F45" s="153">
        <f>'IO.02 R2206210201_v3 Pol'!AE97</f>
        <v>0</v>
      </c>
      <c r="G45" s="154">
        <f>'IO.02 R2206210201_v3 Pol'!AF97</f>
        <v>0</v>
      </c>
      <c r="H45" s="154">
        <f>(F45*SazbaDPH1/100)+(G45*SazbaDPH2/100)</f>
        <v>0</v>
      </c>
      <c r="I45" s="154">
        <f>F45+G45+H45</f>
        <v>0</v>
      </c>
      <c r="J45" s="155" t="str">
        <f>IF(_xlfn.SINGLE(CenaCelkemVypocet)=0,"",I45/_xlfn.SINGLE(CenaCelkemVypocet)*100)</f>
        <v/>
      </c>
    </row>
    <row r="46" spans="1:10" ht="25.5" customHeight="1" x14ac:dyDescent="0.2">
      <c r="A46" s="135">
        <v>3</v>
      </c>
      <c r="B46" s="156" t="s">
        <v>67</v>
      </c>
      <c r="C46" s="146" t="s">
        <v>68</v>
      </c>
      <c r="D46" s="146"/>
      <c r="E46" s="146"/>
      <c r="F46" s="157">
        <f>'IO.02 R2206210201_v3 Pol'!AE97</f>
        <v>0</v>
      </c>
      <c r="G46" s="149">
        <f>'IO.02 R2206210201_v3 Pol'!AF97</f>
        <v>0</v>
      </c>
      <c r="H46" s="149">
        <f>(F46*SazbaDPH1/100)+(G46*SazbaDPH2/100)</f>
        <v>0</v>
      </c>
      <c r="I46" s="149">
        <f>F46+G46+H46</f>
        <v>0</v>
      </c>
      <c r="J46" s="150" t="str">
        <f>IF(_xlfn.SINGLE(CenaCelkemVypocet)=0,"",I46/_xlfn.SINGLE(CenaCelkemVypocet)*100)</f>
        <v/>
      </c>
    </row>
    <row r="47" spans="1:10" ht="25.5" customHeight="1" x14ac:dyDescent="0.2">
      <c r="A47" s="135">
        <v>2</v>
      </c>
      <c r="B47" s="151" t="s">
        <v>69</v>
      </c>
      <c r="C47" s="152" t="s">
        <v>70</v>
      </c>
      <c r="D47" s="152"/>
      <c r="E47" s="152"/>
      <c r="F47" s="153">
        <f>'IO.03 R2206210201_v3 Pol'!AE121</f>
        <v>0</v>
      </c>
      <c r="G47" s="154">
        <f>'IO.03 R2206210201_v3 Pol'!AF121</f>
        <v>0</v>
      </c>
      <c r="H47" s="154">
        <f>(F47*SazbaDPH1/100)+(G47*SazbaDPH2/100)</f>
        <v>0</v>
      </c>
      <c r="I47" s="154">
        <f>F47+G47+H47</f>
        <v>0</v>
      </c>
      <c r="J47" s="155" t="str">
        <f>IF(_xlfn.SINGLE(CenaCelkemVypocet)=0,"",I47/_xlfn.SINGLE(CenaCelkemVypocet)*100)</f>
        <v/>
      </c>
    </row>
    <row r="48" spans="1:10" ht="25.5" customHeight="1" x14ac:dyDescent="0.2">
      <c r="A48" s="135">
        <v>3</v>
      </c>
      <c r="B48" s="156" t="s">
        <v>67</v>
      </c>
      <c r="C48" s="146" t="s">
        <v>71</v>
      </c>
      <c r="D48" s="146"/>
      <c r="E48" s="146"/>
      <c r="F48" s="157">
        <f>'IO.03 R2206210201_v3 Pol'!AE121</f>
        <v>0</v>
      </c>
      <c r="G48" s="149">
        <f>'IO.03 R2206210201_v3 Pol'!AF121</f>
        <v>0</v>
      </c>
      <c r="H48" s="149">
        <f>(F48*SazbaDPH1/100)+(G48*SazbaDPH2/100)</f>
        <v>0</v>
      </c>
      <c r="I48" s="149">
        <f>F48+G48+H48</f>
        <v>0</v>
      </c>
      <c r="J48" s="150" t="str">
        <f>IF(_xlfn.SINGLE(CenaCelkemVypocet)=0,"",I48/_xlfn.SINGLE(CenaCelkemVypocet)*100)</f>
        <v/>
      </c>
    </row>
    <row r="49" spans="1:10" ht="25.5" customHeight="1" x14ac:dyDescent="0.2">
      <c r="A49" s="135"/>
      <c r="B49" s="158" t="s">
        <v>72</v>
      </c>
      <c r="C49" s="159"/>
      <c r="D49" s="159"/>
      <c r="E49" s="160"/>
      <c r="F49" s="161">
        <f>SUMIF(A39:A48,"=1",F39:F48)</f>
        <v>0</v>
      </c>
      <c r="G49" s="162">
        <f>SUMIF(A39:A48,"=1",G39:G48)</f>
        <v>0</v>
      </c>
      <c r="H49" s="162">
        <f>SUMIF(A39:A48,"=1",H39:H48)</f>
        <v>0</v>
      </c>
      <c r="I49" s="162">
        <f>SUMIF(A39:A48,"=1",I39:I48)</f>
        <v>0</v>
      </c>
      <c r="J49" s="163">
        <f>SUMIF(A39:A48,"=1",J39:J48)</f>
        <v>0</v>
      </c>
    </row>
    <row r="51" spans="1:10" x14ac:dyDescent="0.2">
      <c r="A51" t="s">
        <v>74</v>
      </c>
      <c r="B51" t="s">
        <v>75</v>
      </c>
    </row>
    <row r="52" spans="1:10" x14ac:dyDescent="0.2">
      <c r="A52" t="s">
        <v>76</v>
      </c>
      <c r="B52" t="s">
        <v>77</v>
      </c>
    </row>
    <row r="53" spans="1:10" x14ac:dyDescent="0.2">
      <c r="A53" t="s">
        <v>78</v>
      </c>
      <c r="B53" t="s">
        <v>79</v>
      </c>
    </row>
    <row r="54" spans="1:10" x14ac:dyDescent="0.2">
      <c r="A54" t="s">
        <v>76</v>
      </c>
      <c r="B54" t="s">
        <v>80</v>
      </c>
    </row>
    <row r="55" spans="1:10" x14ac:dyDescent="0.2">
      <c r="A55" t="s">
        <v>78</v>
      </c>
      <c r="B55" t="s">
        <v>81</v>
      </c>
    </row>
    <row r="56" spans="1:10" x14ac:dyDescent="0.2">
      <c r="A56" t="s">
        <v>76</v>
      </c>
      <c r="B56" t="s">
        <v>82</v>
      </c>
    </row>
    <row r="57" spans="1:10" x14ac:dyDescent="0.2">
      <c r="A57" t="s">
        <v>78</v>
      </c>
      <c r="B57" t="s">
        <v>83</v>
      </c>
    </row>
    <row r="58" spans="1:10" x14ac:dyDescent="0.2">
      <c r="A58" t="s">
        <v>76</v>
      </c>
      <c r="B58" t="s">
        <v>84</v>
      </c>
    </row>
    <row r="59" spans="1:10" x14ac:dyDescent="0.2">
      <c r="A59" t="s">
        <v>78</v>
      </c>
      <c r="B59" t="s">
        <v>85</v>
      </c>
    </row>
    <row r="62" spans="1:10" ht="15.75" x14ac:dyDescent="0.25">
      <c r="B62" s="174" t="s">
        <v>86</v>
      </c>
    </row>
    <row r="64" spans="1:10" ht="25.5" customHeight="1" x14ac:dyDescent="0.2">
      <c r="A64" s="176"/>
      <c r="B64" s="179" t="s">
        <v>17</v>
      </c>
      <c r="C64" s="179" t="s">
        <v>5</v>
      </c>
      <c r="D64" s="180"/>
      <c r="E64" s="180"/>
      <c r="F64" s="181" t="s">
        <v>87</v>
      </c>
      <c r="G64" s="181"/>
      <c r="H64" s="181"/>
      <c r="I64" s="181" t="s">
        <v>29</v>
      </c>
      <c r="J64" s="181" t="s">
        <v>0</v>
      </c>
    </row>
    <row r="65" spans="1:10" ht="36.75" customHeight="1" x14ac:dyDescent="0.2">
      <c r="A65" s="177"/>
      <c r="B65" s="182" t="s">
        <v>88</v>
      </c>
      <c r="C65" s="183" t="s">
        <v>89</v>
      </c>
      <c r="D65" s="184"/>
      <c r="E65" s="184"/>
      <c r="F65" s="191" t="s">
        <v>24</v>
      </c>
      <c r="G65" s="192"/>
      <c r="H65" s="192"/>
      <c r="I65" s="192">
        <f>'IO.01 R2206230101 Pol'!G8+'IO.03 R2206210201_v3 Pol'!G8</f>
        <v>0</v>
      </c>
      <c r="J65" s="188" t="str">
        <f>IF(I82=0,"",I65/I82*100)</f>
        <v/>
      </c>
    </row>
    <row r="66" spans="1:10" ht="36.75" customHeight="1" x14ac:dyDescent="0.2">
      <c r="A66" s="177"/>
      <c r="B66" s="182" t="s">
        <v>90</v>
      </c>
      <c r="C66" s="183" t="s">
        <v>91</v>
      </c>
      <c r="D66" s="184"/>
      <c r="E66" s="184"/>
      <c r="F66" s="191" t="s">
        <v>24</v>
      </c>
      <c r="G66" s="192"/>
      <c r="H66" s="192"/>
      <c r="I66" s="192">
        <f>'IO.01 R2206230101 Pol'!G13+'IO.02 R2206210201_v3 Pol'!G8+'IO.03 R2206210201_v3 Pol'!G15</f>
        <v>0</v>
      </c>
      <c r="J66" s="188" t="str">
        <f>IF(I82=0,"",I66/I82*100)</f>
        <v/>
      </c>
    </row>
    <row r="67" spans="1:10" ht="36.75" customHeight="1" x14ac:dyDescent="0.2">
      <c r="A67" s="177"/>
      <c r="B67" s="182" t="s">
        <v>92</v>
      </c>
      <c r="C67" s="183" t="s">
        <v>93</v>
      </c>
      <c r="D67" s="184"/>
      <c r="E67" s="184"/>
      <c r="F67" s="191" t="s">
        <v>24</v>
      </c>
      <c r="G67" s="192"/>
      <c r="H67" s="192"/>
      <c r="I67" s="192">
        <f>'IO.01 R2206230101 Pol'!G17+'IO.02 R2206210201_v3 Pol'!G16+'IO.03 R2206210201_v3 Pol'!G23</f>
        <v>0</v>
      </c>
      <c r="J67" s="188" t="str">
        <f>IF(I82=0,"",I67/I82*100)</f>
        <v/>
      </c>
    </row>
    <row r="68" spans="1:10" ht="36.75" customHeight="1" x14ac:dyDescent="0.2">
      <c r="A68" s="177"/>
      <c r="B68" s="182" t="s">
        <v>94</v>
      </c>
      <c r="C68" s="183" t="s">
        <v>95</v>
      </c>
      <c r="D68" s="184"/>
      <c r="E68" s="184"/>
      <c r="F68" s="191" t="s">
        <v>24</v>
      </c>
      <c r="G68" s="192"/>
      <c r="H68" s="192"/>
      <c r="I68" s="192">
        <f>'IO.01 R2206230101 Pol'!G26+'IO.02 R2206210201_v3 Pol'!G21+'IO.03 R2206210201_v3 Pol'!G35</f>
        <v>0</v>
      </c>
      <c r="J68" s="188" t="str">
        <f>IF(I82=0,"",I68/I82*100)</f>
        <v/>
      </c>
    </row>
    <row r="69" spans="1:10" ht="36.75" customHeight="1" x14ac:dyDescent="0.2">
      <c r="A69" s="177"/>
      <c r="B69" s="182" t="s">
        <v>96</v>
      </c>
      <c r="C69" s="183" t="s">
        <v>97</v>
      </c>
      <c r="D69" s="184"/>
      <c r="E69" s="184"/>
      <c r="F69" s="191" t="s">
        <v>24</v>
      </c>
      <c r="G69" s="192"/>
      <c r="H69" s="192"/>
      <c r="I69" s="192">
        <f>'IO.01 R2206230101 Pol'!G33+'IO.02 R2206210201_v3 Pol'!G29+'IO.03 R2206210201_v3 Pol'!G45</f>
        <v>0</v>
      </c>
      <c r="J69" s="188" t="str">
        <f>IF(I82=0,"",I69/I82*100)</f>
        <v/>
      </c>
    </row>
    <row r="70" spans="1:10" ht="36.75" customHeight="1" x14ac:dyDescent="0.2">
      <c r="A70" s="177"/>
      <c r="B70" s="182" t="s">
        <v>98</v>
      </c>
      <c r="C70" s="183" t="s">
        <v>99</v>
      </c>
      <c r="D70" s="184"/>
      <c r="E70" s="184"/>
      <c r="F70" s="191" t="s">
        <v>24</v>
      </c>
      <c r="G70" s="192"/>
      <c r="H70" s="192"/>
      <c r="I70" s="192">
        <f>'IO.01 R2206230101 Pol'!G48+'IO.02 R2206210201_v3 Pol'!G36+'IO.03 R2206210201_v3 Pol'!G63</f>
        <v>0</v>
      </c>
      <c r="J70" s="188" t="str">
        <f>IF(I82=0,"",I70/I82*100)</f>
        <v/>
      </c>
    </row>
    <row r="71" spans="1:10" ht="36.75" customHeight="1" x14ac:dyDescent="0.2">
      <c r="A71" s="177"/>
      <c r="B71" s="182" t="s">
        <v>100</v>
      </c>
      <c r="C71" s="183" t="s">
        <v>101</v>
      </c>
      <c r="D71" s="184"/>
      <c r="E71" s="184"/>
      <c r="F71" s="191" t="s">
        <v>24</v>
      </c>
      <c r="G71" s="192"/>
      <c r="H71" s="192"/>
      <c r="I71" s="192">
        <f>'IO.02 R2206210201_v3 Pol'!G53+'IO.03 R2206210201_v3 Pol'!G74</f>
        <v>0</v>
      </c>
      <c r="J71" s="188" t="str">
        <f>IF(I82=0,"",I71/I82*100)</f>
        <v/>
      </c>
    </row>
    <row r="72" spans="1:10" ht="36.75" customHeight="1" x14ac:dyDescent="0.2">
      <c r="A72" s="177"/>
      <c r="B72" s="182" t="s">
        <v>102</v>
      </c>
      <c r="C72" s="183" t="s">
        <v>103</v>
      </c>
      <c r="D72" s="184"/>
      <c r="E72" s="184"/>
      <c r="F72" s="191" t="s">
        <v>24</v>
      </c>
      <c r="G72" s="192"/>
      <c r="H72" s="192"/>
      <c r="I72" s="192">
        <f>'IO.01 R2206230101 Pol'!G44+'IO.02 R2206210201_v3 Pol'!G49+'IO.03 R2206210201_v3 Pol'!G56</f>
        <v>0</v>
      </c>
      <c r="J72" s="188" t="str">
        <f>IF(I82=0,"",I72/I82*100)</f>
        <v/>
      </c>
    </row>
    <row r="73" spans="1:10" ht="36.75" customHeight="1" x14ac:dyDescent="0.2">
      <c r="A73" s="177"/>
      <c r="B73" s="182" t="s">
        <v>104</v>
      </c>
      <c r="C73" s="183" t="s">
        <v>105</v>
      </c>
      <c r="D73" s="184"/>
      <c r="E73" s="184"/>
      <c r="F73" s="191" t="s">
        <v>24</v>
      </c>
      <c r="G73" s="192"/>
      <c r="H73" s="192"/>
      <c r="I73" s="192">
        <f>'IO.01 R2206230101 Pol'!G56+'IO.03 R2206210201_v3 Pol'!G78</f>
        <v>0</v>
      </c>
      <c r="J73" s="188" t="str">
        <f>IF(I82=0,"",I73/I82*100)</f>
        <v/>
      </c>
    </row>
    <row r="74" spans="1:10" ht="36.75" customHeight="1" x14ac:dyDescent="0.2">
      <c r="A74" s="177"/>
      <c r="B74" s="182" t="s">
        <v>106</v>
      </c>
      <c r="C74" s="183" t="s">
        <v>107</v>
      </c>
      <c r="D74" s="184"/>
      <c r="E74" s="184"/>
      <c r="F74" s="191" t="s">
        <v>24</v>
      </c>
      <c r="G74" s="192"/>
      <c r="H74" s="192"/>
      <c r="I74" s="192">
        <f>'IO.01 R2206230101 Pol'!G61+'IO.02 R2206210201_v3 Pol'!G57+'IO.03 R2206210201_v3 Pol'!G83</f>
        <v>0</v>
      </c>
      <c r="J74" s="188" t="str">
        <f>IF(I82=0,"",I74/I82*100)</f>
        <v/>
      </c>
    </row>
    <row r="75" spans="1:10" ht="36.75" customHeight="1" x14ac:dyDescent="0.2">
      <c r="A75" s="177"/>
      <c r="B75" s="182" t="s">
        <v>108</v>
      </c>
      <c r="C75" s="183" t="s">
        <v>109</v>
      </c>
      <c r="D75" s="184"/>
      <c r="E75" s="184"/>
      <c r="F75" s="191" t="s">
        <v>24</v>
      </c>
      <c r="G75" s="192"/>
      <c r="H75" s="192"/>
      <c r="I75" s="192">
        <f>'IO.03 R2206210201_v3 Pol'!G60</f>
        <v>0</v>
      </c>
      <c r="J75" s="188" t="str">
        <f>IF(I82=0,"",I75/I82*100)</f>
        <v/>
      </c>
    </row>
    <row r="76" spans="1:10" ht="36.75" customHeight="1" x14ac:dyDescent="0.2">
      <c r="A76" s="177"/>
      <c r="B76" s="182" t="s">
        <v>110</v>
      </c>
      <c r="C76" s="183" t="s">
        <v>27</v>
      </c>
      <c r="D76" s="184"/>
      <c r="E76" s="184"/>
      <c r="F76" s="191" t="s">
        <v>24</v>
      </c>
      <c r="G76" s="192"/>
      <c r="H76" s="192"/>
      <c r="I76" s="192">
        <f>'00 R24062300 Naklady'!G8</f>
        <v>0</v>
      </c>
      <c r="J76" s="188" t="str">
        <f>IF(I82=0,"",I76/I82*100)</f>
        <v/>
      </c>
    </row>
    <row r="77" spans="1:10" ht="36.75" customHeight="1" x14ac:dyDescent="0.2">
      <c r="A77" s="177"/>
      <c r="B77" s="182" t="s">
        <v>111</v>
      </c>
      <c r="C77" s="183" t="s">
        <v>112</v>
      </c>
      <c r="D77" s="184"/>
      <c r="E77" s="184"/>
      <c r="F77" s="191" t="s">
        <v>25</v>
      </c>
      <c r="G77" s="192"/>
      <c r="H77" s="192"/>
      <c r="I77" s="192">
        <f>'IO.03 R2206210201_v3 Pol'!G88</f>
        <v>0</v>
      </c>
      <c r="J77" s="188" t="str">
        <f>IF(I82=0,"",I77/I82*100)</f>
        <v/>
      </c>
    </row>
    <row r="78" spans="1:10" ht="36.75" customHeight="1" x14ac:dyDescent="0.2">
      <c r="A78" s="177"/>
      <c r="B78" s="182" t="s">
        <v>113</v>
      </c>
      <c r="C78" s="183" t="s">
        <v>114</v>
      </c>
      <c r="D78" s="184"/>
      <c r="E78" s="184"/>
      <c r="F78" s="191" t="s">
        <v>25</v>
      </c>
      <c r="G78" s="192"/>
      <c r="H78" s="192"/>
      <c r="I78" s="192">
        <f>'IO.02 R2206210201_v3 Pol'!G80</f>
        <v>0</v>
      </c>
      <c r="J78" s="188" t="str">
        <f>IF(I82=0,"",I78/I82*100)</f>
        <v/>
      </c>
    </row>
    <row r="79" spans="1:10" ht="36.75" customHeight="1" x14ac:dyDescent="0.2">
      <c r="A79" s="177"/>
      <c r="B79" s="182" t="s">
        <v>115</v>
      </c>
      <c r="C79" s="183" t="s">
        <v>116</v>
      </c>
      <c r="D79" s="184"/>
      <c r="E79" s="184"/>
      <c r="F79" s="191" t="s">
        <v>26</v>
      </c>
      <c r="G79" s="192"/>
      <c r="H79" s="192"/>
      <c r="I79" s="192">
        <f>'IO.01 R2206230101 Pol'!G83+'IO.02 R2206210201_v3 Pol'!G89</f>
        <v>0</v>
      </c>
      <c r="J79" s="188" t="str">
        <f>IF(I82=0,"",I79/I82*100)</f>
        <v/>
      </c>
    </row>
    <row r="80" spans="1:10" ht="36.75" customHeight="1" x14ac:dyDescent="0.2">
      <c r="A80" s="177"/>
      <c r="B80" s="182" t="s">
        <v>117</v>
      </c>
      <c r="C80" s="183" t="s">
        <v>118</v>
      </c>
      <c r="D80" s="184"/>
      <c r="E80" s="184"/>
      <c r="F80" s="191" t="s">
        <v>119</v>
      </c>
      <c r="G80" s="192"/>
      <c r="H80" s="192"/>
      <c r="I80" s="192">
        <f>'IO.01 R2206230101 Pol'!G40+'IO.02 R2206210201_v3 Pol'!G45+'IO.03 R2206210201_v3 Pol'!G52</f>
        <v>0</v>
      </c>
      <c r="J80" s="188" t="str">
        <f>IF(I82=0,"",I80/I82*100)</f>
        <v/>
      </c>
    </row>
    <row r="81" spans="1:10" ht="36.75" customHeight="1" x14ac:dyDescent="0.2">
      <c r="A81" s="177"/>
      <c r="B81" s="182" t="s">
        <v>120</v>
      </c>
      <c r="C81" s="183" t="s">
        <v>28</v>
      </c>
      <c r="D81" s="184"/>
      <c r="E81" s="184"/>
      <c r="F81" s="191" t="s">
        <v>120</v>
      </c>
      <c r="G81" s="192"/>
      <c r="H81" s="192"/>
      <c r="I81" s="192">
        <f>'00 R24062300 Naklady'!G22</f>
        <v>0</v>
      </c>
      <c r="J81" s="188" t="str">
        <f>IF(I82=0,"",I81/I82*100)</f>
        <v/>
      </c>
    </row>
    <row r="82" spans="1:10" ht="25.5" customHeight="1" x14ac:dyDescent="0.2">
      <c r="A82" s="178"/>
      <c r="B82" s="185" t="s">
        <v>1</v>
      </c>
      <c r="C82" s="186"/>
      <c r="D82" s="187"/>
      <c r="E82" s="187"/>
      <c r="F82" s="193"/>
      <c r="G82" s="194"/>
      <c r="H82" s="194"/>
      <c r="I82" s="194">
        <f>SUM(I65:I81)</f>
        <v>0</v>
      </c>
      <c r="J82" s="189">
        <f>SUM(J65:J81)</f>
        <v>0</v>
      </c>
    </row>
    <row r="83" spans="1:10" x14ac:dyDescent="0.2">
      <c r="F83" s="134"/>
      <c r="G83" s="134"/>
      <c r="H83" s="134"/>
      <c r="I83" s="134"/>
      <c r="J83" s="190"/>
    </row>
    <row r="84" spans="1:10" x14ac:dyDescent="0.2">
      <c r="F84" s="134"/>
      <c r="G84" s="134"/>
      <c r="H84" s="134"/>
      <c r="I84" s="134"/>
      <c r="J84" s="190"/>
    </row>
    <row r="85" spans="1:10" x14ac:dyDescent="0.2">
      <c r="F85" s="134"/>
      <c r="G85" s="134"/>
      <c r="H85" s="134"/>
      <c r="I85" s="134"/>
      <c r="J85" s="190"/>
    </row>
  </sheetData>
  <sheetProtection algorithmName="SHA-512" hashValue="Z7DZn1EBQWNGxbSO2vN+nAj1UysfTm3F+AYMzbHQlc4oXcJqY7IXN/azgiwaNmP+lbT+IBl91MoU0JrcnceOLQ==" saltValue="CTUKa6nRD+B1IulycRrDV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69">
    <mergeCell ref="C79:E79"/>
    <mergeCell ref="C80:E80"/>
    <mergeCell ref="C81:E81"/>
    <mergeCell ref="C74:E74"/>
    <mergeCell ref="C75:E75"/>
    <mergeCell ref="C76:E76"/>
    <mergeCell ref="C77:E77"/>
    <mergeCell ref="C78:E78"/>
    <mergeCell ref="C69:E69"/>
    <mergeCell ref="C70:E70"/>
    <mergeCell ref="C71:E71"/>
    <mergeCell ref="C72:E72"/>
    <mergeCell ref="C73:E73"/>
    <mergeCell ref="B49:E49"/>
    <mergeCell ref="C65:E65"/>
    <mergeCell ref="C66:E66"/>
    <mergeCell ref="C67:E67"/>
    <mergeCell ref="C68:E68"/>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1" t="s">
        <v>6</v>
      </c>
      <c r="B1" s="101"/>
      <c r="C1" s="102"/>
      <c r="D1" s="101"/>
      <c r="E1" s="101"/>
      <c r="F1" s="101"/>
      <c r="G1" s="101"/>
    </row>
    <row r="2" spans="1:7" ht="24.95" customHeight="1" x14ac:dyDescent="0.2">
      <c r="A2" s="50" t="s">
        <v>7</v>
      </c>
      <c r="B2" s="49"/>
      <c r="C2" s="103"/>
      <c r="D2" s="103"/>
      <c r="E2" s="103"/>
      <c r="F2" s="103"/>
      <c r="G2" s="104"/>
    </row>
    <row r="3" spans="1:7" ht="24.95" customHeight="1" x14ac:dyDescent="0.2">
      <c r="A3" s="50" t="s">
        <v>8</v>
      </c>
      <c r="B3" s="49"/>
      <c r="C3" s="103"/>
      <c r="D3" s="103"/>
      <c r="E3" s="103"/>
      <c r="F3" s="103"/>
      <c r="G3" s="104"/>
    </row>
    <row r="4" spans="1:7" ht="24.95" customHeight="1" x14ac:dyDescent="0.2">
      <c r="A4" s="50" t="s">
        <v>9</v>
      </c>
      <c r="B4" s="49"/>
      <c r="C4" s="103"/>
      <c r="D4" s="103"/>
      <c r="E4" s="103"/>
      <c r="F4" s="103"/>
      <c r="G4" s="104"/>
    </row>
    <row r="5" spans="1:7" x14ac:dyDescent="0.2">
      <c r="B5" s="4"/>
      <c r="C5" s="5"/>
      <c r="D5" s="6"/>
    </row>
  </sheetData>
  <sheetProtection algorithmName="SHA-512" hashValue="3+JAoZe6e401Ssg1s4MO3atK/PyT6ps2x/VwuG77RceeTV9vEPhI6/VlHEpVjRWo30V7fW3MR9XXPOcQC58qig==" saltValue="V4icFiohdvs+vPsRIbgiu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16212-1184-4D3E-8FBE-B49DFEBFB455}">
  <sheetPr>
    <outlinePr summaryBelow="0"/>
  </sheetPr>
  <dimension ref="A1:BH5000"/>
  <sheetViews>
    <sheetView tabSelected="1"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5" customWidth="1"/>
    <col min="3" max="3" width="63.28515625" style="175"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6" t="s">
        <v>121</v>
      </c>
      <c r="B1" s="196"/>
      <c r="C1" s="196"/>
      <c r="D1" s="196"/>
      <c r="E1" s="196"/>
      <c r="F1" s="196"/>
      <c r="G1" s="196"/>
      <c r="AG1" t="s">
        <v>122</v>
      </c>
    </row>
    <row r="2" spans="1:60" ht="24.95" customHeight="1" x14ac:dyDescent="0.2">
      <c r="A2" s="197" t="s">
        <v>7</v>
      </c>
      <c r="B2" s="49" t="s">
        <v>43</v>
      </c>
      <c r="C2" s="200" t="s">
        <v>44</v>
      </c>
      <c r="D2" s="198"/>
      <c r="E2" s="198"/>
      <c r="F2" s="198"/>
      <c r="G2" s="199"/>
      <c r="AG2" t="s">
        <v>123</v>
      </c>
    </row>
    <row r="3" spans="1:60" ht="24.95" customHeight="1" x14ac:dyDescent="0.2">
      <c r="A3" s="197" t="s">
        <v>8</v>
      </c>
      <c r="B3" s="49" t="s">
        <v>124</v>
      </c>
      <c r="C3" s="200" t="s">
        <v>59</v>
      </c>
      <c r="D3" s="198"/>
      <c r="E3" s="198"/>
      <c r="F3" s="198"/>
      <c r="G3" s="199"/>
      <c r="AC3" s="175" t="s">
        <v>125</v>
      </c>
      <c r="AG3" t="s">
        <v>126</v>
      </c>
    </row>
    <row r="4" spans="1:60" ht="24.95" customHeight="1" x14ac:dyDescent="0.2">
      <c r="A4" s="201" t="s">
        <v>9</v>
      </c>
      <c r="B4" s="202" t="s">
        <v>58</v>
      </c>
      <c r="C4" s="203" t="s">
        <v>59</v>
      </c>
      <c r="D4" s="204"/>
      <c r="E4" s="204"/>
      <c r="F4" s="204"/>
      <c r="G4" s="205"/>
      <c r="AG4" t="s">
        <v>127</v>
      </c>
    </row>
    <row r="5" spans="1:60" x14ac:dyDescent="0.2">
      <c r="D5" s="10"/>
    </row>
    <row r="6" spans="1:60" ht="38.25" x14ac:dyDescent="0.2">
      <c r="A6" s="207" t="s">
        <v>128</v>
      </c>
      <c r="B6" s="209" t="s">
        <v>129</v>
      </c>
      <c r="C6" s="209" t="s">
        <v>130</v>
      </c>
      <c r="D6" s="208" t="s">
        <v>131</v>
      </c>
      <c r="E6" s="207" t="s">
        <v>132</v>
      </c>
      <c r="F6" s="206" t="s">
        <v>133</v>
      </c>
      <c r="G6" s="207" t="s">
        <v>29</v>
      </c>
      <c r="H6" s="210" t="s">
        <v>30</v>
      </c>
      <c r="I6" s="210" t="s">
        <v>134</v>
      </c>
      <c r="J6" s="210" t="s">
        <v>31</v>
      </c>
      <c r="K6" s="210" t="s">
        <v>135</v>
      </c>
      <c r="L6" s="210" t="s">
        <v>136</v>
      </c>
      <c r="M6" s="210" t="s">
        <v>137</v>
      </c>
      <c r="N6" s="210" t="s">
        <v>138</v>
      </c>
      <c r="O6" s="210" t="s">
        <v>139</v>
      </c>
      <c r="P6" s="210" t="s">
        <v>140</v>
      </c>
      <c r="Q6" s="210" t="s">
        <v>141</v>
      </c>
      <c r="R6" s="210" t="s">
        <v>142</v>
      </c>
      <c r="S6" s="210" t="s">
        <v>143</v>
      </c>
      <c r="T6" s="210" t="s">
        <v>144</v>
      </c>
      <c r="U6" s="210" t="s">
        <v>145</v>
      </c>
      <c r="V6" s="210" t="s">
        <v>146</v>
      </c>
      <c r="W6" s="210" t="s">
        <v>147</v>
      </c>
      <c r="X6" s="210" t="s">
        <v>148</v>
      </c>
      <c r="Y6" s="210" t="s">
        <v>149</v>
      </c>
    </row>
    <row r="7" spans="1:60" hidden="1" x14ac:dyDescent="0.2">
      <c r="A7" s="3"/>
      <c r="B7" s="4"/>
      <c r="C7" s="4"/>
      <c r="D7" s="6"/>
      <c r="E7" s="212"/>
      <c r="F7" s="213"/>
      <c r="G7" s="213"/>
      <c r="H7" s="213"/>
      <c r="I7" s="213"/>
      <c r="J7" s="213"/>
      <c r="K7" s="213"/>
      <c r="L7" s="213"/>
      <c r="M7" s="213"/>
      <c r="N7" s="212"/>
      <c r="O7" s="212"/>
      <c r="P7" s="212"/>
      <c r="Q7" s="212"/>
      <c r="R7" s="213"/>
      <c r="S7" s="213"/>
      <c r="T7" s="213"/>
      <c r="U7" s="213"/>
      <c r="V7" s="213"/>
      <c r="W7" s="213"/>
      <c r="X7" s="213"/>
      <c r="Y7" s="213"/>
    </row>
    <row r="8" spans="1:60" x14ac:dyDescent="0.2">
      <c r="A8" s="226" t="s">
        <v>150</v>
      </c>
      <c r="B8" s="227" t="s">
        <v>110</v>
      </c>
      <c r="C8" s="250" t="s">
        <v>27</v>
      </c>
      <c r="D8" s="228"/>
      <c r="E8" s="229"/>
      <c r="F8" s="230"/>
      <c r="G8" s="230">
        <f>SUMIF(AG9:AG21,"&lt;&gt;NOR",G9:G21)</f>
        <v>0</v>
      </c>
      <c r="H8" s="230"/>
      <c r="I8" s="230">
        <f>SUM(I9:I21)</f>
        <v>0</v>
      </c>
      <c r="J8" s="230"/>
      <c r="K8" s="230">
        <f>SUM(K9:K21)</f>
        <v>0</v>
      </c>
      <c r="L8" s="230"/>
      <c r="M8" s="230">
        <f>SUM(M9:M21)</f>
        <v>0</v>
      </c>
      <c r="N8" s="229"/>
      <c r="O8" s="229">
        <f>SUM(O9:O21)</f>
        <v>0</v>
      </c>
      <c r="P8" s="229"/>
      <c r="Q8" s="229">
        <f>SUM(Q9:Q21)</f>
        <v>0</v>
      </c>
      <c r="R8" s="230"/>
      <c r="S8" s="230"/>
      <c r="T8" s="231"/>
      <c r="U8" s="225"/>
      <c r="V8" s="225">
        <f>SUM(V9:V21)</f>
        <v>0</v>
      </c>
      <c r="W8" s="225"/>
      <c r="X8" s="225"/>
      <c r="Y8" s="225"/>
      <c r="AG8" t="s">
        <v>151</v>
      </c>
    </row>
    <row r="9" spans="1:60" ht="22.5" outlineLevel="1" x14ac:dyDescent="0.2">
      <c r="A9" s="240">
        <v>1</v>
      </c>
      <c r="B9" s="241" t="s">
        <v>152</v>
      </c>
      <c r="C9" s="251" t="s">
        <v>153</v>
      </c>
      <c r="D9" s="242" t="s">
        <v>154</v>
      </c>
      <c r="E9" s="243">
        <v>1</v>
      </c>
      <c r="F9" s="244"/>
      <c r="G9" s="245">
        <f>ROUND(E9*F9,2)</f>
        <v>0</v>
      </c>
      <c r="H9" s="244"/>
      <c r="I9" s="245">
        <f>ROUND(E9*H9,2)</f>
        <v>0</v>
      </c>
      <c r="J9" s="244"/>
      <c r="K9" s="245">
        <f>ROUND(E9*J9,2)</f>
        <v>0</v>
      </c>
      <c r="L9" s="245">
        <v>21</v>
      </c>
      <c r="M9" s="245">
        <f>G9*(1+L9/100)</f>
        <v>0</v>
      </c>
      <c r="N9" s="243">
        <v>0</v>
      </c>
      <c r="O9" s="243">
        <f>ROUND(E9*N9,2)</f>
        <v>0</v>
      </c>
      <c r="P9" s="243">
        <v>0</v>
      </c>
      <c r="Q9" s="243">
        <f>ROUND(E9*P9,2)</f>
        <v>0</v>
      </c>
      <c r="R9" s="245"/>
      <c r="S9" s="245" t="s">
        <v>155</v>
      </c>
      <c r="T9" s="246" t="s">
        <v>156</v>
      </c>
      <c r="U9" s="221">
        <v>0</v>
      </c>
      <c r="V9" s="221">
        <f>ROUND(E9*U9,2)</f>
        <v>0</v>
      </c>
      <c r="W9" s="221"/>
      <c r="X9" s="221" t="s">
        <v>157</v>
      </c>
      <c r="Y9" s="221" t="s">
        <v>158</v>
      </c>
      <c r="Z9" s="211"/>
      <c r="AA9" s="211"/>
      <c r="AB9" s="211"/>
      <c r="AC9" s="211"/>
      <c r="AD9" s="211"/>
      <c r="AE9" s="211"/>
      <c r="AF9" s="211"/>
      <c r="AG9" s="211" t="s">
        <v>159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22.5" outlineLevel="1" x14ac:dyDescent="0.2">
      <c r="A10" s="240">
        <v>2</v>
      </c>
      <c r="B10" s="241" t="s">
        <v>160</v>
      </c>
      <c r="C10" s="251" t="s">
        <v>161</v>
      </c>
      <c r="D10" s="242" t="s">
        <v>154</v>
      </c>
      <c r="E10" s="243">
        <v>1</v>
      </c>
      <c r="F10" s="244"/>
      <c r="G10" s="245">
        <f>ROUND(E10*F10,2)</f>
        <v>0</v>
      </c>
      <c r="H10" s="244"/>
      <c r="I10" s="245">
        <f>ROUND(E10*H10,2)</f>
        <v>0</v>
      </c>
      <c r="J10" s="244"/>
      <c r="K10" s="245">
        <f>ROUND(E10*J10,2)</f>
        <v>0</v>
      </c>
      <c r="L10" s="245">
        <v>21</v>
      </c>
      <c r="M10" s="245">
        <f>G10*(1+L10/100)</f>
        <v>0</v>
      </c>
      <c r="N10" s="243">
        <v>0</v>
      </c>
      <c r="O10" s="243">
        <f>ROUND(E10*N10,2)</f>
        <v>0</v>
      </c>
      <c r="P10" s="243">
        <v>0</v>
      </c>
      <c r="Q10" s="243">
        <f>ROUND(E10*P10,2)</f>
        <v>0</v>
      </c>
      <c r="R10" s="245"/>
      <c r="S10" s="245" t="s">
        <v>155</v>
      </c>
      <c r="T10" s="246" t="s">
        <v>156</v>
      </c>
      <c r="U10" s="221">
        <v>0</v>
      </c>
      <c r="V10" s="221">
        <f>ROUND(E10*U10,2)</f>
        <v>0</v>
      </c>
      <c r="W10" s="221"/>
      <c r="X10" s="221" t="s">
        <v>157</v>
      </c>
      <c r="Y10" s="221" t="s">
        <v>158</v>
      </c>
      <c r="Z10" s="211"/>
      <c r="AA10" s="211"/>
      <c r="AB10" s="211"/>
      <c r="AC10" s="211"/>
      <c r="AD10" s="211"/>
      <c r="AE10" s="211"/>
      <c r="AF10" s="211"/>
      <c r="AG10" s="211" t="s">
        <v>159</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40">
        <v>3</v>
      </c>
      <c r="B11" s="241" t="s">
        <v>162</v>
      </c>
      <c r="C11" s="251" t="s">
        <v>163</v>
      </c>
      <c r="D11" s="242" t="s">
        <v>154</v>
      </c>
      <c r="E11" s="243">
        <v>1</v>
      </c>
      <c r="F11" s="244"/>
      <c r="G11" s="245">
        <f>ROUND(E11*F11,2)</f>
        <v>0</v>
      </c>
      <c r="H11" s="244"/>
      <c r="I11" s="245">
        <f>ROUND(E11*H11,2)</f>
        <v>0</v>
      </c>
      <c r="J11" s="244"/>
      <c r="K11" s="245">
        <f>ROUND(E11*J11,2)</f>
        <v>0</v>
      </c>
      <c r="L11" s="245">
        <v>21</v>
      </c>
      <c r="M11" s="245">
        <f>G11*(1+L11/100)</f>
        <v>0</v>
      </c>
      <c r="N11" s="243">
        <v>0</v>
      </c>
      <c r="O11" s="243">
        <f>ROUND(E11*N11,2)</f>
        <v>0</v>
      </c>
      <c r="P11" s="243">
        <v>0</v>
      </c>
      <c r="Q11" s="243">
        <f>ROUND(E11*P11,2)</f>
        <v>0</v>
      </c>
      <c r="R11" s="245"/>
      <c r="S11" s="245" t="s">
        <v>155</v>
      </c>
      <c r="T11" s="246" t="s">
        <v>156</v>
      </c>
      <c r="U11" s="221">
        <v>0</v>
      </c>
      <c r="V11" s="221">
        <f>ROUND(E11*U11,2)</f>
        <v>0</v>
      </c>
      <c r="W11" s="221"/>
      <c r="X11" s="221" t="s">
        <v>157</v>
      </c>
      <c r="Y11" s="221" t="s">
        <v>158</v>
      </c>
      <c r="Z11" s="211"/>
      <c r="AA11" s="211"/>
      <c r="AB11" s="211"/>
      <c r="AC11" s="211"/>
      <c r="AD11" s="211"/>
      <c r="AE11" s="211"/>
      <c r="AF11" s="211"/>
      <c r="AG11" s="211" t="s">
        <v>159</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40">
        <v>4</v>
      </c>
      <c r="B12" s="241" t="s">
        <v>164</v>
      </c>
      <c r="C12" s="251" t="s">
        <v>165</v>
      </c>
      <c r="D12" s="242" t="s">
        <v>154</v>
      </c>
      <c r="E12" s="243">
        <v>1</v>
      </c>
      <c r="F12" s="244"/>
      <c r="G12" s="245">
        <f>ROUND(E12*F12,2)</f>
        <v>0</v>
      </c>
      <c r="H12" s="244"/>
      <c r="I12" s="245">
        <f>ROUND(E12*H12,2)</f>
        <v>0</v>
      </c>
      <c r="J12" s="244"/>
      <c r="K12" s="245">
        <f>ROUND(E12*J12,2)</f>
        <v>0</v>
      </c>
      <c r="L12" s="245">
        <v>21</v>
      </c>
      <c r="M12" s="245">
        <f>G12*(1+L12/100)</f>
        <v>0</v>
      </c>
      <c r="N12" s="243">
        <v>0</v>
      </c>
      <c r="O12" s="243">
        <f>ROUND(E12*N12,2)</f>
        <v>0</v>
      </c>
      <c r="P12" s="243">
        <v>0</v>
      </c>
      <c r="Q12" s="243">
        <f>ROUND(E12*P12,2)</f>
        <v>0</v>
      </c>
      <c r="R12" s="245"/>
      <c r="S12" s="245" t="s">
        <v>155</v>
      </c>
      <c r="T12" s="246" t="s">
        <v>156</v>
      </c>
      <c r="U12" s="221">
        <v>0</v>
      </c>
      <c r="V12" s="221">
        <f>ROUND(E12*U12,2)</f>
        <v>0</v>
      </c>
      <c r="W12" s="221"/>
      <c r="X12" s="221" t="s">
        <v>157</v>
      </c>
      <c r="Y12" s="221" t="s">
        <v>158</v>
      </c>
      <c r="Z12" s="211"/>
      <c r="AA12" s="211"/>
      <c r="AB12" s="211"/>
      <c r="AC12" s="211"/>
      <c r="AD12" s="211"/>
      <c r="AE12" s="211"/>
      <c r="AF12" s="211"/>
      <c r="AG12" s="211" t="s">
        <v>159</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33">
        <v>5</v>
      </c>
      <c r="B13" s="234" t="s">
        <v>166</v>
      </c>
      <c r="C13" s="252" t="s">
        <v>167</v>
      </c>
      <c r="D13" s="235" t="s">
        <v>154</v>
      </c>
      <c r="E13" s="236">
        <v>1</v>
      </c>
      <c r="F13" s="237"/>
      <c r="G13" s="238">
        <f>ROUND(E13*F13,2)</f>
        <v>0</v>
      </c>
      <c r="H13" s="237"/>
      <c r="I13" s="238">
        <f>ROUND(E13*H13,2)</f>
        <v>0</v>
      </c>
      <c r="J13" s="237"/>
      <c r="K13" s="238">
        <f>ROUND(E13*J13,2)</f>
        <v>0</v>
      </c>
      <c r="L13" s="238">
        <v>21</v>
      </c>
      <c r="M13" s="238">
        <f>G13*(1+L13/100)</f>
        <v>0</v>
      </c>
      <c r="N13" s="236">
        <v>0</v>
      </c>
      <c r="O13" s="236">
        <f>ROUND(E13*N13,2)</f>
        <v>0</v>
      </c>
      <c r="P13" s="236">
        <v>0</v>
      </c>
      <c r="Q13" s="236">
        <f>ROUND(E13*P13,2)</f>
        <v>0</v>
      </c>
      <c r="R13" s="238"/>
      <c r="S13" s="238" t="s">
        <v>155</v>
      </c>
      <c r="T13" s="239" t="s">
        <v>156</v>
      </c>
      <c r="U13" s="221">
        <v>0</v>
      </c>
      <c r="V13" s="221">
        <f>ROUND(E13*U13,2)</f>
        <v>0</v>
      </c>
      <c r="W13" s="221"/>
      <c r="X13" s="221" t="s">
        <v>157</v>
      </c>
      <c r="Y13" s="221" t="s">
        <v>158</v>
      </c>
      <c r="Z13" s="211"/>
      <c r="AA13" s="211"/>
      <c r="AB13" s="211"/>
      <c r="AC13" s="211"/>
      <c r="AD13" s="211"/>
      <c r="AE13" s="211"/>
      <c r="AF13" s="211"/>
      <c r="AG13" s="211" t="s">
        <v>159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2" x14ac:dyDescent="0.2">
      <c r="A14" s="218"/>
      <c r="B14" s="219"/>
      <c r="C14" s="253" t="s">
        <v>168</v>
      </c>
      <c r="D14" s="247"/>
      <c r="E14" s="247"/>
      <c r="F14" s="247"/>
      <c r="G14" s="247"/>
      <c r="H14" s="221"/>
      <c r="I14" s="221"/>
      <c r="J14" s="221"/>
      <c r="K14" s="221"/>
      <c r="L14" s="221"/>
      <c r="M14" s="221"/>
      <c r="N14" s="220"/>
      <c r="O14" s="220"/>
      <c r="P14" s="220"/>
      <c r="Q14" s="220"/>
      <c r="R14" s="221"/>
      <c r="S14" s="221"/>
      <c r="T14" s="221"/>
      <c r="U14" s="221"/>
      <c r="V14" s="221"/>
      <c r="W14" s="221"/>
      <c r="X14" s="221"/>
      <c r="Y14" s="221"/>
      <c r="Z14" s="211"/>
      <c r="AA14" s="211"/>
      <c r="AB14" s="211"/>
      <c r="AC14" s="211"/>
      <c r="AD14" s="211"/>
      <c r="AE14" s="211"/>
      <c r="AF14" s="211"/>
      <c r="AG14" s="211" t="s">
        <v>169</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ht="22.5" outlineLevel="1" x14ac:dyDescent="0.2">
      <c r="A15" s="240">
        <v>6</v>
      </c>
      <c r="B15" s="241" t="s">
        <v>170</v>
      </c>
      <c r="C15" s="251" t="s">
        <v>171</v>
      </c>
      <c r="D15" s="242" t="s">
        <v>154</v>
      </c>
      <c r="E15" s="243">
        <v>1</v>
      </c>
      <c r="F15" s="244"/>
      <c r="G15" s="245">
        <f>ROUND(E15*F15,2)</f>
        <v>0</v>
      </c>
      <c r="H15" s="244"/>
      <c r="I15" s="245">
        <f>ROUND(E15*H15,2)</f>
        <v>0</v>
      </c>
      <c r="J15" s="244"/>
      <c r="K15" s="245">
        <f>ROUND(E15*J15,2)</f>
        <v>0</v>
      </c>
      <c r="L15" s="245">
        <v>21</v>
      </c>
      <c r="M15" s="245">
        <f>G15*(1+L15/100)</f>
        <v>0</v>
      </c>
      <c r="N15" s="243">
        <v>0</v>
      </c>
      <c r="O15" s="243">
        <f>ROUND(E15*N15,2)</f>
        <v>0</v>
      </c>
      <c r="P15" s="243">
        <v>0</v>
      </c>
      <c r="Q15" s="243">
        <f>ROUND(E15*P15,2)</f>
        <v>0</v>
      </c>
      <c r="R15" s="245"/>
      <c r="S15" s="245" t="s">
        <v>155</v>
      </c>
      <c r="T15" s="246" t="s">
        <v>156</v>
      </c>
      <c r="U15" s="221">
        <v>0</v>
      </c>
      <c r="V15" s="221">
        <f>ROUND(E15*U15,2)</f>
        <v>0</v>
      </c>
      <c r="W15" s="221"/>
      <c r="X15" s="221" t="s">
        <v>172</v>
      </c>
      <c r="Y15" s="221" t="s">
        <v>158</v>
      </c>
      <c r="Z15" s="211"/>
      <c r="AA15" s="211"/>
      <c r="AB15" s="211"/>
      <c r="AC15" s="211"/>
      <c r="AD15" s="211"/>
      <c r="AE15" s="211"/>
      <c r="AF15" s="211"/>
      <c r="AG15" s="211" t="s">
        <v>173</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33">
        <v>7</v>
      </c>
      <c r="B16" s="234" t="s">
        <v>174</v>
      </c>
      <c r="C16" s="252" t="s">
        <v>175</v>
      </c>
      <c r="D16" s="235" t="s">
        <v>176</v>
      </c>
      <c r="E16" s="236">
        <v>1</v>
      </c>
      <c r="F16" s="237"/>
      <c r="G16" s="238">
        <f>ROUND(E16*F16,2)</f>
        <v>0</v>
      </c>
      <c r="H16" s="237"/>
      <c r="I16" s="238">
        <f>ROUND(E16*H16,2)</f>
        <v>0</v>
      </c>
      <c r="J16" s="237"/>
      <c r="K16" s="238">
        <f>ROUND(E16*J16,2)</f>
        <v>0</v>
      </c>
      <c r="L16" s="238">
        <v>21</v>
      </c>
      <c r="M16" s="238">
        <f>G16*(1+L16/100)</f>
        <v>0</v>
      </c>
      <c r="N16" s="236">
        <v>0</v>
      </c>
      <c r="O16" s="236">
        <f>ROUND(E16*N16,2)</f>
        <v>0</v>
      </c>
      <c r="P16" s="236">
        <v>0</v>
      </c>
      <c r="Q16" s="236">
        <f>ROUND(E16*P16,2)</f>
        <v>0</v>
      </c>
      <c r="R16" s="238"/>
      <c r="S16" s="238" t="s">
        <v>177</v>
      </c>
      <c r="T16" s="239" t="s">
        <v>156</v>
      </c>
      <c r="U16" s="221">
        <v>0</v>
      </c>
      <c r="V16" s="221">
        <f>ROUND(E16*U16,2)</f>
        <v>0</v>
      </c>
      <c r="W16" s="221"/>
      <c r="X16" s="221" t="s">
        <v>178</v>
      </c>
      <c r="Y16" s="221" t="s">
        <v>158</v>
      </c>
      <c r="Z16" s="211"/>
      <c r="AA16" s="211"/>
      <c r="AB16" s="211"/>
      <c r="AC16" s="211"/>
      <c r="AD16" s="211"/>
      <c r="AE16" s="211"/>
      <c r="AF16" s="211"/>
      <c r="AG16" s="211" t="s">
        <v>179</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2" x14ac:dyDescent="0.2">
      <c r="A17" s="218"/>
      <c r="B17" s="219"/>
      <c r="C17" s="253" t="s">
        <v>180</v>
      </c>
      <c r="D17" s="247"/>
      <c r="E17" s="247"/>
      <c r="F17" s="247"/>
      <c r="G17" s="247"/>
      <c r="H17" s="221"/>
      <c r="I17" s="221"/>
      <c r="J17" s="221"/>
      <c r="K17" s="221"/>
      <c r="L17" s="221"/>
      <c r="M17" s="221"/>
      <c r="N17" s="220"/>
      <c r="O17" s="220"/>
      <c r="P17" s="220"/>
      <c r="Q17" s="220"/>
      <c r="R17" s="221"/>
      <c r="S17" s="221"/>
      <c r="T17" s="221"/>
      <c r="U17" s="221"/>
      <c r="V17" s="221"/>
      <c r="W17" s="221"/>
      <c r="X17" s="221"/>
      <c r="Y17" s="221"/>
      <c r="Z17" s="211"/>
      <c r="AA17" s="211"/>
      <c r="AB17" s="211"/>
      <c r="AC17" s="211"/>
      <c r="AD17" s="211"/>
      <c r="AE17" s="211"/>
      <c r="AF17" s="211"/>
      <c r="AG17" s="211" t="s">
        <v>169</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33">
        <v>8</v>
      </c>
      <c r="B18" s="234" t="s">
        <v>181</v>
      </c>
      <c r="C18" s="252" t="s">
        <v>182</v>
      </c>
      <c r="D18" s="235" t="s">
        <v>176</v>
      </c>
      <c r="E18" s="236">
        <v>1</v>
      </c>
      <c r="F18" s="237"/>
      <c r="G18" s="238">
        <f>ROUND(E18*F18,2)</f>
        <v>0</v>
      </c>
      <c r="H18" s="237"/>
      <c r="I18" s="238">
        <f>ROUND(E18*H18,2)</f>
        <v>0</v>
      </c>
      <c r="J18" s="237"/>
      <c r="K18" s="238">
        <f>ROUND(E18*J18,2)</f>
        <v>0</v>
      </c>
      <c r="L18" s="238">
        <v>21</v>
      </c>
      <c r="M18" s="238">
        <f>G18*(1+L18/100)</f>
        <v>0</v>
      </c>
      <c r="N18" s="236">
        <v>0</v>
      </c>
      <c r="O18" s="236">
        <f>ROUND(E18*N18,2)</f>
        <v>0</v>
      </c>
      <c r="P18" s="236">
        <v>0</v>
      </c>
      <c r="Q18" s="236">
        <f>ROUND(E18*P18,2)</f>
        <v>0</v>
      </c>
      <c r="R18" s="238"/>
      <c r="S18" s="238" t="s">
        <v>177</v>
      </c>
      <c r="T18" s="239" t="s">
        <v>156</v>
      </c>
      <c r="U18" s="221">
        <v>0</v>
      </c>
      <c r="V18" s="221">
        <f>ROUND(E18*U18,2)</f>
        <v>0</v>
      </c>
      <c r="W18" s="221"/>
      <c r="X18" s="221" t="s">
        <v>178</v>
      </c>
      <c r="Y18" s="221" t="s">
        <v>158</v>
      </c>
      <c r="Z18" s="211"/>
      <c r="AA18" s="211"/>
      <c r="AB18" s="211"/>
      <c r="AC18" s="211"/>
      <c r="AD18" s="211"/>
      <c r="AE18" s="211"/>
      <c r="AF18" s="211"/>
      <c r="AG18" s="211" t="s">
        <v>179</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2" x14ac:dyDescent="0.2">
      <c r="A19" s="218"/>
      <c r="B19" s="219"/>
      <c r="C19" s="253" t="s">
        <v>183</v>
      </c>
      <c r="D19" s="247"/>
      <c r="E19" s="247"/>
      <c r="F19" s="247"/>
      <c r="G19" s="247"/>
      <c r="H19" s="221"/>
      <c r="I19" s="221"/>
      <c r="J19" s="221"/>
      <c r="K19" s="221"/>
      <c r="L19" s="221"/>
      <c r="M19" s="221"/>
      <c r="N19" s="220"/>
      <c r="O19" s="220"/>
      <c r="P19" s="220"/>
      <c r="Q19" s="220"/>
      <c r="R19" s="221"/>
      <c r="S19" s="221"/>
      <c r="T19" s="221"/>
      <c r="U19" s="221"/>
      <c r="V19" s="221"/>
      <c r="W19" s="221"/>
      <c r="X19" s="221"/>
      <c r="Y19" s="221"/>
      <c r="Z19" s="211"/>
      <c r="AA19" s="211"/>
      <c r="AB19" s="211"/>
      <c r="AC19" s="211"/>
      <c r="AD19" s="211"/>
      <c r="AE19" s="211"/>
      <c r="AF19" s="211"/>
      <c r="AG19" s="211" t="s">
        <v>169</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33">
        <v>9</v>
      </c>
      <c r="B20" s="234" t="s">
        <v>184</v>
      </c>
      <c r="C20" s="252" t="s">
        <v>185</v>
      </c>
      <c r="D20" s="235" t="s">
        <v>154</v>
      </c>
      <c r="E20" s="236">
        <v>1</v>
      </c>
      <c r="F20" s="237"/>
      <c r="G20" s="238">
        <f>ROUND(E20*F20,2)</f>
        <v>0</v>
      </c>
      <c r="H20" s="237"/>
      <c r="I20" s="238">
        <f>ROUND(E20*H20,2)</f>
        <v>0</v>
      </c>
      <c r="J20" s="237"/>
      <c r="K20" s="238">
        <f>ROUND(E20*J20,2)</f>
        <v>0</v>
      </c>
      <c r="L20" s="238">
        <v>21</v>
      </c>
      <c r="M20" s="238">
        <f>G20*(1+L20/100)</f>
        <v>0</v>
      </c>
      <c r="N20" s="236">
        <v>0</v>
      </c>
      <c r="O20" s="236">
        <f>ROUND(E20*N20,2)</f>
        <v>0</v>
      </c>
      <c r="P20" s="236">
        <v>0</v>
      </c>
      <c r="Q20" s="236">
        <f>ROUND(E20*P20,2)</f>
        <v>0</v>
      </c>
      <c r="R20" s="238"/>
      <c r="S20" s="238" t="s">
        <v>155</v>
      </c>
      <c r="T20" s="239" t="s">
        <v>156</v>
      </c>
      <c r="U20" s="221">
        <v>0</v>
      </c>
      <c r="V20" s="221">
        <f>ROUND(E20*U20,2)</f>
        <v>0</v>
      </c>
      <c r="W20" s="221"/>
      <c r="X20" s="221" t="s">
        <v>178</v>
      </c>
      <c r="Y20" s="221" t="s">
        <v>158</v>
      </c>
      <c r="Z20" s="211"/>
      <c r="AA20" s="211"/>
      <c r="AB20" s="211"/>
      <c r="AC20" s="211"/>
      <c r="AD20" s="211"/>
      <c r="AE20" s="211"/>
      <c r="AF20" s="211"/>
      <c r="AG20" s="211" t="s">
        <v>179</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2" x14ac:dyDescent="0.2">
      <c r="A21" s="218"/>
      <c r="B21" s="219"/>
      <c r="C21" s="253" t="s">
        <v>186</v>
      </c>
      <c r="D21" s="247"/>
      <c r="E21" s="247"/>
      <c r="F21" s="247"/>
      <c r="G21" s="247"/>
      <c r="H21" s="221"/>
      <c r="I21" s="221"/>
      <c r="J21" s="221"/>
      <c r="K21" s="221"/>
      <c r="L21" s="221"/>
      <c r="M21" s="221"/>
      <c r="N21" s="220"/>
      <c r="O21" s="220"/>
      <c r="P21" s="220"/>
      <c r="Q21" s="220"/>
      <c r="R21" s="221"/>
      <c r="S21" s="221"/>
      <c r="T21" s="221"/>
      <c r="U21" s="221"/>
      <c r="V21" s="221"/>
      <c r="W21" s="221"/>
      <c r="X21" s="221"/>
      <c r="Y21" s="221"/>
      <c r="Z21" s="211"/>
      <c r="AA21" s="211"/>
      <c r="AB21" s="211"/>
      <c r="AC21" s="211"/>
      <c r="AD21" s="211"/>
      <c r="AE21" s="211"/>
      <c r="AF21" s="211"/>
      <c r="AG21" s="211" t="s">
        <v>169</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x14ac:dyDescent="0.2">
      <c r="A22" s="226" t="s">
        <v>150</v>
      </c>
      <c r="B22" s="227" t="s">
        <v>120</v>
      </c>
      <c r="C22" s="250" t="s">
        <v>28</v>
      </c>
      <c r="D22" s="228"/>
      <c r="E22" s="229"/>
      <c r="F22" s="230"/>
      <c r="G22" s="230">
        <f>SUMIF(AG23:AG29,"&lt;&gt;NOR",G23:G29)</f>
        <v>0</v>
      </c>
      <c r="H22" s="230"/>
      <c r="I22" s="230">
        <f>SUM(I23:I29)</f>
        <v>0</v>
      </c>
      <c r="J22" s="230"/>
      <c r="K22" s="230">
        <f>SUM(K23:K29)</f>
        <v>0</v>
      </c>
      <c r="L22" s="230"/>
      <c r="M22" s="230">
        <f>SUM(M23:M29)</f>
        <v>0</v>
      </c>
      <c r="N22" s="229"/>
      <c r="O22" s="229">
        <f>SUM(O23:O29)</f>
        <v>0</v>
      </c>
      <c r="P22" s="229"/>
      <c r="Q22" s="229">
        <f>SUM(Q23:Q29)</f>
        <v>0</v>
      </c>
      <c r="R22" s="230"/>
      <c r="S22" s="230"/>
      <c r="T22" s="231"/>
      <c r="U22" s="225"/>
      <c r="V22" s="225">
        <f>SUM(V23:V29)</f>
        <v>0</v>
      </c>
      <c r="W22" s="225"/>
      <c r="X22" s="225"/>
      <c r="Y22" s="225"/>
      <c r="AG22" t="s">
        <v>151</v>
      </c>
    </row>
    <row r="23" spans="1:60" outlineLevel="1" x14ac:dyDescent="0.2">
      <c r="A23" s="233">
        <v>10</v>
      </c>
      <c r="B23" s="234" t="s">
        <v>187</v>
      </c>
      <c r="C23" s="252" t="s">
        <v>188</v>
      </c>
      <c r="D23" s="235" t="s">
        <v>176</v>
      </c>
      <c r="E23" s="236">
        <v>1</v>
      </c>
      <c r="F23" s="237"/>
      <c r="G23" s="238">
        <f>ROUND(E23*F23,2)</f>
        <v>0</v>
      </c>
      <c r="H23" s="237"/>
      <c r="I23" s="238">
        <f>ROUND(E23*H23,2)</f>
        <v>0</v>
      </c>
      <c r="J23" s="237"/>
      <c r="K23" s="238">
        <f>ROUND(E23*J23,2)</f>
        <v>0</v>
      </c>
      <c r="L23" s="238">
        <v>21</v>
      </c>
      <c r="M23" s="238">
        <f>G23*(1+L23/100)</f>
        <v>0</v>
      </c>
      <c r="N23" s="236">
        <v>0</v>
      </c>
      <c r="O23" s="236">
        <f>ROUND(E23*N23,2)</f>
        <v>0</v>
      </c>
      <c r="P23" s="236">
        <v>0</v>
      </c>
      <c r="Q23" s="236">
        <f>ROUND(E23*P23,2)</f>
        <v>0</v>
      </c>
      <c r="R23" s="238"/>
      <c r="S23" s="238" t="s">
        <v>177</v>
      </c>
      <c r="T23" s="239" t="s">
        <v>156</v>
      </c>
      <c r="U23" s="221">
        <v>0</v>
      </c>
      <c r="V23" s="221">
        <f>ROUND(E23*U23,2)</f>
        <v>0</v>
      </c>
      <c r="W23" s="221"/>
      <c r="X23" s="221" t="s">
        <v>178</v>
      </c>
      <c r="Y23" s="221" t="s">
        <v>158</v>
      </c>
      <c r="Z23" s="211"/>
      <c r="AA23" s="211"/>
      <c r="AB23" s="211"/>
      <c r="AC23" s="211"/>
      <c r="AD23" s="211"/>
      <c r="AE23" s="211"/>
      <c r="AF23" s="211"/>
      <c r="AG23" s="211" t="s">
        <v>179</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ht="22.5" outlineLevel="2" x14ac:dyDescent="0.2">
      <c r="A24" s="218"/>
      <c r="B24" s="219"/>
      <c r="C24" s="253" t="s">
        <v>189</v>
      </c>
      <c r="D24" s="247"/>
      <c r="E24" s="247"/>
      <c r="F24" s="247"/>
      <c r="G24" s="247"/>
      <c r="H24" s="221"/>
      <c r="I24" s="221"/>
      <c r="J24" s="221"/>
      <c r="K24" s="221"/>
      <c r="L24" s="221"/>
      <c r="M24" s="221"/>
      <c r="N24" s="220"/>
      <c r="O24" s="220"/>
      <c r="P24" s="220"/>
      <c r="Q24" s="220"/>
      <c r="R24" s="221"/>
      <c r="S24" s="221"/>
      <c r="T24" s="221"/>
      <c r="U24" s="221"/>
      <c r="V24" s="221"/>
      <c r="W24" s="221"/>
      <c r="X24" s="221"/>
      <c r="Y24" s="221"/>
      <c r="Z24" s="211"/>
      <c r="AA24" s="211"/>
      <c r="AB24" s="211"/>
      <c r="AC24" s="211"/>
      <c r="AD24" s="211"/>
      <c r="AE24" s="211"/>
      <c r="AF24" s="211"/>
      <c r="AG24" s="211" t="s">
        <v>169</v>
      </c>
      <c r="AH24" s="211"/>
      <c r="AI24" s="211"/>
      <c r="AJ24" s="211"/>
      <c r="AK24" s="211"/>
      <c r="AL24" s="211"/>
      <c r="AM24" s="211"/>
      <c r="AN24" s="211"/>
      <c r="AO24" s="211"/>
      <c r="AP24" s="211"/>
      <c r="AQ24" s="211"/>
      <c r="AR24" s="211"/>
      <c r="AS24" s="211"/>
      <c r="AT24" s="211"/>
      <c r="AU24" s="211"/>
      <c r="AV24" s="211"/>
      <c r="AW24" s="211"/>
      <c r="AX24" s="211"/>
      <c r="AY24" s="211"/>
      <c r="AZ24" s="211"/>
      <c r="BA24" s="248" t="str">
        <f>C24</f>
        <v>Náklady a poplatky spojené s užíváním veřejných ploch a prostranství, pokud jsou stavebními pracemi nebo souvisejícími činnostmi dotčeny, a to včetně užívání ploch v souvislosti s uložením stavebního materiálu nebo stavebního odpadu.</v>
      </c>
      <c r="BB24" s="211"/>
      <c r="BC24" s="211"/>
      <c r="BD24" s="211"/>
      <c r="BE24" s="211"/>
      <c r="BF24" s="211"/>
      <c r="BG24" s="211"/>
      <c r="BH24" s="211"/>
    </row>
    <row r="25" spans="1:60" outlineLevel="1" x14ac:dyDescent="0.2">
      <c r="A25" s="233">
        <v>11</v>
      </c>
      <c r="B25" s="234" t="s">
        <v>190</v>
      </c>
      <c r="C25" s="252" t="s">
        <v>191</v>
      </c>
      <c r="D25" s="235" t="s">
        <v>176</v>
      </c>
      <c r="E25" s="236">
        <v>1</v>
      </c>
      <c r="F25" s="237"/>
      <c r="G25" s="238">
        <f>ROUND(E25*F25,2)</f>
        <v>0</v>
      </c>
      <c r="H25" s="237"/>
      <c r="I25" s="238">
        <f>ROUND(E25*H25,2)</f>
        <v>0</v>
      </c>
      <c r="J25" s="237"/>
      <c r="K25" s="238">
        <f>ROUND(E25*J25,2)</f>
        <v>0</v>
      </c>
      <c r="L25" s="238">
        <v>21</v>
      </c>
      <c r="M25" s="238">
        <f>G25*(1+L25/100)</f>
        <v>0</v>
      </c>
      <c r="N25" s="236">
        <v>0</v>
      </c>
      <c r="O25" s="236">
        <f>ROUND(E25*N25,2)</f>
        <v>0</v>
      </c>
      <c r="P25" s="236">
        <v>0</v>
      </c>
      <c r="Q25" s="236">
        <f>ROUND(E25*P25,2)</f>
        <v>0</v>
      </c>
      <c r="R25" s="238"/>
      <c r="S25" s="238" t="s">
        <v>177</v>
      </c>
      <c r="T25" s="239" t="s">
        <v>156</v>
      </c>
      <c r="U25" s="221">
        <v>0</v>
      </c>
      <c r="V25" s="221">
        <f>ROUND(E25*U25,2)</f>
        <v>0</v>
      </c>
      <c r="W25" s="221"/>
      <c r="X25" s="221" t="s">
        <v>178</v>
      </c>
      <c r="Y25" s="221" t="s">
        <v>158</v>
      </c>
      <c r="Z25" s="211"/>
      <c r="AA25" s="211"/>
      <c r="AB25" s="211"/>
      <c r="AC25" s="211"/>
      <c r="AD25" s="211"/>
      <c r="AE25" s="211"/>
      <c r="AF25" s="211"/>
      <c r="AG25" s="211" t="s">
        <v>179</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2" x14ac:dyDescent="0.2">
      <c r="A26" s="218"/>
      <c r="B26" s="219"/>
      <c r="C26" s="253" t="s">
        <v>192</v>
      </c>
      <c r="D26" s="247"/>
      <c r="E26" s="247"/>
      <c r="F26" s="247"/>
      <c r="G26" s="247"/>
      <c r="H26" s="221"/>
      <c r="I26" s="221"/>
      <c r="J26" s="221"/>
      <c r="K26" s="221"/>
      <c r="L26" s="221"/>
      <c r="M26" s="221"/>
      <c r="N26" s="220"/>
      <c r="O26" s="220"/>
      <c r="P26" s="220"/>
      <c r="Q26" s="220"/>
      <c r="R26" s="221"/>
      <c r="S26" s="221"/>
      <c r="T26" s="221"/>
      <c r="U26" s="221"/>
      <c r="V26" s="221"/>
      <c r="W26" s="221"/>
      <c r="X26" s="221"/>
      <c r="Y26" s="221"/>
      <c r="Z26" s="211"/>
      <c r="AA26" s="211"/>
      <c r="AB26" s="211"/>
      <c r="AC26" s="211"/>
      <c r="AD26" s="211"/>
      <c r="AE26" s="211"/>
      <c r="AF26" s="211"/>
      <c r="AG26" s="211" t="s">
        <v>169</v>
      </c>
      <c r="AH26" s="211"/>
      <c r="AI26" s="211"/>
      <c r="AJ26" s="211"/>
      <c r="AK26" s="211"/>
      <c r="AL26" s="211"/>
      <c r="AM26" s="211"/>
      <c r="AN26" s="211"/>
      <c r="AO26" s="211"/>
      <c r="AP26" s="211"/>
      <c r="AQ26" s="211"/>
      <c r="AR26" s="211"/>
      <c r="AS26" s="211"/>
      <c r="AT26" s="211"/>
      <c r="AU26" s="211"/>
      <c r="AV26" s="211"/>
      <c r="AW26" s="211"/>
      <c r="AX26" s="211"/>
      <c r="AY26" s="211"/>
      <c r="AZ26" s="211"/>
      <c r="BA26" s="248" t="str">
        <f>C26</f>
        <v>Náklady na provedení skutečného zaměření stavby v rozsahu nezbytném pro zápis změny do katastru nemovitostí.</v>
      </c>
      <c r="BB26" s="211"/>
      <c r="BC26" s="211"/>
      <c r="BD26" s="211"/>
      <c r="BE26" s="211"/>
      <c r="BF26" s="211"/>
      <c r="BG26" s="211"/>
      <c r="BH26" s="211"/>
    </row>
    <row r="27" spans="1:60" outlineLevel="3" x14ac:dyDescent="0.2">
      <c r="A27" s="218"/>
      <c r="B27" s="219"/>
      <c r="C27" s="254" t="s">
        <v>193</v>
      </c>
      <c r="D27" s="249"/>
      <c r="E27" s="249"/>
      <c r="F27" s="249"/>
      <c r="G27" s="249"/>
      <c r="H27" s="221"/>
      <c r="I27" s="221"/>
      <c r="J27" s="221"/>
      <c r="K27" s="221"/>
      <c r="L27" s="221"/>
      <c r="M27" s="221"/>
      <c r="N27" s="220"/>
      <c r="O27" s="220"/>
      <c r="P27" s="220"/>
      <c r="Q27" s="220"/>
      <c r="R27" s="221"/>
      <c r="S27" s="221"/>
      <c r="T27" s="221"/>
      <c r="U27" s="221"/>
      <c r="V27" s="221"/>
      <c r="W27" s="221"/>
      <c r="X27" s="221"/>
      <c r="Y27" s="221"/>
      <c r="Z27" s="211"/>
      <c r="AA27" s="211"/>
      <c r="AB27" s="211"/>
      <c r="AC27" s="211"/>
      <c r="AD27" s="211"/>
      <c r="AE27" s="211"/>
      <c r="AF27" s="211"/>
      <c r="AG27" s="211" t="s">
        <v>169</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ht="56.25" outlineLevel="3" x14ac:dyDescent="0.2">
      <c r="A28" s="218"/>
      <c r="B28" s="219"/>
      <c r="C28" s="254" t="s">
        <v>194</v>
      </c>
      <c r="D28" s="249"/>
      <c r="E28" s="249"/>
      <c r="F28" s="249"/>
      <c r="G28" s="249"/>
      <c r="H28" s="221"/>
      <c r="I28" s="221"/>
      <c r="J28" s="221"/>
      <c r="K28" s="221"/>
      <c r="L28" s="221"/>
      <c r="M28" s="221"/>
      <c r="N28" s="220"/>
      <c r="O28" s="220"/>
      <c r="P28" s="220"/>
      <c r="Q28" s="220"/>
      <c r="R28" s="221"/>
      <c r="S28" s="221"/>
      <c r="T28" s="221"/>
      <c r="U28" s="221"/>
      <c r="V28" s="221"/>
      <c r="W28" s="221"/>
      <c r="X28" s="221"/>
      <c r="Y28" s="221"/>
      <c r="Z28" s="211"/>
      <c r="AA28" s="211"/>
      <c r="AB28" s="211"/>
      <c r="AC28" s="211"/>
      <c r="AD28" s="211"/>
      <c r="AE28" s="211"/>
      <c r="AF28" s="211"/>
      <c r="AG28" s="211" t="s">
        <v>169</v>
      </c>
      <c r="AH28" s="211"/>
      <c r="AI28" s="211"/>
      <c r="AJ28" s="211"/>
      <c r="AK28" s="211"/>
      <c r="AL28" s="211"/>
      <c r="AM28" s="211"/>
      <c r="AN28" s="211"/>
      <c r="AO28" s="211"/>
      <c r="AP28" s="211"/>
      <c r="AQ28" s="211"/>
      <c r="AR28" s="211"/>
      <c r="AS28" s="211"/>
      <c r="AT28" s="211"/>
      <c r="AU28" s="211"/>
      <c r="AV28" s="211"/>
      <c r="AW28" s="211"/>
      <c r="AX28" s="211"/>
      <c r="AY28" s="211"/>
      <c r="AZ28" s="211"/>
      <c r="BA28" s="248" t="str">
        <f>C28</f>
        <v>Zaměření skutečné plochy podlahové : U výpočtu  postupovat v souladu s nařízením vlády č. 366/2013 Sb.- Podlahovou plochu bytu v jednotce tvoří půdorysná plocha všech místností bytu včetně půdorysné plochy všech svislých nosných i nenosných konstrukcí uvnitř bytu, jako jsou stěny, sloupy, pilíře, komíny a obdobné svislé konstrukce. Půdorysná plocha je vymezena vnitřním lícem svislých konstrukcí ohraničujících byt včetně jejich povrchových úprav. Započítává se také podlahová plocha zakrytá zabudovanými předměty, jako jsou zejména skříně ve zdech v bytě, vany a jiné zařizovací předměty ve vnitřní ploše bytu.</v>
      </c>
      <c r="BB28" s="211"/>
      <c r="BC28" s="211"/>
      <c r="BD28" s="211"/>
      <c r="BE28" s="211"/>
      <c r="BF28" s="211"/>
      <c r="BG28" s="211"/>
      <c r="BH28" s="211"/>
    </row>
    <row r="29" spans="1:60" outlineLevel="3" x14ac:dyDescent="0.2">
      <c r="A29" s="218"/>
      <c r="B29" s="219"/>
      <c r="C29" s="254" t="s">
        <v>195</v>
      </c>
      <c r="D29" s="249"/>
      <c r="E29" s="249"/>
      <c r="F29" s="249"/>
      <c r="G29" s="249"/>
      <c r="H29" s="221"/>
      <c r="I29" s="221"/>
      <c r="J29" s="221"/>
      <c r="K29" s="221"/>
      <c r="L29" s="221"/>
      <c r="M29" s="221"/>
      <c r="N29" s="220"/>
      <c r="O29" s="220"/>
      <c r="P29" s="220"/>
      <c r="Q29" s="220"/>
      <c r="R29" s="221"/>
      <c r="S29" s="221"/>
      <c r="T29" s="221"/>
      <c r="U29" s="221"/>
      <c r="V29" s="221"/>
      <c r="W29" s="221"/>
      <c r="X29" s="221"/>
      <c r="Y29" s="221"/>
      <c r="Z29" s="211"/>
      <c r="AA29" s="211"/>
      <c r="AB29" s="211"/>
      <c r="AC29" s="211"/>
      <c r="AD29" s="211"/>
      <c r="AE29" s="211"/>
      <c r="AF29" s="211"/>
      <c r="AG29" s="211" t="s">
        <v>169</v>
      </c>
      <c r="AH29" s="211"/>
      <c r="AI29" s="211"/>
      <c r="AJ29" s="211"/>
      <c r="AK29" s="211"/>
      <c r="AL29" s="211"/>
      <c r="AM29" s="211"/>
      <c r="AN29" s="211"/>
      <c r="AO29" s="211"/>
      <c r="AP29" s="211"/>
      <c r="AQ29" s="211"/>
      <c r="AR29" s="211"/>
      <c r="AS29" s="211"/>
      <c r="AT29" s="211"/>
      <c r="AU29" s="211"/>
      <c r="AV29" s="211"/>
      <c r="AW29" s="211"/>
      <c r="AX29" s="211"/>
      <c r="AY29" s="211"/>
      <c r="AZ29" s="211"/>
      <c r="BA29" s="248" t="str">
        <f>C29</f>
        <v>Zaměření skutečné plochy užitkové : Užitná plocha  se měří uvnitř vnějších stěn a zahrnuje veškeré plochy uvnitř domu či bytu.</v>
      </c>
      <c r="BB29" s="211"/>
      <c r="BC29" s="211"/>
      <c r="BD29" s="211"/>
      <c r="BE29" s="211"/>
      <c r="BF29" s="211"/>
      <c r="BG29" s="211"/>
      <c r="BH29" s="211"/>
    </row>
    <row r="30" spans="1:60" x14ac:dyDescent="0.2">
      <c r="A30" s="3"/>
      <c r="B30" s="4"/>
      <c r="C30" s="255"/>
      <c r="D30" s="6"/>
      <c r="E30" s="3"/>
      <c r="F30" s="3"/>
      <c r="G30" s="3"/>
      <c r="H30" s="3"/>
      <c r="I30" s="3"/>
      <c r="J30" s="3"/>
      <c r="K30" s="3"/>
      <c r="L30" s="3"/>
      <c r="M30" s="3"/>
      <c r="N30" s="3"/>
      <c r="O30" s="3"/>
      <c r="P30" s="3"/>
      <c r="Q30" s="3"/>
      <c r="R30" s="3"/>
      <c r="S30" s="3"/>
      <c r="T30" s="3"/>
      <c r="U30" s="3"/>
      <c r="V30" s="3"/>
      <c r="W30" s="3"/>
      <c r="X30" s="3"/>
      <c r="Y30" s="3"/>
      <c r="AE30">
        <v>12</v>
      </c>
      <c r="AF30">
        <v>21</v>
      </c>
      <c r="AG30" t="s">
        <v>136</v>
      </c>
    </row>
    <row r="31" spans="1:60" x14ac:dyDescent="0.2">
      <c r="A31" s="214"/>
      <c r="B31" s="215" t="s">
        <v>29</v>
      </c>
      <c r="C31" s="256"/>
      <c r="D31" s="216"/>
      <c r="E31" s="217"/>
      <c r="F31" s="217"/>
      <c r="G31" s="232">
        <f>G8+G22</f>
        <v>0</v>
      </c>
      <c r="H31" s="3"/>
      <c r="I31" s="3"/>
      <c r="J31" s="3"/>
      <c r="K31" s="3"/>
      <c r="L31" s="3"/>
      <c r="M31" s="3"/>
      <c r="N31" s="3"/>
      <c r="O31" s="3"/>
      <c r="P31" s="3"/>
      <c r="Q31" s="3"/>
      <c r="R31" s="3"/>
      <c r="S31" s="3"/>
      <c r="T31" s="3"/>
      <c r="U31" s="3"/>
      <c r="V31" s="3"/>
      <c r="W31" s="3"/>
      <c r="X31" s="3"/>
      <c r="Y31" s="3"/>
      <c r="AE31">
        <f>SUMIF(L7:L29,AE30,G7:G29)</f>
        <v>0</v>
      </c>
      <c r="AF31">
        <f>SUMIF(L7:L29,AF30,G7:G29)</f>
        <v>0</v>
      </c>
      <c r="AG31" t="s">
        <v>196</v>
      </c>
    </row>
    <row r="32" spans="1:60" x14ac:dyDescent="0.2">
      <c r="C32" s="257"/>
      <c r="D32" s="10"/>
      <c r="AG32" t="s">
        <v>197</v>
      </c>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7itMGdg1I07gU5/ks0MzKUhdAWweDATnCJZR7fVTyn9xbK53ybAxU94c5v3FpqkxpqDwhaVr776bTQW3BJorXA==" saltValue="Igfkk6VaYYWMBom7BOZ1DA==" spinCount="100000" sheet="1" formatRows="0"/>
  <mergeCells count="13">
    <mergeCell ref="C29:G29"/>
    <mergeCell ref="C19:G19"/>
    <mergeCell ref="C21:G21"/>
    <mergeCell ref="C24:G24"/>
    <mergeCell ref="C26:G26"/>
    <mergeCell ref="C27:G27"/>
    <mergeCell ref="C28:G28"/>
    <mergeCell ref="A1:G1"/>
    <mergeCell ref="C2:G2"/>
    <mergeCell ref="C3:G3"/>
    <mergeCell ref="C4:G4"/>
    <mergeCell ref="C14:G14"/>
    <mergeCell ref="C17:G1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ACEC-6C19-4060-ADCD-AE569DF84659}">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5" customWidth="1"/>
    <col min="3" max="3" width="63.28515625" style="175"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6" t="s">
        <v>198</v>
      </c>
      <c r="B1" s="196"/>
      <c r="C1" s="196"/>
      <c r="D1" s="196"/>
      <c r="E1" s="196"/>
      <c r="F1" s="196"/>
      <c r="G1" s="196"/>
      <c r="AG1" t="s">
        <v>122</v>
      </c>
    </row>
    <row r="2" spans="1:60" ht="24.95" customHeight="1" x14ac:dyDescent="0.2">
      <c r="A2" s="197" t="s">
        <v>7</v>
      </c>
      <c r="B2" s="49" t="s">
        <v>43</v>
      </c>
      <c r="C2" s="200" t="s">
        <v>44</v>
      </c>
      <c r="D2" s="198"/>
      <c r="E2" s="198"/>
      <c r="F2" s="198"/>
      <c r="G2" s="199"/>
      <c r="AG2" t="s">
        <v>123</v>
      </c>
    </row>
    <row r="3" spans="1:60" ht="24.95" customHeight="1" x14ac:dyDescent="0.2">
      <c r="A3" s="197" t="s">
        <v>8</v>
      </c>
      <c r="B3" s="49" t="s">
        <v>61</v>
      </c>
      <c r="C3" s="200" t="s">
        <v>62</v>
      </c>
      <c r="D3" s="198"/>
      <c r="E3" s="198"/>
      <c r="F3" s="198"/>
      <c r="G3" s="199"/>
      <c r="AC3" s="175" t="s">
        <v>123</v>
      </c>
      <c r="AG3" t="s">
        <v>126</v>
      </c>
    </row>
    <row r="4" spans="1:60" ht="24.95" customHeight="1" x14ac:dyDescent="0.2">
      <c r="A4" s="201" t="s">
        <v>9</v>
      </c>
      <c r="B4" s="202" t="s">
        <v>63</v>
      </c>
      <c r="C4" s="203" t="s">
        <v>64</v>
      </c>
      <c r="D4" s="204"/>
      <c r="E4" s="204"/>
      <c r="F4" s="204"/>
      <c r="G4" s="205"/>
      <c r="AG4" t="s">
        <v>127</v>
      </c>
    </row>
    <row r="5" spans="1:60" x14ac:dyDescent="0.2">
      <c r="D5" s="10"/>
    </row>
    <row r="6" spans="1:60" ht="38.25" x14ac:dyDescent="0.2">
      <c r="A6" s="207" t="s">
        <v>128</v>
      </c>
      <c r="B6" s="209" t="s">
        <v>129</v>
      </c>
      <c r="C6" s="209" t="s">
        <v>130</v>
      </c>
      <c r="D6" s="208" t="s">
        <v>131</v>
      </c>
      <c r="E6" s="207" t="s">
        <v>132</v>
      </c>
      <c r="F6" s="206" t="s">
        <v>133</v>
      </c>
      <c r="G6" s="207" t="s">
        <v>29</v>
      </c>
      <c r="H6" s="210" t="s">
        <v>30</v>
      </c>
      <c r="I6" s="210" t="s">
        <v>134</v>
      </c>
      <c r="J6" s="210" t="s">
        <v>31</v>
      </c>
      <c r="K6" s="210" t="s">
        <v>135</v>
      </c>
      <c r="L6" s="210" t="s">
        <v>136</v>
      </c>
      <c r="M6" s="210" t="s">
        <v>137</v>
      </c>
      <c r="N6" s="210" t="s">
        <v>138</v>
      </c>
      <c r="O6" s="210" t="s">
        <v>139</v>
      </c>
      <c r="P6" s="210" t="s">
        <v>140</v>
      </c>
      <c r="Q6" s="210" t="s">
        <v>141</v>
      </c>
      <c r="R6" s="210" t="s">
        <v>142</v>
      </c>
      <c r="S6" s="210" t="s">
        <v>143</v>
      </c>
      <c r="T6" s="210" t="s">
        <v>144</v>
      </c>
      <c r="U6" s="210" t="s">
        <v>145</v>
      </c>
      <c r="V6" s="210" t="s">
        <v>146</v>
      </c>
      <c r="W6" s="210" t="s">
        <v>147</v>
      </c>
      <c r="X6" s="210" t="s">
        <v>148</v>
      </c>
      <c r="Y6" s="210" t="s">
        <v>149</v>
      </c>
    </row>
    <row r="7" spans="1:60" hidden="1" x14ac:dyDescent="0.2">
      <c r="A7" s="3"/>
      <c r="B7" s="4"/>
      <c r="C7" s="4"/>
      <c r="D7" s="6"/>
      <c r="E7" s="212"/>
      <c r="F7" s="213"/>
      <c r="G7" s="213"/>
      <c r="H7" s="213"/>
      <c r="I7" s="213"/>
      <c r="J7" s="213"/>
      <c r="K7" s="213"/>
      <c r="L7" s="213"/>
      <c r="M7" s="213"/>
      <c r="N7" s="212"/>
      <c r="O7" s="212"/>
      <c r="P7" s="212"/>
      <c r="Q7" s="212"/>
      <c r="R7" s="213"/>
      <c r="S7" s="213"/>
      <c r="T7" s="213"/>
      <c r="U7" s="213"/>
      <c r="V7" s="213"/>
      <c r="W7" s="213"/>
      <c r="X7" s="213"/>
      <c r="Y7" s="213"/>
    </row>
    <row r="8" spans="1:60" x14ac:dyDescent="0.2">
      <c r="A8" s="226" t="s">
        <v>150</v>
      </c>
      <c r="B8" s="227" t="s">
        <v>88</v>
      </c>
      <c r="C8" s="250" t="s">
        <v>89</v>
      </c>
      <c r="D8" s="228"/>
      <c r="E8" s="229"/>
      <c r="F8" s="230"/>
      <c r="G8" s="230">
        <f>SUMIF(AG9:AG12,"&lt;&gt;NOR",G9:G12)</f>
        <v>0</v>
      </c>
      <c r="H8" s="230"/>
      <c r="I8" s="230">
        <f>SUM(I9:I12)</f>
        <v>0</v>
      </c>
      <c r="J8" s="230"/>
      <c r="K8" s="230">
        <f>SUM(K9:K12)</f>
        <v>0</v>
      </c>
      <c r="L8" s="230"/>
      <c r="M8" s="230">
        <f>SUM(M9:M12)</f>
        <v>0</v>
      </c>
      <c r="N8" s="229"/>
      <c r="O8" s="229">
        <f>SUM(O9:O12)</f>
        <v>0</v>
      </c>
      <c r="P8" s="229"/>
      <c r="Q8" s="229">
        <f>SUM(Q9:Q12)</f>
        <v>1.65</v>
      </c>
      <c r="R8" s="230"/>
      <c r="S8" s="230"/>
      <c r="T8" s="231"/>
      <c r="U8" s="225"/>
      <c r="V8" s="225">
        <f>SUM(V9:V12)</f>
        <v>1.03</v>
      </c>
      <c r="W8" s="225"/>
      <c r="X8" s="225"/>
      <c r="Y8" s="225"/>
      <c r="AG8" t="s">
        <v>151</v>
      </c>
    </row>
    <row r="9" spans="1:60" ht="22.5" outlineLevel="1" x14ac:dyDescent="0.2">
      <c r="A9" s="233">
        <v>1</v>
      </c>
      <c r="B9" s="234" t="s">
        <v>199</v>
      </c>
      <c r="C9" s="252" t="s">
        <v>200</v>
      </c>
      <c r="D9" s="235" t="s">
        <v>201</v>
      </c>
      <c r="E9" s="236">
        <v>7.3319999999999999</v>
      </c>
      <c r="F9" s="237"/>
      <c r="G9" s="238">
        <f>ROUND(E9*F9,2)</f>
        <v>0</v>
      </c>
      <c r="H9" s="237"/>
      <c r="I9" s="238">
        <f>ROUND(E9*H9,2)</f>
        <v>0</v>
      </c>
      <c r="J9" s="237"/>
      <c r="K9" s="238">
        <f>ROUND(E9*J9,2)</f>
        <v>0</v>
      </c>
      <c r="L9" s="238">
        <v>21</v>
      </c>
      <c r="M9" s="238">
        <f>G9*(1+L9/100)</f>
        <v>0</v>
      </c>
      <c r="N9" s="236">
        <v>0</v>
      </c>
      <c r="O9" s="236">
        <f>ROUND(E9*N9,2)</f>
        <v>0</v>
      </c>
      <c r="P9" s="236">
        <v>0.22500000000000001</v>
      </c>
      <c r="Q9" s="236">
        <f>ROUND(E9*P9,2)</f>
        <v>1.65</v>
      </c>
      <c r="R9" s="238" t="s">
        <v>202</v>
      </c>
      <c r="S9" s="238" t="s">
        <v>177</v>
      </c>
      <c r="T9" s="239" t="s">
        <v>177</v>
      </c>
      <c r="U9" s="221">
        <v>0.14000000000000001</v>
      </c>
      <c r="V9" s="221">
        <f>ROUND(E9*U9,2)</f>
        <v>1.03</v>
      </c>
      <c r="W9" s="221"/>
      <c r="X9" s="221" t="s">
        <v>203</v>
      </c>
      <c r="Y9" s="221" t="s">
        <v>158</v>
      </c>
      <c r="Z9" s="211"/>
      <c r="AA9" s="211"/>
      <c r="AB9" s="211"/>
      <c r="AC9" s="211"/>
      <c r="AD9" s="211"/>
      <c r="AE9" s="211"/>
      <c r="AF9" s="211"/>
      <c r="AG9" s="211" t="s">
        <v>204</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outlineLevel="2" x14ac:dyDescent="0.2">
      <c r="A10" s="218"/>
      <c r="B10" s="219"/>
      <c r="C10" s="261" t="s">
        <v>205</v>
      </c>
      <c r="D10" s="260"/>
      <c r="E10" s="260"/>
      <c r="F10" s="260"/>
      <c r="G10" s="260"/>
      <c r="H10" s="221"/>
      <c r="I10" s="221"/>
      <c r="J10" s="221"/>
      <c r="K10" s="221"/>
      <c r="L10" s="221"/>
      <c r="M10" s="221"/>
      <c r="N10" s="220"/>
      <c r="O10" s="220"/>
      <c r="P10" s="220"/>
      <c r="Q10" s="220"/>
      <c r="R10" s="221"/>
      <c r="S10" s="221"/>
      <c r="T10" s="221"/>
      <c r="U10" s="221"/>
      <c r="V10" s="221"/>
      <c r="W10" s="221"/>
      <c r="X10" s="221"/>
      <c r="Y10" s="221"/>
      <c r="Z10" s="211"/>
      <c r="AA10" s="211"/>
      <c r="AB10" s="211"/>
      <c r="AC10" s="211"/>
      <c r="AD10" s="211"/>
      <c r="AE10" s="211"/>
      <c r="AF10" s="211"/>
      <c r="AG10" s="211" t="s">
        <v>206</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2" x14ac:dyDescent="0.2">
      <c r="A11" s="218"/>
      <c r="B11" s="219"/>
      <c r="C11" s="254" t="s">
        <v>207</v>
      </c>
      <c r="D11" s="249"/>
      <c r="E11" s="249"/>
      <c r="F11" s="249"/>
      <c r="G11" s="249"/>
      <c r="H11" s="221"/>
      <c r="I11" s="221"/>
      <c r="J11" s="221"/>
      <c r="K11" s="221"/>
      <c r="L11" s="221"/>
      <c r="M11" s="221"/>
      <c r="N11" s="220"/>
      <c r="O11" s="220"/>
      <c r="P11" s="220"/>
      <c r="Q11" s="220"/>
      <c r="R11" s="221"/>
      <c r="S11" s="221"/>
      <c r="T11" s="221"/>
      <c r="U11" s="221"/>
      <c r="V11" s="221"/>
      <c r="W11" s="221"/>
      <c r="X11" s="221"/>
      <c r="Y11" s="221"/>
      <c r="Z11" s="211"/>
      <c r="AA11" s="211"/>
      <c r="AB11" s="211"/>
      <c r="AC11" s="211"/>
      <c r="AD11" s="211"/>
      <c r="AE11" s="211"/>
      <c r="AF11" s="211"/>
      <c r="AG11" s="211" t="s">
        <v>169</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2" x14ac:dyDescent="0.2">
      <c r="A12" s="218"/>
      <c r="B12" s="219"/>
      <c r="C12" s="262" t="s">
        <v>208</v>
      </c>
      <c r="D12" s="258"/>
      <c r="E12" s="259">
        <v>7.3319999999999999</v>
      </c>
      <c r="F12" s="221"/>
      <c r="G12" s="221"/>
      <c r="H12" s="221"/>
      <c r="I12" s="221"/>
      <c r="J12" s="221"/>
      <c r="K12" s="221"/>
      <c r="L12" s="221"/>
      <c r="M12" s="221"/>
      <c r="N12" s="220"/>
      <c r="O12" s="220"/>
      <c r="P12" s="220"/>
      <c r="Q12" s="220"/>
      <c r="R12" s="221"/>
      <c r="S12" s="221"/>
      <c r="T12" s="221"/>
      <c r="U12" s="221"/>
      <c r="V12" s="221"/>
      <c r="W12" s="221"/>
      <c r="X12" s="221"/>
      <c r="Y12" s="221"/>
      <c r="Z12" s="211"/>
      <c r="AA12" s="211"/>
      <c r="AB12" s="211"/>
      <c r="AC12" s="211"/>
      <c r="AD12" s="211"/>
      <c r="AE12" s="211"/>
      <c r="AF12" s="211"/>
      <c r="AG12" s="211" t="s">
        <v>209</v>
      </c>
      <c r="AH12" s="211">
        <v>0</v>
      </c>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x14ac:dyDescent="0.2">
      <c r="A13" s="226" t="s">
        <v>150</v>
      </c>
      <c r="B13" s="227" t="s">
        <v>90</v>
      </c>
      <c r="C13" s="250" t="s">
        <v>91</v>
      </c>
      <c r="D13" s="228"/>
      <c r="E13" s="229"/>
      <c r="F13" s="230"/>
      <c r="G13" s="230">
        <f>SUMIF(AG14:AG16,"&lt;&gt;NOR",G14:G16)</f>
        <v>0</v>
      </c>
      <c r="H13" s="230"/>
      <c r="I13" s="230">
        <f>SUM(I14:I16)</f>
        <v>0</v>
      </c>
      <c r="J13" s="230"/>
      <c r="K13" s="230">
        <f>SUM(K14:K16)</f>
        <v>0</v>
      </c>
      <c r="L13" s="230"/>
      <c r="M13" s="230">
        <f>SUM(M14:M16)</f>
        <v>0</v>
      </c>
      <c r="N13" s="229"/>
      <c r="O13" s="229">
        <f>SUM(O14:O16)</f>
        <v>0</v>
      </c>
      <c r="P13" s="229"/>
      <c r="Q13" s="229">
        <f>SUM(Q14:Q16)</f>
        <v>0</v>
      </c>
      <c r="R13" s="230"/>
      <c r="S13" s="230"/>
      <c r="T13" s="231"/>
      <c r="U13" s="225"/>
      <c r="V13" s="225">
        <f>SUM(V14:V16)</f>
        <v>5.59</v>
      </c>
      <c r="W13" s="225"/>
      <c r="X13" s="225"/>
      <c r="Y13" s="225"/>
      <c r="AG13" t="s">
        <v>151</v>
      </c>
    </row>
    <row r="14" spans="1:60" outlineLevel="1" x14ac:dyDescent="0.2">
      <c r="A14" s="233">
        <v>2</v>
      </c>
      <c r="B14" s="234" t="s">
        <v>210</v>
      </c>
      <c r="C14" s="252" t="s">
        <v>211</v>
      </c>
      <c r="D14" s="235" t="s">
        <v>212</v>
      </c>
      <c r="E14" s="236">
        <v>3.6073400000000002</v>
      </c>
      <c r="F14" s="237"/>
      <c r="G14" s="238">
        <f>ROUND(E14*F14,2)</f>
        <v>0</v>
      </c>
      <c r="H14" s="237"/>
      <c r="I14" s="238">
        <f>ROUND(E14*H14,2)</f>
        <v>0</v>
      </c>
      <c r="J14" s="237"/>
      <c r="K14" s="238">
        <f>ROUND(E14*J14,2)</f>
        <v>0</v>
      </c>
      <c r="L14" s="238">
        <v>21</v>
      </c>
      <c r="M14" s="238">
        <f>G14*(1+L14/100)</f>
        <v>0</v>
      </c>
      <c r="N14" s="236">
        <v>0</v>
      </c>
      <c r="O14" s="236">
        <f>ROUND(E14*N14,2)</f>
        <v>0</v>
      </c>
      <c r="P14" s="236">
        <v>0</v>
      </c>
      <c r="Q14" s="236">
        <f>ROUND(E14*P14,2)</f>
        <v>0</v>
      </c>
      <c r="R14" s="238" t="s">
        <v>213</v>
      </c>
      <c r="S14" s="238" t="s">
        <v>177</v>
      </c>
      <c r="T14" s="239" t="s">
        <v>177</v>
      </c>
      <c r="U14" s="221">
        <v>1.55</v>
      </c>
      <c r="V14" s="221">
        <f>ROUND(E14*U14,2)</f>
        <v>5.59</v>
      </c>
      <c r="W14" s="221"/>
      <c r="X14" s="221" t="s">
        <v>157</v>
      </c>
      <c r="Y14" s="221" t="s">
        <v>158</v>
      </c>
      <c r="Z14" s="211"/>
      <c r="AA14" s="211"/>
      <c r="AB14" s="211"/>
      <c r="AC14" s="211"/>
      <c r="AD14" s="211"/>
      <c r="AE14" s="211"/>
      <c r="AF14" s="211"/>
      <c r="AG14" s="211" t="s">
        <v>214</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2" x14ac:dyDescent="0.2">
      <c r="A15" s="218"/>
      <c r="B15" s="219"/>
      <c r="C15" s="261" t="s">
        <v>215</v>
      </c>
      <c r="D15" s="260"/>
      <c r="E15" s="260"/>
      <c r="F15" s="260"/>
      <c r="G15" s="260"/>
      <c r="H15" s="221"/>
      <c r="I15" s="221"/>
      <c r="J15" s="221"/>
      <c r="K15" s="221"/>
      <c r="L15" s="221"/>
      <c r="M15" s="221"/>
      <c r="N15" s="220"/>
      <c r="O15" s="220"/>
      <c r="P15" s="220"/>
      <c r="Q15" s="220"/>
      <c r="R15" s="221"/>
      <c r="S15" s="221"/>
      <c r="T15" s="221"/>
      <c r="U15" s="221"/>
      <c r="V15" s="221"/>
      <c r="W15" s="221"/>
      <c r="X15" s="221"/>
      <c r="Y15" s="221"/>
      <c r="Z15" s="211"/>
      <c r="AA15" s="211"/>
      <c r="AB15" s="211"/>
      <c r="AC15" s="211"/>
      <c r="AD15" s="211"/>
      <c r="AE15" s="211"/>
      <c r="AF15" s="211"/>
      <c r="AG15" s="211" t="s">
        <v>206</v>
      </c>
      <c r="AH15" s="211"/>
      <c r="AI15" s="211"/>
      <c r="AJ15" s="211"/>
      <c r="AK15" s="211"/>
      <c r="AL15" s="211"/>
      <c r="AM15" s="211"/>
      <c r="AN15" s="211"/>
      <c r="AO15" s="211"/>
      <c r="AP15" s="211"/>
      <c r="AQ15" s="211"/>
      <c r="AR15" s="211"/>
      <c r="AS15" s="211"/>
      <c r="AT15" s="211"/>
      <c r="AU15" s="211"/>
      <c r="AV15" s="211"/>
      <c r="AW15" s="211"/>
      <c r="AX15" s="211"/>
      <c r="AY15" s="211"/>
      <c r="AZ15" s="211"/>
      <c r="BA15" s="248" t="str">
        <f>C15</f>
        <v>příplatek k cenám vykopávek za ztížení vykopávky v blízkosti podzemního vedení nebo výbušnin v horninách jakékoliv třídy,</v>
      </c>
      <c r="BB15" s="211"/>
      <c r="BC15" s="211"/>
      <c r="BD15" s="211"/>
      <c r="BE15" s="211"/>
      <c r="BF15" s="211"/>
      <c r="BG15" s="211"/>
      <c r="BH15" s="211"/>
    </row>
    <row r="16" spans="1:60" outlineLevel="2" x14ac:dyDescent="0.2">
      <c r="A16" s="218"/>
      <c r="B16" s="219"/>
      <c r="C16" s="262" t="s">
        <v>216</v>
      </c>
      <c r="D16" s="258"/>
      <c r="E16" s="259">
        <v>3.6073400000000002</v>
      </c>
      <c r="F16" s="221"/>
      <c r="G16" s="221"/>
      <c r="H16" s="221"/>
      <c r="I16" s="221"/>
      <c r="J16" s="221"/>
      <c r="K16" s="221"/>
      <c r="L16" s="221"/>
      <c r="M16" s="221"/>
      <c r="N16" s="220"/>
      <c r="O16" s="220"/>
      <c r="P16" s="220"/>
      <c r="Q16" s="220"/>
      <c r="R16" s="221"/>
      <c r="S16" s="221"/>
      <c r="T16" s="221"/>
      <c r="U16" s="221"/>
      <c r="V16" s="221"/>
      <c r="W16" s="221"/>
      <c r="X16" s="221"/>
      <c r="Y16" s="221"/>
      <c r="Z16" s="211"/>
      <c r="AA16" s="211"/>
      <c r="AB16" s="211"/>
      <c r="AC16" s="211"/>
      <c r="AD16" s="211"/>
      <c r="AE16" s="211"/>
      <c r="AF16" s="211"/>
      <c r="AG16" s="211" t="s">
        <v>209</v>
      </c>
      <c r="AH16" s="211">
        <v>5</v>
      </c>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x14ac:dyDescent="0.2">
      <c r="A17" s="226" t="s">
        <v>150</v>
      </c>
      <c r="B17" s="227" t="s">
        <v>92</v>
      </c>
      <c r="C17" s="250" t="s">
        <v>93</v>
      </c>
      <c r="D17" s="228"/>
      <c r="E17" s="229"/>
      <c r="F17" s="230"/>
      <c r="G17" s="230">
        <f>SUMIF(AG18:AG25,"&lt;&gt;NOR",G18:G25)</f>
        <v>0</v>
      </c>
      <c r="H17" s="230"/>
      <c r="I17" s="230">
        <f>SUM(I18:I25)</f>
        <v>0</v>
      </c>
      <c r="J17" s="230"/>
      <c r="K17" s="230">
        <f>SUM(K18:K25)</f>
        <v>0</v>
      </c>
      <c r="L17" s="230"/>
      <c r="M17" s="230">
        <f>SUM(M18:M25)</f>
        <v>0</v>
      </c>
      <c r="N17" s="229"/>
      <c r="O17" s="229">
        <f>SUM(O18:O25)</f>
        <v>0</v>
      </c>
      <c r="P17" s="229"/>
      <c r="Q17" s="229">
        <f>SUM(Q18:Q25)</f>
        <v>0</v>
      </c>
      <c r="R17" s="230"/>
      <c r="S17" s="230"/>
      <c r="T17" s="231"/>
      <c r="U17" s="225"/>
      <c r="V17" s="225">
        <f>SUM(V18:V25)</f>
        <v>4.21</v>
      </c>
      <c r="W17" s="225"/>
      <c r="X17" s="225"/>
      <c r="Y17" s="225"/>
      <c r="AG17" t="s">
        <v>151</v>
      </c>
    </row>
    <row r="18" spans="1:60" outlineLevel="1" x14ac:dyDescent="0.2">
      <c r="A18" s="233">
        <v>3</v>
      </c>
      <c r="B18" s="234" t="s">
        <v>217</v>
      </c>
      <c r="C18" s="252" t="s">
        <v>218</v>
      </c>
      <c r="D18" s="235" t="s">
        <v>212</v>
      </c>
      <c r="E18" s="236">
        <v>12.024480000000001</v>
      </c>
      <c r="F18" s="237"/>
      <c r="G18" s="238">
        <f>ROUND(E18*F18,2)</f>
        <v>0</v>
      </c>
      <c r="H18" s="237"/>
      <c r="I18" s="238">
        <f>ROUND(E18*H18,2)</f>
        <v>0</v>
      </c>
      <c r="J18" s="237"/>
      <c r="K18" s="238">
        <f>ROUND(E18*J18,2)</f>
        <v>0</v>
      </c>
      <c r="L18" s="238">
        <v>21</v>
      </c>
      <c r="M18" s="238">
        <f>G18*(1+L18/100)</f>
        <v>0</v>
      </c>
      <c r="N18" s="236">
        <v>0</v>
      </c>
      <c r="O18" s="236">
        <f>ROUND(E18*N18,2)</f>
        <v>0</v>
      </c>
      <c r="P18" s="236">
        <v>0</v>
      </c>
      <c r="Q18" s="236">
        <f>ROUND(E18*P18,2)</f>
        <v>0</v>
      </c>
      <c r="R18" s="238" t="s">
        <v>213</v>
      </c>
      <c r="S18" s="238" t="s">
        <v>177</v>
      </c>
      <c r="T18" s="239" t="s">
        <v>177</v>
      </c>
      <c r="U18" s="221">
        <v>0.35</v>
      </c>
      <c r="V18" s="221">
        <f>ROUND(E18*U18,2)</f>
        <v>4.21</v>
      </c>
      <c r="W18" s="221"/>
      <c r="X18" s="221" t="s">
        <v>157</v>
      </c>
      <c r="Y18" s="221" t="s">
        <v>158</v>
      </c>
      <c r="Z18" s="211"/>
      <c r="AA18" s="211"/>
      <c r="AB18" s="211"/>
      <c r="AC18" s="211"/>
      <c r="AD18" s="211"/>
      <c r="AE18" s="211"/>
      <c r="AF18" s="211"/>
      <c r="AG18" s="211" t="s">
        <v>159</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ht="33.75" outlineLevel="2" x14ac:dyDescent="0.2">
      <c r="A19" s="218"/>
      <c r="B19" s="219"/>
      <c r="C19" s="261" t="s">
        <v>219</v>
      </c>
      <c r="D19" s="260"/>
      <c r="E19" s="260"/>
      <c r="F19" s="260"/>
      <c r="G19" s="260"/>
      <c r="H19" s="221"/>
      <c r="I19" s="221"/>
      <c r="J19" s="221"/>
      <c r="K19" s="221"/>
      <c r="L19" s="221"/>
      <c r="M19" s="221"/>
      <c r="N19" s="220"/>
      <c r="O19" s="220"/>
      <c r="P19" s="220"/>
      <c r="Q19" s="220"/>
      <c r="R19" s="221"/>
      <c r="S19" s="221"/>
      <c r="T19" s="221"/>
      <c r="U19" s="221"/>
      <c r="V19" s="221"/>
      <c r="W19" s="221"/>
      <c r="X19" s="221"/>
      <c r="Y19" s="221"/>
      <c r="Z19" s="211"/>
      <c r="AA19" s="211"/>
      <c r="AB19" s="211"/>
      <c r="AC19" s="211"/>
      <c r="AD19" s="211"/>
      <c r="AE19" s="211"/>
      <c r="AF19" s="211"/>
      <c r="AG19" s="211" t="s">
        <v>206</v>
      </c>
      <c r="AH19" s="211"/>
      <c r="AI19" s="211"/>
      <c r="AJ19" s="211"/>
      <c r="AK19" s="211"/>
      <c r="AL19" s="211"/>
      <c r="AM19" s="211"/>
      <c r="AN19" s="211"/>
      <c r="AO19" s="211"/>
      <c r="AP19" s="211"/>
      <c r="AQ19" s="211"/>
      <c r="AR19" s="211"/>
      <c r="AS19" s="211"/>
      <c r="AT19" s="211"/>
      <c r="AU19" s="211"/>
      <c r="AV19" s="211"/>
      <c r="AW19" s="211"/>
      <c r="AX19" s="211"/>
      <c r="AY19" s="211"/>
      <c r="AZ19" s="211"/>
      <c r="BA19" s="248" t="str">
        <f>C19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9" s="211"/>
      <c r="BC19" s="211"/>
      <c r="BD19" s="211"/>
      <c r="BE19" s="211"/>
      <c r="BF19" s="211"/>
      <c r="BG19" s="211"/>
      <c r="BH19" s="211"/>
    </row>
    <row r="20" spans="1:60" outlineLevel="2" x14ac:dyDescent="0.2">
      <c r="A20" s="218"/>
      <c r="B20" s="219"/>
      <c r="C20" s="254" t="s">
        <v>220</v>
      </c>
      <c r="D20" s="249"/>
      <c r="E20" s="249"/>
      <c r="F20" s="249"/>
      <c r="G20" s="249"/>
      <c r="H20" s="221"/>
      <c r="I20" s="221"/>
      <c r="J20" s="221"/>
      <c r="K20" s="221"/>
      <c r="L20" s="221"/>
      <c r="M20" s="221"/>
      <c r="N20" s="220"/>
      <c r="O20" s="220"/>
      <c r="P20" s="220"/>
      <c r="Q20" s="220"/>
      <c r="R20" s="221"/>
      <c r="S20" s="221"/>
      <c r="T20" s="221"/>
      <c r="U20" s="221"/>
      <c r="V20" s="221"/>
      <c r="W20" s="221"/>
      <c r="X20" s="221"/>
      <c r="Y20" s="221"/>
      <c r="Z20" s="211"/>
      <c r="AA20" s="211"/>
      <c r="AB20" s="211"/>
      <c r="AC20" s="211"/>
      <c r="AD20" s="211"/>
      <c r="AE20" s="211"/>
      <c r="AF20" s="211"/>
      <c r="AG20" s="211" t="s">
        <v>169</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3" x14ac:dyDescent="0.2">
      <c r="A21" s="218"/>
      <c r="B21" s="219"/>
      <c r="C21" s="254" t="s">
        <v>221</v>
      </c>
      <c r="D21" s="249"/>
      <c r="E21" s="249"/>
      <c r="F21" s="249"/>
      <c r="G21" s="249"/>
      <c r="H21" s="221"/>
      <c r="I21" s="221"/>
      <c r="J21" s="221"/>
      <c r="K21" s="221"/>
      <c r="L21" s="221"/>
      <c r="M21" s="221"/>
      <c r="N21" s="220"/>
      <c r="O21" s="220"/>
      <c r="P21" s="220"/>
      <c r="Q21" s="220"/>
      <c r="R21" s="221"/>
      <c r="S21" s="221"/>
      <c r="T21" s="221"/>
      <c r="U21" s="221"/>
      <c r="V21" s="221"/>
      <c r="W21" s="221"/>
      <c r="X21" s="221"/>
      <c r="Y21" s="221"/>
      <c r="Z21" s="211"/>
      <c r="AA21" s="211"/>
      <c r="AB21" s="211"/>
      <c r="AC21" s="211"/>
      <c r="AD21" s="211"/>
      <c r="AE21" s="211"/>
      <c r="AF21" s="211"/>
      <c r="AG21" s="211" t="s">
        <v>169</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3" x14ac:dyDescent="0.2">
      <c r="A22" s="218"/>
      <c r="B22" s="219"/>
      <c r="C22" s="254" t="s">
        <v>222</v>
      </c>
      <c r="D22" s="249"/>
      <c r="E22" s="249"/>
      <c r="F22" s="249"/>
      <c r="G22" s="249"/>
      <c r="H22" s="221"/>
      <c r="I22" s="221"/>
      <c r="J22" s="221"/>
      <c r="K22" s="221"/>
      <c r="L22" s="221"/>
      <c r="M22" s="221"/>
      <c r="N22" s="220"/>
      <c r="O22" s="220"/>
      <c r="P22" s="220"/>
      <c r="Q22" s="220"/>
      <c r="R22" s="221"/>
      <c r="S22" s="221"/>
      <c r="T22" s="221"/>
      <c r="U22" s="221"/>
      <c r="V22" s="221"/>
      <c r="W22" s="221"/>
      <c r="X22" s="221"/>
      <c r="Y22" s="221"/>
      <c r="Z22" s="211"/>
      <c r="AA22" s="211"/>
      <c r="AB22" s="211"/>
      <c r="AC22" s="211"/>
      <c r="AD22" s="211"/>
      <c r="AE22" s="211"/>
      <c r="AF22" s="211"/>
      <c r="AG22" s="211" t="s">
        <v>169</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3" x14ac:dyDescent="0.2">
      <c r="A23" s="218"/>
      <c r="B23" s="219"/>
      <c r="C23" s="254" t="s">
        <v>223</v>
      </c>
      <c r="D23" s="249"/>
      <c r="E23" s="249"/>
      <c r="F23" s="249"/>
      <c r="G23" s="249"/>
      <c r="H23" s="221"/>
      <c r="I23" s="221"/>
      <c r="J23" s="221"/>
      <c r="K23" s="221"/>
      <c r="L23" s="221"/>
      <c r="M23" s="221"/>
      <c r="N23" s="220"/>
      <c r="O23" s="220"/>
      <c r="P23" s="220"/>
      <c r="Q23" s="220"/>
      <c r="R23" s="221"/>
      <c r="S23" s="221"/>
      <c r="T23" s="221"/>
      <c r="U23" s="221"/>
      <c r="V23" s="221"/>
      <c r="W23" s="221"/>
      <c r="X23" s="221"/>
      <c r="Y23" s="221"/>
      <c r="Z23" s="211"/>
      <c r="AA23" s="211"/>
      <c r="AB23" s="211"/>
      <c r="AC23" s="211"/>
      <c r="AD23" s="211"/>
      <c r="AE23" s="211"/>
      <c r="AF23" s="211"/>
      <c r="AG23" s="211" t="s">
        <v>169</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3" x14ac:dyDescent="0.2">
      <c r="A24" s="218"/>
      <c r="B24" s="219"/>
      <c r="C24" s="254" t="s">
        <v>224</v>
      </c>
      <c r="D24" s="249"/>
      <c r="E24" s="249"/>
      <c r="F24" s="249"/>
      <c r="G24" s="249"/>
      <c r="H24" s="221"/>
      <c r="I24" s="221"/>
      <c r="J24" s="221"/>
      <c r="K24" s="221"/>
      <c r="L24" s="221"/>
      <c r="M24" s="221"/>
      <c r="N24" s="220"/>
      <c r="O24" s="220"/>
      <c r="P24" s="220"/>
      <c r="Q24" s="220"/>
      <c r="R24" s="221"/>
      <c r="S24" s="221"/>
      <c r="T24" s="221"/>
      <c r="U24" s="221"/>
      <c r="V24" s="221"/>
      <c r="W24" s="221"/>
      <c r="X24" s="221"/>
      <c r="Y24" s="221"/>
      <c r="Z24" s="211"/>
      <c r="AA24" s="211"/>
      <c r="AB24" s="211"/>
      <c r="AC24" s="211"/>
      <c r="AD24" s="211"/>
      <c r="AE24" s="211"/>
      <c r="AF24" s="211"/>
      <c r="AG24" s="211" t="s">
        <v>169</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2" x14ac:dyDescent="0.2">
      <c r="A25" s="218"/>
      <c r="B25" s="219"/>
      <c r="C25" s="262" t="s">
        <v>225</v>
      </c>
      <c r="D25" s="258"/>
      <c r="E25" s="259">
        <v>12.024480000000001</v>
      </c>
      <c r="F25" s="221"/>
      <c r="G25" s="221"/>
      <c r="H25" s="221"/>
      <c r="I25" s="221"/>
      <c r="J25" s="221"/>
      <c r="K25" s="221"/>
      <c r="L25" s="221"/>
      <c r="M25" s="221"/>
      <c r="N25" s="220"/>
      <c r="O25" s="220"/>
      <c r="P25" s="220"/>
      <c r="Q25" s="220"/>
      <c r="R25" s="221"/>
      <c r="S25" s="221"/>
      <c r="T25" s="221"/>
      <c r="U25" s="221"/>
      <c r="V25" s="221"/>
      <c r="W25" s="221"/>
      <c r="X25" s="221"/>
      <c r="Y25" s="221"/>
      <c r="Z25" s="211"/>
      <c r="AA25" s="211"/>
      <c r="AB25" s="211"/>
      <c r="AC25" s="211"/>
      <c r="AD25" s="211"/>
      <c r="AE25" s="211"/>
      <c r="AF25" s="211"/>
      <c r="AG25" s="211" t="s">
        <v>209</v>
      </c>
      <c r="AH25" s="211">
        <v>0</v>
      </c>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x14ac:dyDescent="0.2">
      <c r="A26" s="226" t="s">
        <v>150</v>
      </c>
      <c r="B26" s="227" t="s">
        <v>94</v>
      </c>
      <c r="C26" s="250" t="s">
        <v>95</v>
      </c>
      <c r="D26" s="228"/>
      <c r="E26" s="229"/>
      <c r="F26" s="230"/>
      <c r="G26" s="230">
        <f>SUMIF(AG27:AG32,"&lt;&gt;NOR",G27:G32)</f>
        <v>0</v>
      </c>
      <c r="H26" s="230"/>
      <c r="I26" s="230">
        <f>SUM(I27:I32)</f>
        <v>0</v>
      </c>
      <c r="J26" s="230"/>
      <c r="K26" s="230">
        <f>SUM(K27:K32)</f>
        <v>0</v>
      </c>
      <c r="L26" s="230"/>
      <c r="M26" s="230">
        <f>SUM(M27:M32)</f>
        <v>0</v>
      </c>
      <c r="N26" s="229"/>
      <c r="O26" s="229">
        <f>SUM(O27:O32)</f>
        <v>0.02</v>
      </c>
      <c r="P26" s="229"/>
      <c r="Q26" s="229">
        <f>SUM(Q27:Q32)</f>
        <v>0</v>
      </c>
      <c r="R26" s="230"/>
      <c r="S26" s="230"/>
      <c r="T26" s="231"/>
      <c r="U26" s="225"/>
      <c r="V26" s="225">
        <f>SUM(V27:V32)</f>
        <v>6.2099999999999991</v>
      </c>
      <c r="W26" s="225"/>
      <c r="X26" s="225"/>
      <c r="Y26" s="225"/>
      <c r="AG26" t="s">
        <v>151</v>
      </c>
    </row>
    <row r="27" spans="1:60" ht="22.5" outlineLevel="1" x14ac:dyDescent="0.2">
      <c r="A27" s="233">
        <v>4</v>
      </c>
      <c r="B27" s="234" t="s">
        <v>226</v>
      </c>
      <c r="C27" s="252" t="s">
        <v>227</v>
      </c>
      <c r="D27" s="235" t="s">
        <v>201</v>
      </c>
      <c r="E27" s="236">
        <v>20.040800000000001</v>
      </c>
      <c r="F27" s="237"/>
      <c r="G27" s="238">
        <f>ROUND(E27*F27,2)</f>
        <v>0</v>
      </c>
      <c r="H27" s="237"/>
      <c r="I27" s="238">
        <f>ROUND(E27*H27,2)</f>
        <v>0</v>
      </c>
      <c r="J27" s="237"/>
      <c r="K27" s="238">
        <f>ROUND(E27*J27,2)</f>
        <v>0</v>
      </c>
      <c r="L27" s="238">
        <v>21</v>
      </c>
      <c r="M27" s="238">
        <f>G27*(1+L27/100)</f>
        <v>0</v>
      </c>
      <c r="N27" s="236">
        <v>9.7999999999999997E-4</v>
      </c>
      <c r="O27" s="236">
        <f>ROUND(E27*N27,2)</f>
        <v>0.02</v>
      </c>
      <c r="P27" s="236">
        <v>0</v>
      </c>
      <c r="Q27" s="236">
        <f>ROUND(E27*P27,2)</f>
        <v>0</v>
      </c>
      <c r="R27" s="238" t="s">
        <v>213</v>
      </c>
      <c r="S27" s="238" t="s">
        <v>177</v>
      </c>
      <c r="T27" s="239" t="s">
        <v>177</v>
      </c>
      <c r="U27" s="221">
        <v>0.24</v>
      </c>
      <c r="V27" s="221">
        <f>ROUND(E27*U27,2)</f>
        <v>4.8099999999999996</v>
      </c>
      <c r="W27" s="221"/>
      <c r="X27" s="221" t="s">
        <v>157</v>
      </c>
      <c r="Y27" s="221" t="s">
        <v>158</v>
      </c>
      <c r="Z27" s="211"/>
      <c r="AA27" s="211"/>
      <c r="AB27" s="211"/>
      <c r="AC27" s="211"/>
      <c r="AD27" s="211"/>
      <c r="AE27" s="211"/>
      <c r="AF27" s="211"/>
      <c r="AG27" s="211" t="s">
        <v>214</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2" x14ac:dyDescent="0.2">
      <c r="A28" s="218"/>
      <c r="B28" s="219"/>
      <c r="C28" s="261" t="s">
        <v>228</v>
      </c>
      <c r="D28" s="260"/>
      <c r="E28" s="260"/>
      <c r="F28" s="260"/>
      <c r="G28" s="260"/>
      <c r="H28" s="221"/>
      <c r="I28" s="221"/>
      <c r="J28" s="221"/>
      <c r="K28" s="221"/>
      <c r="L28" s="221"/>
      <c r="M28" s="221"/>
      <c r="N28" s="220"/>
      <c r="O28" s="220"/>
      <c r="P28" s="220"/>
      <c r="Q28" s="220"/>
      <c r="R28" s="221"/>
      <c r="S28" s="221"/>
      <c r="T28" s="221"/>
      <c r="U28" s="221"/>
      <c r="V28" s="221"/>
      <c r="W28" s="221"/>
      <c r="X28" s="221"/>
      <c r="Y28" s="221"/>
      <c r="Z28" s="211"/>
      <c r="AA28" s="211"/>
      <c r="AB28" s="211"/>
      <c r="AC28" s="211"/>
      <c r="AD28" s="211"/>
      <c r="AE28" s="211"/>
      <c r="AF28" s="211"/>
      <c r="AG28" s="211" t="s">
        <v>206</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2" x14ac:dyDescent="0.2">
      <c r="A29" s="218"/>
      <c r="B29" s="219"/>
      <c r="C29" s="262" t="s">
        <v>229</v>
      </c>
      <c r="D29" s="258"/>
      <c r="E29" s="259">
        <v>20.040800000000001</v>
      </c>
      <c r="F29" s="221"/>
      <c r="G29" s="221"/>
      <c r="H29" s="221"/>
      <c r="I29" s="221"/>
      <c r="J29" s="221"/>
      <c r="K29" s="221"/>
      <c r="L29" s="221"/>
      <c r="M29" s="221"/>
      <c r="N29" s="220"/>
      <c r="O29" s="220"/>
      <c r="P29" s="220"/>
      <c r="Q29" s="220"/>
      <c r="R29" s="221"/>
      <c r="S29" s="221"/>
      <c r="T29" s="221"/>
      <c r="U29" s="221"/>
      <c r="V29" s="221"/>
      <c r="W29" s="221"/>
      <c r="X29" s="221"/>
      <c r="Y29" s="221"/>
      <c r="Z29" s="211"/>
      <c r="AA29" s="211"/>
      <c r="AB29" s="211"/>
      <c r="AC29" s="211"/>
      <c r="AD29" s="211"/>
      <c r="AE29" s="211"/>
      <c r="AF29" s="211"/>
      <c r="AG29" s="211" t="s">
        <v>209</v>
      </c>
      <c r="AH29" s="211">
        <v>0</v>
      </c>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33">
        <v>5</v>
      </c>
      <c r="B30" s="234" t="s">
        <v>230</v>
      </c>
      <c r="C30" s="252" t="s">
        <v>231</v>
      </c>
      <c r="D30" s="235" t="s">
        <v>201</v>
      </c>
      <c r="E30" s="236">
        <v>20.040800000000001</v>
      </c>
      <c r="F30" s="237"/>
      <c r="G30" s="238">
        <f>ROUND(E30*F30,2)</f>
        <v>0</v>
      </c>
      <c r="H30" s="237"/>
      <c r="I30" s="238">
        <f>ROUND(E30*H30,2)</f>
        <v>0</v>
      </c>
      <c r="J30" s="237"/>
      <c r="K30" s="238">
        <f>ROUND(E30*J30,2)</f>
        <v>0</v>
      </c>
      <c r="L30" s="238">
        <v>21</v>
      </c>
      <c r="M30" s="238">
        <f>G30*(1+L30/100)</f>
        <v>0</v>
      </c>
      <c r="N30" s="236">
        <v>0</v>
      </c>
      <c r="O30" s="236">
        <f>ROUND(E30*N30,2)</f>
        <v>0</v>
      </c>
      <c r="P30" s="236">
        <v>0</v>
      </c>
      <c r="Q30" s="236">
        <f>ROUND(E30*P30,2)</f>
        <v>0</v>
      </c>
      <c r="R30" s="238" t="s">
        <v>213</v>
      </c>
      <c r="S30" s="238" t="s">
        <v>177</v>
      </c>
      <c r="T30" s="239" t="s">
        <v>177</v>
      </c>
      <c r="U30" s="221">
        <v>7.0000000000000007E-2</v>
      </c>
      <c r="V30" s="221">
        <f>ROUND(E30*U30,2)</f>
        <v>1.4</v>
      </c>
      <c r="W30" s="221"/>
      <c r="X30" s="221" t="s">
        <v>157</v>
      </c>
      <c r="Y30" s="221" t="s">
        <v>158</v>
      </c>
      <c r="Z30" s="211"/>
      <c r="AA30" s="211"/>
      <c r="AB30" s="211"/>
      <c r="AC30" s="211"/>
      <c r="AD30" s="211"/>
      <c r="AE30" s="211"/>
      <c r="AF30" s="211"/>
      <c r="AG30" s="211" t="s">
        <v>214</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2" x14ac:dyDescent="0.2">
      <c r="A31" s="218"/>
      <c r="B31" s="219"/>
      <c r="C31" s="261" t="s">
        <v>232</v>
      </c>
      <c r="D31" s="260"/>
      <c r="E31" s="260"/>
      <c r="F31" s="260"/>
      <c r="G31" s="260"/>
      <c r="H31" s="221"/>
      <c r="I31" s="221"/>
      <c r="J31" s="221"/>
      <c r="K31" s="221"/>
      <c r="L31" s="221"/>
      <c r="M31" s="221"/>
      <c r="N31" s="220"/>
      <c r="O31" s="220"/>
      <c r="P31" s="220"/>
      <c r="Q31" s="220"/>
      <c r="R31" s="221"/>
      <c r="S31" s="221"/>
      <c r="T31" s="221"/>
      <c r="U31" s="221"/>
      <c r="V31" s="221"/>
      <c r="W31" s="221"/>
      <c r="X31" s="221"/>
      <c r="Y31" s="221"/>
      <c r="Z31" s="211"/>
      <c r="AA31" s="211"/>
      <c r="AB31" s="211"/>
      <c r="AC31" s="211"/>
      <c r="AD31" s="211"/>
      <c r="AE31" s="211"/>
      <c r="AF31" s="211"/>
      <c r="AG31" s="211" t="s">
        <v>206</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2" x14ac:dyDescent="0.2">
      <c r="A32" s="218"/>
      <c r="B32" s="219"/>
      <c r="C32" s="262" t="s">
        <v>233</v>
      </c>
      <c r="D32" s="258"/>
      <c r="E32" s="259">
        <v>20.040800000000001</v>
      </c>
      <c r="F32" s="221"/>
      <c r="G32" s="221"/>
      <c r="H32" s="221"/>
      <c r="I32" s="221"/>
      <c r="J32" s="221"/>
      <c r="K32" s="221"/>
      <c r="L32" s="221"/>
      <c r="M32" s="221"/>
      <c r="N32" s="220"/>
      <c r="O32" s="220"/>
      <c r="P32" s="220"/>
      <c r="Q32" s="220"/>
      <c r="R32" s="221"/>
      <c r="S32" s="221"/>
      <c r="T32" s="221"/>
      <c r="U32" s="221"/>
      <c r="V32" s="221"/>
      <c r="W32" s="221"/>
      <c r="X32" s="221"/>
      <c r="Y32" s="221"/>
      <c r="Z32" s="211"/>
      <c r="AA32" s="211"/>
      <c r="AB32" s="211"/>
      <c r="AC32" s="211"/>
      <c r="AD32" s="211"/>
      <c r="AE32" s="211"/>
      <c r="AF32" s="211"/>
      <c r="AG32" s="211" t="s">
        <v>209</v>
      </c>
      <c r="AH32" s="211">
        <v>5</v>
      </c>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x14ac:dyDescent="0.2">
      <c r="A33" s="226" t="s">
        <v>150</v>
      </c>
      <c r="B33" s="227" t="s">
        <v>96</v>
      </c>
      <c r="C33" s="250" t="s">
        <v>97</v>
      </c>
      <c r="D33" s="228"/>
      <c r="E33" s="229"/>
      <c r="F33" s="230"/>
      <c r="G33" s="230">
        <f>SUMIF(AG34:AG39,"&lt;&gt;NOR",G34:G39)</f>
        <v>0</v>
      </c>
      <c r="H33" s="230"/>
      <c r="I33" s="230">
        <f>SUM(I34:I39)</f>
        <v>0</v>
      </c>
      <c r="J33" s="230"/>
      <c r="K33" s="230">
        <f>SUM(K34:K39)</f>
        <v>0</v>
      </c>
      <c r="L33" s="230"/>
      <c r="M33" s="230">
        <f>SUM(M34:M39)</f>
        <v>0</v>
      </c>
      <c r="N33" s="229"/>
      <c r="O33" s="229">
        <f>SUM(O34:O39)</f>
        <v>0</v>
      </c>
      <c r="P33" s="229"/>
      <c r="Q33" s="229">
        <f>SUM(Q34:Q39)</f>
        <v>0</v>
      </c>
      <c r="R33" s="230"/>
      <c r="S33" s="230"/>
      <c r="T33" s="231"/>
      <c r="U33" s="225"/>
      <c r="V33" s="225">
        <f>SUM(V34:V39)</f>
        <v>2.44</v>
      </c>
      <c r="W33" s="225"/>
      <c r="X33" s="225"/>
      <c r="Y33" s="225"/>
      <c r="AG33" t="s">
        <v>151</v>
      </c>
    </row>
    <row r="34" spans="1:60" outlineLevel="1" x14ac:dyDescent="0.2">
      <c r="A34" s="233">
        <v>6</v>
      </c>
      <c r="B34" s="234" t="s">
        <v>234</v>
      </c>
      <c r="C34" s="252" t="s">
        <v>235</v>
      </c>
      <c r="D34" s="235" t="s">
        <v>212</v>
      </c>
      <c r="E34" s="236">
        <v>12.024480000000001</v>
      </c>
      <c r="F34" s="237"/>
      <c r="G34" s="238">
        <f>ROUND(E34*F34,2)</f>
        <v>0</v>
      </c>
      <c r="H34" s="237"/>
      <c r="I34" s="238">
        <f>ROUND(E34*H34,2)</f>
        <v>0</v>
      </c>
      <c r="J34" s="237"/>
      <c r="K34" s="238">
        <f>ROUND(E34*J34,2)</f>
        <v>0</v>
      </c>
      <c r="L34" s="238">
        <v>21</v>
      </c>
      <c r="M34" s="238">
        <f>G34*(1+L34/100)</f>
        <v>0</v>
      </c>
      <c r="N34" s="236">
        <v>0</v>
      </c>
      <c r="O34" s="236">
        <f>ROUND(E34*N34,2)</f>
        <v>0</v>
      </c>
      <c r="P34" s="236">
        <v>0</v>
      </c>
      <c r="Q34" s="236">
        <f>ROUND(E34*P34,2)</f>
        <v>0</v>
      </c>
      <c r="R34" s="238" t="s">
        <v>213</v>
      </c>
      <c r="S34" s="238" t="s">
        <v>177</v>
      </c>
      <c r="T34" s="239" t="s">
        <v>177</v>
      </c>
      <c r="U34" s="221">
        <v>7.0000000000000007E-2</v>
      </c>
      <c r="V34" s="221">
        <f>ROUND(E34*U34,2)</f>
        <v>0.84</v>
      </c>
      <c r="W34" s="221"/>
      <c r="X34" s="221" t="s">
        <v>157</v>
      </c>
      <c r="Y34" s="221" t="s">
        <v>158</v>
      </c>
      <c r="Z34" s="211"/>
      <c r="AA34" s="211"/>
      <c r="AB34" s="211"/>
      <c r="AC34" s="211"/>
      <c r="AD34" s="211"/>
      <c r="AE34" s="211"/>
      <c r="AF34" s="211"/>
      <c r="AG34" s="211" t="s">
        <v>214</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2" x14ac:dyDescent="0.2">
      <c r="A35" s="218"/>
      <c r="B35" s="219"/>
      <c r="C35" s="261" t="s">
        <v>236</v>
      </c>
      <c r="D35" s="260"/>
      <c r="E35" s="260"/>
      <c r="F35" s="260"/>
      <c r="G35" s="260"/>
      <c r="H35" s="221"/>
      <c r="I35" s="221"/>
      <c r="J35" s="221"/>
      <c r="K35" s="221"/>
      <c r="L35" s="221"/>
      <c r="M35" s="221"/>
      <c r="N35" s="220"/>
      <c r="O35" s="220"/>
      <c r="P35" s="220"/>
      <c r="Q35" s="220"/>
      <c r="R35" s="221"/>
      <c r="S35" s="221"/>
      <c r="T35" s="221"/>
      <c r="U35" s="221"/>
      <c r="V35" s="221"/>
      <c r="W35" s="221"/>
      <c r="X35" s="221"/>
      <c r="Y35" s="221"/>
      <c r="Z35" s="211"/>
      <c r="AA35" s="211"/>
      <c r="AB35" s="211"/>
      <c r="AC35" s="211"/>
      <c r="AD35" s="211"/>
      <c r="AE35" s="211"/>
      <c r="AF35" s="211"/>
      <c r="AG35" s="211" t="s">
        <v>206</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2" x14ac:dyDescent="0.2">
      <c r="A36" s="218"/>
      <c r="B36" s="219"/>
      <c r="C36" s="262" t="s">
        <v>237</v>
      </c>
      <c r="D36" s="258"/>
      <c r="E36" s="259">
        <v>12.024480000000001</v>
      </c>
      <c r="F36" s="221"/>
      <c r="G36" s="221"/>
      <c r="H36" s="221"/>
      <c r="I36" s="221"/>
      <c r="J36" s="221"/>
      <c r="K36" s="221"/>
      <c r="L36" s="221"/>
      <c r="M36" s="221"/>
      <c r="N36" s="220"/>
      <c r="O36" s="220"/>
      <c r="P36" s="220"/>
      <c r="Q36" s="220"/>
      <c r="R36" s="221"/>
      <c r="S36" s="221"/>
      <c r="T36" s="221"/>
      <c r="U36" s="221"/>
      <c r="V36" s="221"/>
      <c r="W36" s="221"/>
      <c r="X36" s="221"/>
      <c r="Y36" s="221"/>
      <c r="Z36" s="211"/>
      <c r="AA36" s="211"/>
      <c r="AB36" s="211"/>
      <c r="AC36" s="211"/>
      <c r="AD36" s="211"/>
      <c r="AE36" s="211"/>
      <c r="AF36" s="211"/>
      <c r="AG36" s="211" t="s">
        <v>209</v>
      </c>
      <c r="AH36" s="211">
        <v>5</v>
      </c>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ht="22.5" outlineLevel="1" x14ac:dyDescent="0.2">
      <c r="A37" s="233">
        <v>7</v>
      </c>
      <c r="B37" s="234" t="s">
        <v>238</v>
      </c>
      <c r="C37" s="252" t="s">
        <v>239</v>
      </c>
      <c r="D37" s="235" t="s">
        <v>212</v>
      </c>
      <c r="E37" s="236">
        <v>2.4684400000000002</v>
      </c>
      <c r="F37" s="237"/>
      <c r="G37" s="238">
        <f>ROUND(E37*F37,2)</f>
        <v>0</v>
      </c>
      <c r="H37" s="237"/>
      <c r="I37" s="238">
        <f>ROUND(E37*H37,2)</f>
        <v>0</v>
      </c>
      <c r="J37" s="237"/>
      <c r="K37" s="238">
        <f>ROUND(E37*J37,2)</f>
        <v>0</v>
      </c>
      <c r="L37" s="238">
        <v>21</v>
      </c>
      <c r="M37" s="238">
        <f>G37*(1+L37/100)</f>
        <v>0</v>
      </c>
      <c r="N37" s="236">
        <v>0</v>
      </c>
      <c r="O37" s="236">
        <f>ROUND(E37*N37,2)</f>
        <v>0</v>
      </c>
      <c r="P37" s="236">
        <v>0</v>
      </c>
      <c r="Q37" s="236">
        <f>ROUND(E37*P37,2)</f>
        <v>0</v>
      </c>
      <c r="R37" s="238" t="s">
        <v>213</v>
      </c>
      <c r="S37" s="238" t="s">
        <v>177</v>
      </c>
      <c r="T37" s="239" t="s">
        <v>177</v>
      </c>
      <c r="U37" s="221">
        <v>0.65</v>
      </c>
      <c r="V37" s="221">
        <f>ROUND(E37*U37,2)</f>
        <v>1.6</v>
      </c>
      <c r="W37" s="221"/>
      <c r="X37" s="221" t="s">
        <v>157</v>
      </c>
      <c r="Y37" s="221" t="s">
        <v>158</v>
      </c>
      <c r="Z37" s="211"/>
      <c r="AA37" s="211"/>
      <c r="AB37" s="211"/>
      <c r="AC37" s="211"/>
      <c r="AD37" s="211"/>
      <c r="AE37" s="211"/>
      <c r="AF37" s="211"/>
      <c r="AG37" s="211" t="s">
        <v>159</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2" x14ac:dyDescent="0.2">
      <c r="A38" s="218"/>
      <c r="B38" s="219"/>
      <c r="C38" s="262" t="s">
        <v>240</v>
      </c>
      <c r="D38" s="258"/>
      <c r="E38" s="259">
        <v>1.85744</v>
      </c>
      <c r="F38" s="221"/>
      <c r="G38" s="221"/>
      <c r="H38" s="221"/>
      <c r="I38" s="221"/>
      <c r="J38" s="221"/>
      <c r="K38" s="221"/>
      <c r="L38" s="221"/>
      <c r="M38" s="221"/>
      <c r="N38" s="220"/>
      <c r="O38" s="220"/>
      <c r="P38" s="220"/>
      <c r="Q38" s="220"/>
      <c r="R38" s="221"/>
      <c r="S38" s="221"/>
      <c r="T38" s="221"/>
      <c r="U38" s="221"/>
      <c r="V38" s="221"/>
      <c r="W38" s="221"/>
      <c r="X38" s="221"/>
      <c r="Y38" s="221"/>
      <c r="Z38" s="211"/>
      <c r="AA38" s="211"/>
      <c r="AB38" s="211"/>
      <c r="AC38" s="211"/>
      <c r="AD38" s="211"/>
      <c r="AE38" s="211"/>
      <c r="AF38" s="211"/>
      <c r="AG38" s="211" t="s">
        <v>209</v>
      </c>
      <c r="AH38" s="211">
        <v>5</v>
      </c>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3" x14ac:dyDescent="0.2">
      <c r="A39" s="218"/>
      <c r="B39" s="219"/>
      <c r="C39" s="262" t="s">
        <v>241</v>
      </c>
      <c r="D39" s="258"/>
      <c r="E39" s="259">
        <v>0.61099999999999999</v>
      </c>
      <c r="F39" s="221"/>
      <c r="G39" s="221"/>
      <c r="H39" s="221"/>
      <c r="I39" s="221"/>
      <c r="J39" s="221"/>
      <c r="K39" s="221"/>
      <c r="L39" s="221"/>
      <c r="M39" s="221"/>
      <c r="N39" s="220"/>
      <c r="O39" s="220"/>
      <c r="P39" s="220"/>
      <c r="Q39" s="220"/>
      <c r="R39" s="221"/>
      <c r="S39" s="221"/>
      <c r="T39" s="221"/>
      <c r="U39" s="221"/>
      <c r="V39" s="221"/>
      <c r="W39" s="221"/>
      <c r="X39" s="221"/>
      <c r="Y39" s="221"/>
      <c r="Z39" s="211"/>
      <c r="AA39" s="211"/>
      <c r="AB39" s="211"/>
      <c r="AC39" s="211"/>
      <c r="AD39" s="211"/>
      <c r="AE39" s="211"/>
      <c r="AF39" s="211"/>
      <c r="AG39" s="211" t="s">
        <v>209</v>
      </c>
      <c r="AH39" s="211">
        <v>5</v>
      </c>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x14ac:dyDescent="0.2">
      <c r="A40" s="226" t="s">
        <v>150</v>
      </c>
      <c r="B40" s="227" t="s">
        <v>117</v>
      </c>
      <c r="C40" s="250" t="s">
        <v>118</v>
      </c>
      <c r="D40" s="228"/>
      <c r="E40" s="229"/>
      <c r="F40" s="230"/>
      <c r="G40" s="230">
        <f>SUMIF(AG41:AG43,"&lt;&gt;NOR",G41:G43)</f>
        <v>0</v>
      </c>
      <c r="H40" s="230"/>
      <c r="I40" s="230">
        <f>SUM(I41:I43)</f>
        <v>0</v>
      </c>
      <c r="J40" s="230"/>
      <c r="K40" s="230">
        <f>SUM(K41:K43)</f>
        <v>0</v>
      </c>
      <c r="L40" s="230"/>
      <c r="M40" s="230">
        <f>SUM(M41:M43)</f>
        <v>0</v>
      </c>
      <c r="N40" s="229"/>
      <c r="O40" s="229">
        <f>SUM(O41:O43)</f>
        <v>0</v>
      </c>
      <c r="P40" s="229"/>
      <c r="Q40" s="229">
        <f>SUM(Q41:Q43)</f>
        <v>0</v>
      </c>
      <c r="R40" s="230"/>
      <c r="S40" s="230"/>
      <c r="T40" s="231"/>
      <c r="U40" s="225"/>
      <c r="V40" s="225">
        <f>SUM(V41:V43)</f>
        <v>0.15</v>
      </c>
      <c r="W40" s="225"/>
      <c r="X40" s="225"/>
      <c r="Y40" s="225"/>
      <c r="AG40" t="s">
        <v>151</v>
      </c>
    </row>
    <row r="41" spans="1:60" outlineLevel="1" x14ac:dyDescent="0.2">
      <c r="A41" s="233">
        <v>8</v>
      </c>
      <c r="B41" s="234" t="s">
        <v>242</v>
      </c>
      <c r="C41" s="252" t="s">
        <v>243</v>
      </c>
      <c r="D41" s="235" t="s">
        <v>244</v>
      </c>
      <c r="E41" s="236">
        <v>3.702</v>
      </c>
      <c r="F41" s="237"/>
      <c r="G41" s="238">
        <f>ROUND(E41*F41,2)</f>
        <v>0</v>
      </c>
      <c r="H41" s="237"/>
      <c r="I41" s="238">
        <f>ROUND(E41*H41,2)</f>
        <v>0</v>
      </c>
      <c r="J41" s="237"/>
      <c r="K41" s="238">
        <f>ROUND(E41*J41,2)</f>
        <v>0</v>
      </c>
      <c r="L41" s="238">
        <v>21</v>
      </c>
      <c r="M41" s="238">
        <f>G41*(1+L41/100)</f>
        <v>0</v>
      </c>
      <c r="N41" s="236">
        <v>0</v>
      </c>
      <c r="O41" s="236">
        <f>ROUND(E41*N41,2)</f>
        <v>0</v>
      </c>
      <c r="P41" s="236">
        <v>0</v>
      </c>
      <c r="Q41" s="236">
        <f>ROUND(E41*P41,2)</f>
        <v>0</v>
      </c>
      <c r="R41" s="238" t="s">
        <v>245</v>
      </c>
      <c r="S41" s="238" t="s">
        <v>177</v>
      </c>
      <c r="T41" s="239" t="s">
        <v>177</v>
      </c>
      <c r="U41" s="221">
        <v>0.04</v>
      </c>
      <c r="V41" s="221">
        <f>ROUND(E41*U41,2)</f>
        <v>0.15</v>
      </c>
      <c r="W41" s="221"/>
      <c r="X41" s="221" t="s">
        <v>157</v>
      </c>
      <c r="Y41" s="221" t="s">
        <v>158</v>
      </c>
      <c r="Z41" s="211"/>
      <c r="AA41" s="211"/>
      <c r="AB41" s="211"/>
      <c r="AC41" s="211"/>
      <c r="AD41" s="211"/>
      <c r="AE41" s="211"/>
      <c r="AF41" s="211"/>
      <c r="AG41" s="211" t="s">
        <v>214</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2" x14ac:dyDescent="0.2">
      <c r="A42" s="218"/>
      <c r="B42" s="219"/>
      <c r="C42" s="261" t="s">
        <v>246</v>
      </c>
      <c r="D42" s="260"/>
      <c r="E42" s="260"/>
      <c r="F42" s="260"/>
      <c r="G42" s="260"/>
      <c r="H42" s="221"/>
      <c r="I42" s="221"/>
      <c r="J42" s="221"/>
      <c r="K42" s="221"/>
      <c r="L42" s="221"/>
      <c r="M42" s="221"/>
      <c r="N42" s="220"/>
      <c r="O42" s="220"/>
      <c r="P42" s="220"/>
      <c r="Q42" s="220"/>
      <c r="R42" s="221"/>
      <c r="S42" s="221"/>
      <c r="T42" s="221"/>
      <c r="U42" s="221"/>
      <c r="V42" s="221"/>
      <c r="W42" s="221"/>
      <c r="X42" s="221"/>
      <c r="Y42" s="221"/>
      <c r="Z42" s="211"/>
      <c r="AA42" s="211"/>
      <c r="AB42" s="211"/>
      <c r="AC42" s="211"/>
      <c r="AD42" s="211"/>
      <c r="AE42" s="211"/>
      <c r="AF42" s="211"/>
      <c r="AG42" s="211" t="s">
        <v>206</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40">
        <v>9</v>
      </c>
      <c r="B43" s="241" t="s">
        <v>247</v>
      </c>
      <c r="C43" s="251" t="s">
        <v>248</v>
      </c>
      <c r="D43" s="242" t="s">
        <v>244</v>
      </c>
      <c r="E43" s="243">
        <v>3.702</v>
      </c>
      <c r="F43" s="244"/>
      <c r="G43" s="245">
        <f>ROUND(E43*F43,2)</f>
        <v>0</v>
      </c>
      <c r="H43" s="244"/>
      <c r="I43" s="245">
        <f>ROUND(E43*H43,2)</f>
        <v>0</v>
      </c>
      <c r="J43" s="244"/>
      <c r="K43" s="245">
        <f>ROUND(E43*J43,2)</f>
        <v>0</v>
      </c>
      <c r="L43" s="245">
        <v>21</v>
      </c>
      <c r="M43" s="245">
        <f>G43*(1+L43/100)</f>
        <v>0</v>
      </c>
      <c r="N43" s="243">
        <v>0</v>
      </c>
      <c r="O43" s="243">
        <f>ROUND(E43*N43,2)</f>
        <v>0</v>
      </c>
      <c r="P43" s="243">
        <v>0</v>
      </c>
      <c r="Q43" s="243">
        <f>ROUND(E43*P43,2)</f>
        <v>0</v>
      </c>
      <c r="R43" s="245" t="s">
        <v>249</v>
      </c>
      <c r="S43" s="245" t="s">
        <v>177</v>
      </c>
      <c r="T43" s="246" t="s">
        <v>177</v>
      </c>
      <c r="U43" s="221">
        <v>0</v>
      </c>
      <c r="V43" s="221">
        <f>ROUND(E43*U43,2)</f>
        <v>0</v>
      </c>
      <c r="W43" s="221"/>
      <c r="X43" s="221" t="s">
        <v>157</v>
      </c>
      <c r="Y43" s="221" t="s">
        <v>158</v>
      </c>
      <c r="Z43" s="211"/>
      <c r="AA43" s="211"/>
      <c r="AB43" s="211"/>
      <c r="AC43" s="211"/>
      <c r="AD43" s="211"/>
      <c r="AE43" s="211"/>
      <c r="AF43" s="211"/>
      <c r="AG43" s="211" t="s">
        <v>214</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x14ac:dyDescent="0.2">
      <c r="A44" s="226" t="s">
        <v>150</v>
      </c>
      <c r="B44" s="227" t="s">
        <v>102</v>
      </c>
      <c r="C44" s="250" t="s">
        <v>103</v>
      </c>
      <c r="D44" s="228"/>
      <c r="E44" s="229"/>
      <c r="F44" s="230"/>
      <c r="G44" s="230">
        <f>SUMIF(AG45:AG47,"&lt;&gt;NOR",G45:G47)</f>
        <v>0</v>
      </c>
      <c r="H44" s="230"/>
      <c r="I44" s="230">
        <f>SUM(I45:I47)</f>
        <v>0</v>
      </c>
      <c r="J44" s="230"/>
      <c r="K44" s="230">
        <f>SUM(K45:K47)</f>
        <v>0</v>
      </c>
      <c r="L44" s="230"/>
      <c r="M44" s="230">
        <f>SUM(M45:M47)</f>
        <v>0</v>
      </c>
      <c r="N44" s="229"/>
      <c r="O44" s="229">
        <f>SUM(O45:O47)</f>
        <v>1.1599999999999999</v>
      </c>
      <c r="P44" s="229"/>
      <c r="Q44" s="229">
        <f>SUM(Q45:Q47)</f>
        <v>0</v>
      </c>
      <c r="R44" s="230"/>
      <c r="S44" s="230"/>
      <c r="T44" s="231"/>
      <c r="U44" s="225"/>
      <c r="V44" s="225">
        <f>SUM(V45:V47)</f>
        <v>1.04</v>
      </c>
      <c r="W44" s="225"/>
      <c r="X44" s="225"/>
      <c r="Y44" s="225"/>
      <c r="AG44" t="s">
        <v>151</v>
      </c>
    </row>
    <row r="45" spans="1:60" outlineLevel="1" x14ac:dyDescent="0.2">
      <c r="A45" s="233">
        <v>10</v>
      </c>
      <c r="B45" s="234" t="s">
        <v>250</v>
      </c>
      <c r="C45" s="252" t="s">
        <v>251</v>
      </c>
      <c r="D45" s="235" t="s">
        <v>212</v>
      </c>
      <c r="E45" s="236">
        <v>0.61099999999999999</v>
      </c>
      <c r="F45" s="237"/>
      <c r="G45" s="238">
        <f>ROUND(E45*F45,2)</f>
        <v>0</v>
      </c>
      <c r="H45" s="237"/>
      <c r="I45" s="238">
        <f>ROUND(E45*H45,2)</f>
        <v>0</v>
      </c>
      <c r="J45" s="237"/>
      <c r="K45" s="238">
        <f>ROUND(E45*J45,2)</f>
        <v>0</v>
      </c>
      <c r="L45" s="238">
        <v>21</v>
      </c>
      <c r="M45" s="238">
        <f>G45*(1+L45/100)</f>
        <v>0</v>
      </c>
      <c r="N45" s="236">
        <v>1.8907700000000001</v>
      </c>
      <c r="O45" s="236">
        <f>ROUND(E45*N45,2)</f>
        <v>1.1599999999999999</v>
      </c>
      <c r="P45" s="236">
        <v>0</v>
      </c>
      <c r="Q45" s="236">
        <f>ROUND(E45*P45,2)</f>
        <v>0</v>
      </c>
      <c r="R45" s="238" t="s">
        <v>252</v>
      </c>
      <c r="S45" s="238" t="s">
        <v>177</v>
      </c>
      <c r="T45" s="239" t="s">
        <v>177</v>
      </c>
      <c r="U45" s="221">
        <v>1.7</v>
      </c>
      <c r="V45" s="221">
        <f>ROUND(E45*U45,2)</f>
        <v>1.04</v>
      </c>
      <c r="W45" s="221"/>
      <c r="X45" s="221" t="s">
        <v>157</v>
      </c>
      <c r="Y45" s="221" t="s">
        <v>158</v>
      </c>
      <c r="Z45" s="211"/>
      <c r="AA45" s="211"/>
      <c r="AB45" s="211"/>
      <c r="AC45" s="211"/>
      <c r="AD45" s="211"/>
      <c r="AE45" s="211"/>
      <c r="AF45" s="211"/>
      <c r="AG45" s="211" t="s">
        <v>159</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2" x14ac:dyDescent="0.2">
      <c r="A46" s="218"/>
      <c r="B46" s="219"/>
      <c r="C46" s="261" t="s">
        <v>253</v>
      </c>
      <c r="D46" s="260"/>
      <c r="E46" s="260"/>
      <c r="F46" s="260"/>
      <c r="G46" s="260"/>
      <c r="H46" s="221"/>
      <c r="I46" s="221"/>
      <c r="J46" s="221"/>
      <c r="K46" s="221"/>
      <c r="L46" s="221"/>
      <c r="M46" s="221"/>
      <c r="N46" s="220"/>
      <c r="O46" s="220"/>
      <c r="P46" s="220"/>
      <c r="Q46" s="220"/>
      <c r="R46" s="221"/>
      <c r="S46" s="221"/>
      <c r="T46" s="221"/>
      <c r="U46" s="221"/>
      <c r="V46" s="221"/>
      <c r="W46" s="221"/>
      <c r="X46" s="221"/>
      <c r="Y46" s="221"/>
      <c r="Z46" s="211"/>
      <c r="AA46" s="211"/>
      <c r="AB46" s="211"/>
      <c r="AC46" s="211"/>
      <c r="AD46" s="211"/>
      <c r="AE46" s="211"/>
      <c r="AF46" s="211"/>
      <c r="AG46" s="211" t="s">
        <v>206</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outlineLevel="2" x14ac:dyDescent="0.2">
      <c r="A47" s="218"/>
      <c r="B47" s="219"/>
      <c r="C47" s="262" t="s">
        <v>254</v>
      </c>
      <c r="D47" s="258"/>
      <c r="E47" s="259">
        <v>0.61099999999999999</v>
      </c>
      <c r="F47" s="221"/>
      <c r="G47" s="221"/>
      <c r="H47" s="221"/>
      <c r="I47" s="221"/>
      <c r="J47" s="221"/>
      <c r="K47" s="221"/>
      <c r="L47" s="221"/>
      <c r="M47" s="221"/>
      <c r="N47" s="220"/>
      <c r="O47" s="220"/>
      <c r="P47" s="220"/>
      <c r="Q47" s="220"/>
      <c r="R47" s="221"/>
      <c r="S47" s="221"/>
      <c r="T47" s="221"/>
      <c r="U47" s="221"/>
      <c r="V47" s="221"/>
      <c r="W47" s="221"/>
      <c r="X47" s="221"/>
      <c r="Y47" s="221"/>
      <c r="Z47" s="211"/>
      <c r="AA47" s="211"/>
      <c r="AB47" s="211"/>
      <c r="AC47" s="211"/>
      <c r="AD47" s="211"/>
      <c r="AE47" s="211"/>
      <c r="AF47" s="211"/>
      <c r="AG47" s="211" t="s">
        <v>209</v>
      </c>
      <c r="AH47" s="211">
        <v>0</v>
      </c>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x14ac:dyDescent="0.2">
      <c r="A48" s="226" t="s">
        <v>150</v>
      </c>
      <c r="B48" s="227" t="s">
        <v>98</v>
      </c>
      <c r="C48" s="250" t="s">
        <v>99</v>
      </c>
      <c r="D48" s="228"/>
      <c r="E48" s="229"/>
      <c r="F48" s="230"/>
      <c r="G48" s="230">
        <f>SUMIF(AG49:AG55,"&lt;&gt;NOR",G49:G55)</f>
        <v>0</v>
      </c>
      <c r="H48" s="230"/>
      <c r="I48" s="230">
        <f>SUM(I49:I55)</f>
        <v>0</v>
      </c>
      <c r="J48" s="230"/>
      <c r="K48" s="230">
        <f>SUM(K49:K55)</f>
        <v>0</v>
      </c>
      <c r="L48" s="230"/>
      <c r="M48" s="230">
        <f>SUM(M49:M55)</f>
        <v>0</v>
      </c>
      <c r="N48" s="229"/>
      <c r="O48" s="229">
        <f>SUM(O49:O55)</f>
        <v>3.16</v>
      </c>
      <c r="P48" s="229"/>
      <c r="Q48" s="229">
        <f>SUM(Q49:Q55)</f>
        <v>0</v>
      </c>
      <c r="R48" s="230"/>
      <c r="S48" s="230"/>
      <c r="T48" s="231"/>
      <c r="U48" s="225"/>
      <c r="V48" s="225">
        <f>SUM(V49:V55)</f>
        <v>4.3600000000000003</v>
      </c>
      <c r="W48" s="225"/>
      <c r="X48" s="225"/>
      <c r="Y48" s="225"/>
      <c r="AG48" t="s">
        <v>151</v>
      </c>
    </row>
    <row r="49" spans="1:60" outlineLevel="1" x14ac:dyDescent="0.2">
      <c r="A49" s="233">
        <v>11</v>
      </c>
      <c r="B49" s="234" t="s">
        <v>255</v>
      </c>
      <c r="C49" s="252" t="s">
        <v>256</v>
      </c>
      <c r="D49" s="235" t="s">
        <v>212</v>
      </c>
      <c r="E49" s="236">
        <v>1.85744</v>
      </c>
      <c r="F49" s="237"/>
      <c r="G49" s="238">
        <f>ROUND(E49*F49,2)</f>
        <v>0</v>
      </c>
      <c r="H49" s="237"/>
      <c r="I49" s="238">
        <f>ROUND(E49*H49,2)</f>
        <v>0</v>
      </c>
      <c r="J49" s="237"/>
      <c r="K49" s="238">
        <f>ROUND(E49*J49,2)</f>
        <v>0</v>
      </c>
      <c r="L49" s="238">
        <v>21</v>
      </c>
      <c r="M49" s="238">
        <f>G49*(1+L49/100)</f>
        <v>0</v>
      </c>
      <c r="N49" s="236">
        <v>1.7</v>
      </c>
      <c r="O49" s="236">
        <f>ROUND(E49*N49,2)</f>
        <v>3.16</v>
      </c>
      <c r="P49" s="236">
        <v>0</v>
      </c>
      <c r="Q49" s="236">
        <f>ROUND(E49*P49,2)</f>
        <v>0</v>
      </c>
      <c r="R49" s="238" t="s">
        <v>213</v>
      </c>
      <c r="S49" s="238" t="s">
        <v>177</v>
      </c>
      <c r="T49" s="239" t="s">
        <v>177</v>
      </c>
      <c r="U49" s="221">
        <v>1.59</v>
      </c>
      <c r="V49" s="221">
        <f>ROUND(E49*U49,2)</f>
        <v>2.95</v>
      </c>
      <c r="W49" s="221"/>
      <c r="X49" s="221" t="s">
        <v>157</v>
      </c>
      <c r="Y49" s="221" t="s">
        <v>158</v>
      </c>
      <c r="Z49" s="211"/>
      <c r="AA49" s="211"/>
      <c r="AB49" s="211"/>
      <c r="AC49" s="211"/>
      <c r="AD49" s="211"/>
      <c r="AE49" s="211"/>
      <c r="AF49" s="211"/>
      <c r="AG49" s="211" t="s">
        <v>214</v>
      </c>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ht="22.5" outlineLevel="2" x14ac:dyDescent="0.2">
      <c r="A50" s="218"/>
      <c r="B50" s="219"/>
      <c r="C50" s="261" t="s">
        <v>257</v>
      </c>
      <c r="D50" s="260"/>
      <c r="E50" s="260"/>
      <c r="F50" s="260"/>
      <c r="G50" s="260"/>
      <c r="H50" s="221"/>
      <c r="I50" s="221"/>
      <c r="J50" s="221"/>
      <c r="K50" s="221"/>
      <c r="L50" s="221"/>
      <c r="M50" s="221"/>
      <c r="N50" s="220"/>
      <c r="O50" s="220"/>
      <c r="P50" s="220"/>
      <c r="Q50" s="220"/>
      <c r="R50" s="221"/>
      <c r="S50" s="221"/>
      <c r="T50" s="221"/>
      <c r="U50" s="221"/>
      <c r="V50" s="221"/>
      <c r="W50" s="221"/>
      <c r="X50" s="221"/>
      <c r="Y50" s="221"/>
      <c r="Z50" s="211"/>
      <c r="AA50" s="211"/>
      <c r="AB50" s="211"/>
      <c r="AC50" s="211"/>
      <c r="AD50" s="211"/>
      <c r="AE50" s="211"/>
      <c r="AF50" s="211"/>
      <c r="AG50" s="211" t="s">
        <v>206</v>
      </c>
      <c r="AH50" s="211"/>
      <c r="AI50" s="211"/>
      <c r="AJ50" s="211"/>
      <c r="AK50" s="211"/>
      <c r="AL50" s="211"/>
      <c r="AM50" s="211"/>
      <c r="AN50" s="211"/>
      <c r="AO50" s="211"/>
      <c r="AP50" s="211"/>
      <c r="AQ50" s="211"/>
      <c r="AR50" s="211"/>
      <c r="AS50" s="211"/>
      <c r="AT50" s="211"/>
      <c r="AU50" s="211"/>
      <c r="AV50" s="211"/>
      <c r="AW50" s="211"/>
      <c r="AX50" s="211"/>
      <c r="AY50" s="211"/>
      <c r="AZ50" s="211"/>
      <c r="BA50" s="248" t="str">
        <f>C50</f>
        <v>sypaninou z vhodných hornin tř. 1 - 4 nebo materiálem připraveným podél výkopu ve vzdálenosti do 3 m od jeho kraje, pro jakoukoliv hloubku výkopu a jakoukoliv míru zhutnění,</v>
      </c>
      <c r="BB50" s="211"/>
      <c r="BC50" s="211"/>
      <c r="BD50" s="211"/>
      <c r="BE50" s="211"/>
      <c r="BF50" s="211"/>
      <c r="BG50" s="211"/>
      <c r="BH50" s="211"/>
    </row>
    <row r="51" spans="1:60" outlineLevel="2" x14ac:dyDescent="0.2">
      <c r="A51" s="218"/>
      <c r="B51" s="219"/>
      <c r="C51" s="262" t="s">
        <v>258</v>
      </c>
      <c r="D51" s="258"/>
      <c r="E51" s="259">
        <v>1.85744</v>
      </c>
      <c r="F51" s="221"/>
      <c r="G51" s="221"/>
      <c r="H51" s="221"/>
      <c r="I51" s="221"/>
      <c r="J51" s="221"/>
      <c r="K51" s="221"/>
      <c r="L51" s="221"/>
      <c r="M51" s="221"/>
      <c r="N51" s="220"/>
      <c r="O51" s="220"/>
      <c r="P51" s="220"/>
      <c r="Q51" s="220"/>
      <c r="R51" s="221"/>
      <c r="S51" s="221"/>
      <c r="T51" s="221"/>
      <c r="U51" s="221"/>
      <c r="V51" s="221"/>
      <c r="W51" s="221"/>
      <c r="X51" s="221"/>
      <c r="Y51" s="221"/>
      <c r="Z51" s="211"/>
      <c r="AA51" s="211"/>
      <c r="AB51" s="211"/>
      <c r="AC51" s="211"/>
      <c r="AD51" s="211"/>
      <c r="AE51" s="211"/>
      <c r="AF51" s="211"/>
      <c r="AG51" s="211" t="s">
        <v>209</v>
      </c>
      <c r="AH51" s="211">
        <v>0</v>
      </c>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ht="22.5" outlineLevel="1" x14ac:dyDescent="0.2">
      <c r="A52" s="233">
        <v>12</v>
      </c>
      <c r="B52" s="234" t="s">
        <v>259</v>
      </c>
      <c r="C52" s="252" t="s">
        <v>260</v>
      </c>
      <c r="D52" s="235" t="s">
        <v>212</v>
      </c>
      <c r="E52" s="236">
        <v>7.0387199999999996</v>
      </c>
      <c r="F52" s="237"/>
      <c r="G52" s="238">
        <f>ROUND(E52*F52,2)</f>
        <v>0</v>
      </c>
      <c r="H52" s="237"/>
      <c r="I52" s="238">
        <f>ROUND(E52*H52,2)</f>
        <v>0</v>
      </c>
      <c r="J52" s="237"/>
      <c r="K52" s="238">
        <f>ROUND(E52*J52,2)</f>
        <v>0</v>
      </c>
      <c r="L52" s="238">
        <v>21</v>
      </c>
      <c r="M52" s="238">
        <f>G52*(1+L52/100)</f>
        <v>0</v>
      </c>
      <c r="N52" s="236">
        <v>0</v>
      </c>
      <c r="O52" s="236">
        <f>ROUND(E52*N52,2)</f>
        <v>0</v>
      </c>
      <c r="P52" s="236">
        <v>0</v>
      </c>
      <c r="Q52" s="236">
        <f>ROUND(E52*P52,2)</f>
        <v>0</v>
      </c>
      <c r="R52" s="238" t="s">
        <v>213</v>
      </c>
      <c r="S52" s="238" t="s">
        <v>177</v>
      </c>
      <c r="T52" s="239" t="s">
        <v>177</v>
      </c>
      <c r="U52" s="221">
        <v>0.2</v>
      </c>
      <c r="V52" s="221">
        <f>ROUND(E52*U52,2)</f>
        <v>1.41</v>
      </c>
      <c r="W52" s="221"/>
      <c r="X52" s="221" t="s">
        <v>203</v>
      </c>
      <c r="Y52" s="221" t="s">
        <v>158</v>
      </c>
      <c r="Z52" s="211"/>
      <c r="AA52" s="211"/>
      <c r="AB52" s="211"/>
      <c r="AC52" s="211"/>
      <c r="AD52" s="211"/>
      <c r="AE52" s="211"/>
      <c r="AF52" s="211"/>
      <c r="AG52" s="211" t="s">
        <v>204</v>
      </c>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2" x14ac:dyDescent="0.2">
      <c r="A53" s="218"/>
      <c r="B53" s="219"/>
      <c r="C53" s="261" t="s">
        <v>261</v>
      </c>
      <c r="D53" s="260"/>
      <c r="E53" s="260"/>
      <c r="F53" s="260"/>
      <c r="G53" s="260"/>
      <c r="H53" s="221"/>
      <c r="I53" s="221"/>
      <c r="J53" s="221"/>
      <c r="K53" s="221"/>
      <c r="L53" s="221"/>
      <c r="M53" s="221"/>
      <c r="N53" s="220"/>
      <c r="O53" s="220"/>
      <c r="P53" s="220"/>
      <c r="Q53" s="220"/>
      <c r="R53" s="221"/>
      <c r="S53" s="221"/>
      <c r="T53" s="221"/>
      <c r="U53" s="221"/>
      <c r="V53" s="221"/>
      <c r="W53" s="221"/>
      <c r="X53" s="221"/>
      <c r="Y53" s="221"/>
      <c r="Z53" s="211"/>
      <c r="AA53" s="211"/>
      <c r="AB53" s="211"/>
      <c r="AC53" s="211"/>
      <c r="AD53" s="211"/>
      <c r="AE53" s="211"/>
      <c r="AF53" s="211"/>
      <c r="AG53" s="211" t="s">
        <v>206</v>
      </c>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outlineLevel="2" x14ac:dyDescent="0.2">
      <c r="A54" s="218"/>
      <c r="B54" s="219"/>
      <c r="C54" s="254" t="s">
        <v>262</v>
      </c>
      <c r="D54" s="249"/>
      <c r="E54" s="249"/>
      <c r="F54" s="249"/>
      <c r="G54" s="249"/>
      <c r="H54" s="221"/>
      <c r="I54" s="221"/>
      <c r="J54" s="221"/>
      <c r="K54" s="221"/>
      <c r="L54" s="221"/>
      <c r="M54" s="221"/>
      <c r="N54" s="220"/>
      <c r="O54" s="220"/>
      <c r="P54" s="220"/>
      <c r="Q54" s="220"/>
      <c r="R54" s="221"/>
      <c r="S54" s="221"/>
      <c r="T54" s="221"/>
      <c r="U54" s="221"/>
      <c r="V54" s="221"/>
      <c r="W54" s="221"/>
      <c r="X54" s="221"/>
      <c r="Y54" s="221"/>
      <c r="Z54" s="211"/>
      <c r="AA54" s="211"/>
      <c r="AB54" s="211"/>
      <c r="AC54" s="211"/>
      <c r="AD54" s="211"/>
      <c r="AE54" s="211"/>
      <c r="AF54" s="211"/>
      <c r="AG54" s="211" t="s">
        <v>169</v>
      </c>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outlineLevel="2" x14ac:dyDescent="0.2">
      <c r="A55" s="218"/>
      <c r="B55" s="219"/>
      <c r="C55" s="262" t="s">
        <v>263</v>
      </c>
      <c r="D55" s="258"/>
      <c r="E55" s="259">
        <v>7.0387199999999996</v>
      </c>
      <c r="F55" s="221"/>
      <c r="G55" s="221"/>
      <c r="H55" s="221"/>
      <c r="I55" s="221"/>
      <c r="J55" s="221"/>
      <c r="K55" s="221"/>
      <c r="L55" s="221"/>
      <c r="M55" s="221"/>
      <c r="N55" s="220"/>
      <c r="O55" s="220"/>
      <c r="P55" s="220"/>
      <c r="Q55" s="220"/>
      <c r="R55" s="221"/>
      <c r="S55" s="221"/>
      <c r="T55" s="221"/>
      <c r="U55" s="221"/>
      <c r="V55" s="221"/>
      <c r="W55" s="221"/>
      <c r="X55" s="221"/>
      <c r="Y55" s="221"/>
      <c r="Z55" s="211"/>
      <c r="AA55" s="211"/>
      <c r="AB55" s="211"/>
      <c r="AC55" s="211"/>
      <c r="AD55" s="211"/>
      <c r="AE55" s="211"/>
      <c r="AF55" s="211"/>
      <c r="AG55" s="211" t="s">
        <v>209</v>
      </c>
      <c r="AH55" s="211">
        <v>0</v>
      </c>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x14ac:dyDescent="0.2">
      <c r="A56" s="226" t="s">
        <v>150</v>
      </c>
      <c r="B56" s="227" t="s">
        <v>104</v>
      </c>
      <c r="C56" s="250" t="s">
        <v>105</v>
      </c>
      <c r="D56" s="228"/>
      <c r="E56" s="229"/>
      <c r="F56" s="230"/>
      <c r="G56" s="230">
        <f>SUMIF(AG57:AG60,"&lt;&gt;NOR",G57:G60)</f>
        <v>0</v>
      </c>
      <c r="H56" s="230"/>
      <c r="I56" s="230">
        <f>SUM(I57:I60)</f>
        <v>0</v>
      </c>
      <c r="J56" s="230"/>
      <c r="K56" s="230">
        <f>SUM(K57:K60)</f>
        <v>0</v>
      </c>
      <c r="L56" s="230"/>
      <c r="M56" s="230">
        <f>SUM(M57:M60)</f>
        <v>0</v>
      </c>
      <c r="N56" s="229"/>
      <c r="O56" s="229">
        <f>SUM(O57:O60)</f>
        <v>0.68</v>
      </c>
      <c r="P56" s="229"/>
      <c r="Q56" s="229">
        <f>SUM(Q57:Q60)</f>
        <v>0</v>
      </c>
      <c r="R56" s="230"/>
      <c r="S56" s="230"/>
      <c r="T56" s="231"/>
      <c r="U56" s="225"/>
      <c r="V56" s="225">
        <f>SUM(V57:V60)</f>
        <v>3.52</v>
      </c>
      <c r="W56" s="225"/>
      <c r="X56" s="225"/>
      <c r="Y56" s="225"/>
      <c r="AG56" t="s">
        <v>151</v>
      </c>
    </row>
    <row r="57" spans="1:60" outlineLevel="1" x14ac:dyDescent="0.2">
      <c r="A57" s="233">
        <v>13</v>
      </c>
      <c r="B57" s="234" t="s">
        <v>264</v>
      </c>
      <c r="C57" s="252" t="s">
        <v>265</v>
      </c>
      <c r="D57" s="235" t="s">
        <v>201</v>
      </c>
      <c r="E57" s="236">
        <v>7.3319999999999999</v>
      </c>
      <c r="F57" s="237"/>
      <c r="G57" s="238">
        <f>ROUND(E57*F57,2)</f>
        <v>0</v>
      </c>
      <c r="H57" s="237"/>
      <c r="I57" s="238">
        <f>ROUND(E57*H57,2)</f>
        <v>0</v>
      </c>
      <c r="J57" s="237"/>
      <c r="K57" s="238">
        <f>ROUND(E57*J57,2)</f>
        <v>0</v>
      </c>
      <c r="L57" s="238">
        <v>21</v>
      </c>
      <c r="M57" s="238">
        <f>G57*(1+L57/100)</f>
        <v>0</v>
      </c>
      <c r="N57" s="236">
        <v>9.2799999999999994E-2</v>
      </c>
      <c r="O57" s="236">
        <f>ROUND(E57*N57,2)</f>
        <v>0.68</v>
      </c>
      <c r="P57" s="236">
        <v>0</v>
      </c>
      <c r="Q57" s="236">
        <f>ROUND(E57*P57,2)</f>
        <v>0</v>
      </c>
      <c r="R57" s="238" t="s">
        <v>202</v>
      </c>
      <c r="S57" s="238" t="s">
        <v>177</v>
      </c>
      <c r="T57" s="239" t="s">
        <v>177</v>
      </c>
      <c r="U57" s="221">
        <v>0.48</v>
      </c>
      <c r="V57" s="221">
        <f>ROUND(E57*U57,2)</f>
        <v>3.52</v>
      </c>
      <c r="W57" s="221"/>
      <c r="X57" s="221" t="s">
        <v>203</v>
      </c>
      <c r="Y57" s="221" t="s">
        <v>158</v>
      </c>
      <c r="Z57" s="211"/>
      <c r="AA57" s="211"/>
      <c r="AB57" s="211"/>
      <c r="AC57" s="211"/>
      <c r="AD57" s="211"/>
      <c r="AE57" s="211"/>
      <c r="AF57" s="211"/>
      <c r="AG57" s="211" t="s">
        <v>204</v>
      </c>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ht="22.5" outlineLevel="2" x14ac:dyDescent="0.2">
      <c r="A58" s="218"/>
      <c r="B58" s="219"/>
      <c r="C58" s="261" t="s">
        <v>266</v>
      </c>
      <c r="D58" s="260"/>
      <c r="E58" s="260"/>
      <c r="F58" s="260"/>
      <c r="G58" s="260"/>
      <c r="H58" s="221"/>
      <c r="I58" s="221"/>
      <c r="J58" s="221"/>
      <c r="K58" s="221"/>
      <c r="L58" s="221"/>
      <c r="M58" s="221"/>
      <c r="N58" s="220"/>
      <c r="O58" s="220"/>
      <c r="P58" s="220"/>
      <c r="Q58" s="220"/>
      <c r="R58" s="221"/>
      <c r="S58" s="221"/>
      <c r="T58" s="221"/>
      <c r="U58" s="221"/>
      <c r="V58" s="221"/>
      <c r="W58" s="221"/>
      <c r="X58" s="221"/>
      <c r="Y58" s="221"/>
      <c r="Z58" s="211"/>
      <c r="AA58" s="211"/>
      <c r="AB58" s="211"/>
      <c r="AC58" s="211"/>
      <c r="AD58" s="211"/>
      <c r="AE58" s="211"/>
      <c r="AF58" s="211"/>
      <c r="AG58" s="211" t="s">
        <v>206</v>
      </c>
      <c r="AH58" s="211"/>
      <c r="AI58" s="211"/>
      <c r="AJ58" s="211"/>
      <c r="AK58" s="211"/>
      <c r="AL58" s="211"/>
      <c r="AM58" s="211"/>
      <c r="AN58" s="211"/>
      <c r="AO58" s="211"/>
      <c r="AP58" s="211"/>
      <c r="AQ58" s="211"/>
      <c r="AR58" s="211"/>
      <c r="AS58" s="211"/>
      <c r="AT58" s="211"/>
      <c r="AU58" s="211"/>
      <c r="AV58" s="211"/>
      <c r="AW58" s="211"/>
      <c r="AX58" s="211"/>
      <c r="AY58" s="211"/>
      <c r="AZ58" s="211"/>
      <c r="BA58" s="248" t="str">
        <f>C58</f>
        <v>s provedením lože z kameniva drceného, s vyplněním spár, s dvojitým hutněním a se smetením přebytečného materiálu na krajnici. S dodáním hmot pro lože a výplň spár.</v>
      </c>
      <c r="BB58" s="211"/>
      <c r="BC58" s="211"/>
      <c r="BD58" s="211"/>
      <c r="BE58" s="211"/>
      <c r="BF58" s="211"/>
      <c r="BG58" s="211"/>
      <c r="BH58" s="211"/>
    </row>
    <row r="59" spans="1:60" outlineLevel="2" x14ac:dyDescent="0.2">
      <c r="A59" s="218"/>
      <c r="B59" s="219"/>
      <c r="C59" s="254" t="s">
        <v>267</v>
      </c>
      <c r="D59" s="249"/>
      <c r="E59" s="249"/>
      <c r="F59" s="249"/>
      <c r="G59" s="249"/>
      <c r="H59" s="221"/>
      <c r="I59" s="221"/>
      <c r="J59" s="221"/>
      <c r="K59" s="221"/>
      <c r="L59" s="221"/>
      <c r="M59" s="221"/>
      <c r="N59" s="220"/>
      <c r="O59" s="220"/>
      <c r="P59" s="220"/>
      <c r="Q59" s="220"/>
      <c r="R59" s="221"/>
      <c r="S59" s="221"/>
      <c r="T59" s="221"/>
      <c r="U59" s="221"/>
      <c r="V59" s="221"/>
      <c r="W59" s="221"/>
      <c r="X59" s="221"/>
      <c r="Y59" s="221"/>
      <c r="Z59" s="211"/>
      <c r="AA59" s="211"/>
      <c r="AB59" s="211"/>
      <c r="AC59" s="211"/>
      <c r="AD59" s="211"/>
      <c r="AE59" s="211"/>
      <c r="AF59" s="211"/>
      <c r="AG59" s="211" t="s">
        <v>169</v>
      </c>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outlineLevel="2" x14ac:dyDescent="0.2">
      <c r="A60" s="218"/>
      <c r="B60" s="219"/>
      <c r="C60" s="262" t="s">
        <v>268</v>
      </c>
      <c r="D60" s="258"/>
      <c r="E60" s="259">
        <v>7.3319999999999999</v>
      </c>
      <c r="F60" s="221"/>
      <c r="G60" s="221"/>
      <c r="H60" s="221"/>
      <c r="I60" s="221"/>
      <c r="J60" s="221"/>
      <c r="K60" s="221"/>
      <c r="L60" s="221"/>
      <c r="M60" s="221"/>
      <c r="N60" s="220"/>
      <c r="O60" s="220"/>
      <c r="P60" s="220"/>
      <c r="Q60" s="220"/>
      <c r="R60" s="221"/>
      <c r="S60" s="221"/>
      <c r="T60" s="221"/>
      <c r="U60" s="221"/>
      <c r="V60" s="221"/>
      <c r="W60" s="221"/>
      <c r="X60" s="221"/>
      <c r="Y60" s="221"/>
      <c r="Z60" s="211"/>
      <c r="AA60" s="211"/>
      <c r="AB60" s="211"/>
      <c r="AC60" s="211"/>
      <c r="AD60" s="211"/>
      <c r="AE60" s="211"/>
      <c r="AF60" s="211"/>
      <c r="AG60" s="211" t="s">
        <v>209</v>
      </c>
      <c r="AH60" s="211">
        <v>5</v>
      </c>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x14ac:dyDescent="0.2">
      <c r="A61" s="226" t="s">
        <v>150</v>
      </c>
      <c r="B61" s="227" t="s">
        <v>106</v>
      </c>
      <c r="C61" s="250" t="s">
        <v>107</v>
      </c>
      <c r="D61" s="228"/>
      <c r="E61" s="229"/>
      <c r="F61" s="230"/>
      <c r="G61" s="230">
        <f>SUMIF(AG62:AG82,"&lt;&gt;NOR",G62:G82)</f>
        <v>0</v>
      </c>
      <c r="H61" s="230"/>
      <c r="I61" s="230">
        <f>SUM(I62:I82)</f>
        <v>0</v>
      </c>
      <c r="J61" s="230"/>
      <c r="K61" s="230">
        <f>SUM(K62:K82)</f>
        <v>0</v>
      </c>
      <c r="L61" s="230"/>
      <c r="M61" s="230">
        <f>SUM(M62:M82)</f>
        <v>0</v>
      </c>
      <c r="N61" s="229"/>
      <c r="O61" s="229">
        <f>SUM(O62:O82)</f>
        <v>0.12</v>
      </c>
      <c r="P61" s="229"/>
      <c r="Q61" s="229">
        <f>SUM(Q62:Q82)</f>
        <v>0</v>
      </c>
      <c r="R61" s="230"/>
      <c r="S61" s="230"/>
      <c r="T61" s="231"/>
      <c r="U61" s="225"/>
      <c r="V61" s="225">
        <f>SUM(V62:V82)</f>
        <v>4.1099999999999994</v>
      </c>
      <c r="W61" s="225"/>
      <c r="X61" s="225"/>
      <c r="Y61" s="225"/>
      <c r="AG61" t="s">
        <v>151</v>
      </c>
    </row>
    <row r="62" spans="1:60" outlineLevel="1" x14ac:dyDescent="0.2">
      <c r="A62" s="240">
        <v>14</v>
      </c>
      <c r="B62" s="241" t="s">
        <v>269</v>
      </c>
      <c r="C62" s="251" t="s">
        <v>270</v>
      </c>
      <c r="D62" s="242" t="s">
        <v>271</v>
      </c>
      <c r="E62" s="243">
        <v>9</v>
      </c>
      <c r="F62" s="244"/>
      <c r="G62" s="245">
        <f>ROUND(E62*F62,2)</f>
        <v>0</v>
      </c>
      <c r="H62" s="244"/>
      <c r="I62" s="245">
        <f>ROUND(E62*H62,2)</f>
        <v>0</v>
      </c>
      <c r="J62" s="244"/>
      <c r="K62" s="245">
        <f>ROUND(E62*J62,2)</f>
        <v>0</v>
      </c>
      <c r="L62" s="245">
        <v>21</v>
      </c>
      <c r="M62" s="245">
        <f>G62*(1+L62/100)</f>
        <v>0</v>
      </c>
      <c r="N62" s="243">
        <v>5.0000000000000002E-5</v>
      </c>
      <c r="O62" s="243">
        <f>ROUND(E62*N62,2)</f>
        <v>0</v>
      </c>
      <c r="P62" s="243">
        <v>0</v>
      </c>
      <c r="Q62" s="243">
        <f>ROUND(E62*P62,2)</f>
        <v>0</v>
      </c>
      <c r="R62" s="245" t="s">
        <v>252</v>
      </c>
      <c r="S62" s="245" t="s">
        <v>177</v>
      </c>
      <c r="T62" s="246" t="s">
        <v>177</v>
      </c>
      <c r="U62" s="221">
        <v>0.03</v>
      </c>
      <c r="V62" s="221">
        <f>ROUND(E62*U62,2)</f>
        <v>0.27</v>
      </c>
      <c r="W62" s="221"/>
      <c r="X62" s="221" t="s">
        <v>157</v>
      </c>
      <c r="Y62" s="221" t="s">
        <v>158</v>
      </c>
      <c r="Z62" s="211"/>
      <c r="AA62" s="211"/>
      <c r="AB62" s="211"/>
      <c r="AC62" s="211"/>
      <c r="AD62" s="211"/>
      <c r="AE62" s="211"/>
      <c r="AF62" s="211"/>
      <c r="AG62" s="211" t="s">
        <v>214</v>
      </c>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outlineLevel="1" x14ac:dyDescent="0.2">
      <c r="A63" s="233">
        <v>15</v>
      </c>
      <c r="B63" s="234" t="s">
        <v>272</v>
      </c>
      <c r="C63" s="252" t="s">
        <v>273</v>
      </c>
      <c r="D63" s="235" t="s">
        <v>271</v>
      </c>
      <c r="E63" s="236">
        <v>6</v>
      </c>
      <c r="F63" s="237"/>
      <c r="G63" s="238">
        <f>ROUND(E63*F63,2)</f>
        <v>0</v>
      </c>
      <c r="H63" s="237"/>
      <c r="I63" s="238">
        <f>ROUND(E63*H63,2)</f>
        <v>0</v>
      </c>
      <c r="J63" s="237"/>
      <c r="K63" s="238">
        <f>ROUND(E63*J63,2)</f>
        <v>0</v>
      </c>
      <c r="L63" s="238">
        <v>21</v>
      </c>
      <c r="M63" s="238">
        <f>G63*(1+L63/100)</f>
        <v>0</v>
      </c>
      <c r="N63" s="236">
        <v>1.9890000000000001E-2</v>
      </c>
      <c r="O63" s="236">
        <f>ROUND(E63*N63,2)</f>
        <v>0.12</v>
      </c>
      <c r="P63" s="236">
        <v>0</v>
      </c>
      <c r="Q63" s="236">
        <f>ROUND(E63*P63,2)</f>
        <v>0</v>
      </c>
      <c r="R63" s="238" t="s">
        <v>274</v>
      </c>
      <c r="S63" s="238" t="s">
        <v>177</v>
      </c>
      <c r="T63" s="239" t="s">
        <v>177</v>
      </c>
      <c r="U63" s="221">
        <v>0.46</v>
      </c>
      <c r="V63" s="221">
        <f>ROUND(E63*U63,2)</f>
        <v>2.76</v>
      </c>
      <c r="W63" s="221"/>
      <c r="X63" s="221" t="s">
        <v>157</v>
      </c>
      <c r="Y63" s="221" t="s">
        <v>158</v>
      </c>
      <c r="Z63" s="211"/>
      <c r="AA63" s="211"/>
      <c r="AB63" s="211"/>
      <c r="AC63" s="211"/>
      <c r="AD63" s="211"/>
      <c r="AE63" s="211"/>
      <c r="AF63" s="211"/>
      <c r="AG63" s="211" t="s">
        <v>214</v>
      </c>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outlineLevel="2" x14ac:dyDescent="0.2">
      <c r="A64" s="218"/>
      <c r="B64" s="219"/>
      <c r="C64" s="261" t="s">
        <v>275</v>
      </c>
      <c r="D64" s="260"/>
      <c r="E64" s="260"/>
      <c r="F64" s="260"/>
      <c r="G64" s="260"/>
      <c r="H64" s="221"/>
      <c r="I64" s="221"/>
      <c r="J64" s="221"/>
      <c r="K64" s="221"/>
      <c r="L64" s="221"/>
      <c r="M64" s="221"/>
      <c r="N64" s="220"/>
      <c r="O64" s="220"/>
      <c r="P64" s="220"/>
      <c r="Q64" s="220"/>
      <c r="R64" s="221"/>
      <c r="S64" s="221"/>
      <c r="T64" s="221"/>
      <c r="U64" s="221"/>
      <c r="V64" s="221"/>
      <c r="W64" s="221"/>
      <c r="X64" s="221"/>
      <c r="Y64" s="221"/>
      <c r="Z64" s="211"/>
      <c r="AA64" s="211"/>
      <c r="AB64" s="211"/>
      <c r="AC64" s="211"/>
      <c r="AD64" s="211"/>
      <c r="AE64" s="211"/>
      <c r="AF64" s="211"/>
      <c r="AG64" s="211" t="s">
        <v>206</v>
      </c>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spans="1:60" ht="22.5" outlineLevel="1" x14ac:dyDescent="0.2">
      <c r="A65" s="233">
        <v>16</v>
      </c>
      <c r="B65" s="234" t="s">
        <v>276</v>
      </c>
      <c r="C65" s="252" t="s">
        <v>277</v>
      </c>
      <c r="D65" s="235" t="s">
        <v>154</v>
      </c>
      <c r="E65" s="236">
        <v>1</v>
      </c>
      <c r="F65" s="237"/>
      <c r="G65" s="238">
        <f>ROUND(E65*F65,2)</f>
        <v>0</v>
      </c>
      <c r="H65" s="237"/>
      <c r="I65" s="238">
        <f>ROUND(E65*H65,2)</f>
        <v>0</v>
      </c>
      <c r="J65" s="237"/>
      <c r="K65" s="238">
        <f>ROUND(E65*J65,2)</f>
        <v>0</v>
      </c>
      <c r="L65" s="238">
        <v>21</v>
      </c>
      <c r="M65" s="238">
        <f>G65*(1+L65/100)</f>
        <v>0</v>
      </c>
      <c r="N65" s="236">
        <v>9.6000000000000002E-4</v>
      </c>
      <c r="O65" s="236">
        <f>ROUND(E65*N65,2)</f>
        <v>0</v>
      </c>
      <c r="P65" s="236">
        <v>0</v>
      </c>
      <c r="Q65" s="236">
        <f>ROUND(E65*P65,2)</f>
        <v>0</v>
      </c>
      <c r="R65" s="238"/>
      <c r="S65" s="238" t="s">
        <v>155</v>
      </c>
      <c r="T65" s="239" t="s">
        <v>156</v>
      </c>
      <c r="U65" s="221">
        <v>0</v>
      </c>
      <c r="V65" s="221">
        <f>ROUND(E65*U65,2)</f>
        <v>0</v>
      </c>
      <c r="W65" s="221"/>
      <c r="X65" s="221" t="s">
        <v>157</v>
      </c>
      <c r="Y65" s="221" t="s">
        <v>158</v>
      </c>
      <c r="Z65" s="211"/>
      <c r="AA65" s="211"/>
      <c r="AB65" s="211"/>
      <c r="AC65" s="211"/>
      <c r="AD65" s="211"/>
      <c r="AE65" s="211"/>
      <c r="AF65" s="211"/>
      <c r="AG65" s="211" t="s">
        <v>214</v>
      </c>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outlineLevel="2" x14ac:dyDescent="0.2">
      <c r="A66" s="218"/>
      <c r="B66" s="219"/>
      <c r="C66" s="253" t="s">
        <v>278</v>
      </c>
      <c r="D66" s="247"/>
      <c r="E66" s="247"/>
      <c r="F66" s="247"/>
      <c r="G66" s="247"/>
      <c r="H66" s="221"/>
      <c r="I66" s="221"/>
      <c r="J66" s="221"/>
      <c r="K66" s="221"/>
      <c r="L66" s="221"/>
      <c r="M66" s="221"/>
      <c r="N66" s="220"/>
      <c r="O66" s="220"/>
      <c r="P66" s="220"/>
      <c r="Q66" s="220"/>
      <c r="R66" s="221"/>
      <c r="S66" s="221"/>
      <c r="T66" s="221"/>
      <c r="U66" s="221"/>
      <c r="V66" s="221"/>
      <c r="W66" s="221"/>
      <c r="X66" s="221"/>
      <c r="Y66" s="221"/>
      <c r="Z66" s="211"/>
      <c r="AA66" s="211"/>
      <c r="AB66" s="211"/>
      <c r="AC66" s="211"/>
      <c r="AD66" s="211"/>
      <c r="AE66" s="211"/>
      <c r="AF66" s="211"/>
      <c r="AG66" s="211" t="s">
        <v>169</v>
      </c>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outlineLevel="3" x14ac:dyDescent="0.2">
      <c r="A67" s="218"/>
      <c r="B67" s="219"/>
      <c r="C67" s="254" t="s">
        <v>279</v>
      </c>
      <c r="D67" s="249"/>
      <c r="E67" s="249"/>
      <c r="F67" s="249"/>
      <c r="G67" s="249"/>
      <c r="H67" s="221"/>
      <c r="I67" s="221"/>
      <c r="J67" s="221"/>
      <c r="K67" s="221"/>
      <c r="L67" s="221"/>
      <c r="M67" s="221"/>
      <c r="N67" s="220"/>
      <c r="O67" s="220"/>
      <c r="P67" s="220"/>
      <c r="Q67" s="220"/>
      <c r="R67" s="221"/>
      <c r="S67" s="221"/>
      <c r="T67" s="221"/>
      <c r="U67" s="221"/>
      <c r="V67" s="221"/>
      <c r="W67" s="221"/>
      <c r="X67" s="221"/>
      <c r="Y67" s="221"/>
      <c r="Z67" s="211"/>
      <c r="AA67" s="211"/>
      <c r="AB67" s="211"/>
      <c r="AC67" s="211"/>
      <c r="AD67" s="211"/>
      <c r="AE67" s="211"/>
      <c r="AF67" s="211"/>
      <c r="AG67" s="211" t="s">
        <v>169</v>
      </c>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outlineLevel="3" x14ac:dyDescent="0.2">
      <c r="A68" s="218"/>
      <c r="B68" s="219"/>
      <c r="C68" s="254" t="s">
        <v>304</v>
      </c>
      <c r="D68" s="249"/>
      <c r="E68" s="249"/>
      <c r="F68" s="249"/>
      <c r="G68" s="249"/>
      <c r="H68" s="221"/>
      <c r="I68" s="221"/>
      <c r="J68" s="221"/>
      <c r="K68" s="221"/>
      <c r="L68" s="221"/>
      <c r="M68" s="221"/>
      <c r="N68" s="220"/>
      <c r="O68" s="220"/>
      <c r="P68" s="220"/>
      <c r="Q68" s="220"/>
      <c r="R68" s="221"/>
      <c r="S68" s="221"/>
      <c r="T68" s="221"/>
      <c r="U68" s="221"/>
      <c r="V68" s="221"/>
      <c r="W68" s="221"/>
      <c r="X68" s="221"/>
      <c r="Y68" s="221"/>
      <c r="Z68" s="211"/>
      <c r="AA68" s="211"/>
      <c r="AB68" s="211"/>
      <c r="AC68" s="211"/>
      <c r="AD68" s="211"/>
      <c r="AE68" s="211"/>
      <c r="AF68" s="211"/>
      <c r="AG68" s="211" t="s">
        <v>169</v>
      </c>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row>
    <row r="69" spans="1:60" outlineLevel="3" x14ac:dyDescent="0.2">
      <c r="A69" s="218"/>
      <c r="B69" s="219"/>
      <c r="C69" s="254" t="s">
        <v>280</v>
      </c>
      <c r="D69" s="249"/>
      <c r="E69" s="249"/>
      <c r="F69" s="249"/>
      <c r="G69" s="249"/>
      <c r="H69" s="221"/>
      <c r="I69" s="221"/>
      <c r="J69" s="221"/>
      <c r="K69" s="221"/>
      <c r="L69" s="221"/>
      <c r="M69" s="221"/>
      <c r="N69" s="220"/>
      <c r="O69" s="220"/>
      <c r="P69" s="220"/>
      <c r="Q69" s="220"/>
      <c r="R69" s="221"/>
      <c r="S69" s="221"/>
      <c r="T69" s="221"/>
      <c r="U69" s="221"/>
      <c r="V69" s="221"/>
      <c r="W69" s="221"/>
      <c r="X69" s="221"/>
      <c r="Y69" s="221"/>
      <c r="Z69" s="211"/>
      <c r="AA69" s="211"/>
      <c r="AB69" s="211"/>
      <c r="AC69" s="211"/>
      <c r="AD69" s="211"/>
      <c r="AE69" s="211"/>
      <c r="AF69" s="211"/>
      <c r="AG69" s="211" t="s">
        <v>169</v>
      </c>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outlineLevel="3" x14ac:dyDescent="0.2">
      <c r="A70" s="218"/>
      <c r="B70" s="219"/>
      <c r="C70" s="254" t="s">
        <v>281</v>
      </c>
      <c r="D70" s="249"/>
      <c r="E70" s="249"/>
      <c r="F70" s="249"/>
      <c r="G70" s="249"/>
      <c r="H70" s="221"/>
      <c r="I70" s="221"/>
      <c r="J70" s="221"/>
      <c r="K70" s="221"/>
      <c r="L70" s="221"/>
      <c r="M70" s="221"/>
      <c r="N70" s="220"/>
      <c r="O70" s="220"/>
      <c r="P70" s="220"/>
      <c r="Q70" s="220"/>
      <c r="R70" s="221"/>
      <c r="S70" s="221"/>
      <c r="T70" s="221"/>
      <c r="U70" s="221"/>
      <c r="V70" s="221"/>
      <c r="W70" s="221"/>
      <c r="X70" s="221"/>
      <c r="Y70" s="221"/>
      <c r="Z70" s="211"/>
      <c r="AA70" s="211"/>
      <c r="AB70" s="211"/>
      <c r="AC70" s="211"/>
      <c r="AD70" s="211"/>
      <c r="AE70" s="211"/>
      <c r="AF70" s="211"/>
      <c r="AG70" s="211" t="s">
        <v>169</v>
      </c>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spans="1:60" outlineLevel="3" x14ac:dyDescent="0.2">
      <c r="A71" s="218"/>
      <c r="B71" s="219"/>
      <c r="C71" s="254" t="s">
        <v>282</v>
      </c>
      <c r="D71" s="249"/>
      <c r="E71" s="249"/>
      <c r="F71" s="249"/>
      <c r="G71" s="249"/>
      <c r="H71" s="221"/>
      <c r="I71" s="221"/>
      <c r="J71" s="221"/>
      <c r="K71" s="221"/>
      <c r="L71" s="221"/>
      <c r="M71" s="221"/>
      <c r="N71" s="220"/>
      <c r="O71" s="220"/>
      <c r="P71" s="220"/>
      <c r="Q71" s="220"/>
      <c r="R71" s="221"/>
      <c r="S71" s="221"/>
      <c r="T71" s="221"/>
      <c r="U71" s="221"/>
      <c r="V71" s="221"/>
      <c r="W71" s="221"/>
      <c r="X71" s="221"/>
      <c r="Y71" s="221"/>
      <c r="Z71" s="211"/>
      <c r="AA71" s="211"/>
      <c r="AB71" s="211"/>
      <c r="AC71" s="211"/>
      <c r="AD71" s="211"/>
      <c r="AE71" s="211"/>
      <c r="AF71" s="211"/>
      <c r="AG71" s="211" t="s">
        <v>169</v>
      </c>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outlineLevel="3" x14ac:dyDescent="0.2">
      <c r="A72" s="218"/>
      <c r="B72" s="219"/>
      <c r="C72" s="254" t="s">
        <v>283</v>
      </c>
      <c r="D72" s="249"/>
      <c r="E72" s="249"/>
      <c r="F72" s="249"/>
      <c r="G72" s="249"/>
      <c r="H72" s="221"/>
      <c r="I72" s="221"/>
      <c r="J72" s="221"/>
      <c r="K72" s="221"/>
      <c r="L72" s="221"/>
      <c r="M72" s="221"/>
      <c r="N72" s="220"/>
      <c r="O72" s="220"/>
      <c r="P72" s="220"/>
      <c r="Q72" s="220"/>
      <c r="R72" s="221"/>
      <c r="S72" s="221"/>
      <c r="T72" s="221"/>
      <c r="U72" s="221"/>
      <c r="V72" s="221"/>
      <c r="W72" s="221"/>
      <c r="X72" s="221"/>
      <c r="Y72" s="221"/>
      <c r="Z72" s="211"/>
      <c r="AA72" s="211"/>
      <c r="AB72" s="211"/>
      <c r="AC72" s="211"/>
      <c r="AD72" s="211"/>
      <c r="AE72" s="211"/>
      <c r="AF72" s="211"/>
      <c r="AG72" s="211" t="s">
        <v>169</v>
      </c>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spans="1:60" outlineLevel="3" x14ac:dyDescent="0.2">
      <c r="A73" s="218"/>
      <c r="B73" s="219"/>
      <c r="C73" s="254" t="s">
        <v>284</v>
      </c>
      <c r="D73" s="249"/>
      <c r="E73" s="249"/>
      <c r="F73" s="249"/>
      <c r="G73" s="249"/>
      <c r="H73" s="221"/>
      <c r="I73" s="221"/>
      <c r="J73" s="221"/>
      <c r="K73" s="221"/>
      <c r="L73" s="221"/>
      <c r="M73" s="221"/>
      <c r="N73" s="220"/>
      <c r="O73" s="220"/>
      <c r="P73" s="220"/>
      <c r="Q73" s="220"/>
      <c r="R73" s="221"/>
      <c r="S73" s="221"/>
      <c r="T73" s="221"/>
      <c r="U73" s="221"/>
      <c r="V73" s="221"/>
      <c r="W73" s="221"/>
      <c r="X73" s="221"/>
      <c r="Y73" s="221"/>
      <c r="Z73" s="211"/>
      <c r="AA73" s="211"/>
      <c r="AB73" s="211"/>
      <c r="AC73" s="211"/>
      <c r="AD73" s="211"/>
      <c r="AE73" s="211"/>
      <c r="AF73" s="211"/>
      <c r="AG73" s="211" t="s">
        <v>169</v>
      </c>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outlineLevel="3" x14ac:dyDescent="0.2">
      <c r="A74" s="218"/>
      <c r="B74" s="219"/>
      <c r="C74" s="254" t="s">
        <v>283</v>
      </c>
      <c r="D74" s="249"/>
      <c r="E74" s="249"/>
      <c r="F74" s="249"/>
      <c r="G74" s="249"/>
      <c r="H74" s="221"/>
      <c r="I74" s="221"/>
      <c r="J74" s="221"/>
      <c r="K74" s="221"/>
      <c r="L74" s="221"/>
      <c r="M74" s="221"/>
      <c r="N74" s="220"/>
      <c r="O74" s="220"/>
      <c r="P74" s="220"/>
      <c r="Q74" s="220"/>
      <c r="R74" s="221"/>
      <c r="S74" s="221"/>
      <c r="T74" s="221"/>
      <c r="U74" s="221"/>
      <c r="V74" s="221"/>
      <c r="W74" s="221"/>
      <c r="X74" s="221"/>
      <c r="Y74" s="221"/>
      <c r="Z74" s="211"/>
      <c r="AA74" s="211"/>
      <c r="AB74" s="211"/>
      <c r="AC74" s="211"/>
      <c r="AD74" s="211"/>
      <c r="AE74" s="211"/>
      <c r="AF74" s="211"/>
      <c r="AG74" s="211" t="s">
        <v>169</v>
      </c>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spans="1:60" outlineLevel="3" x14ac:dyDescent="0.2">
      <c r="A75" s="218"/>
      <c r="B75" s="219"/>
      <c r="C75" s="263" t="s">
        <v>285</v>
      </c>
      <c r="D75" s="222"/>
      <c r="E75" s="223"/>
      <c r="F75" s="224"/>
      <c r="G75" s="224"/>
      <c r="H75" s="221"/>
      <c r="I75" s="221"/>
      <c r="J75" s="221"/>
      <c r="K75" s="221"/>
      <c r="L75" s="221"/>
      <c r="M75" s="221"/>
      <c r="N75" s="220"/>
      <c r="O75" s="220"/>
      <c r="P75" s="220"/>
      <c r="Q75" s="220"/>
      <c r="R75" s="221"/>
      <c r="S75" s="221"/>
      <c r="T75" s="221"/>
      <c r="U75" s="221"/>
      <c r="V75" s="221"/>
      <c r="W75" s="221"/>
      <c r="X75" s="221"/>
      <c r="Y75" s="221"/>
      <c r="Z75" s="211"/>
      <c r="AA75" s="211"/>
      <c r="AB75" s="211"/>
      <c r="AC75" s="211"/>
      <c r="AD75" s="211"/>
      <c r="AE75" s="211"/>
      <c r="AF75" s="211"/>
      <c r="AG75" s="211" t="s">
        <v>169</v>
      </c>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outlineLevel="3" x14ac:dyDescent="0.2">
      <c r="A76" s="218"/>
      <c r="B76" s="219"/>
      <c r="C76" s="254" t="s">
        <v>286</v>
      </c>
      <c r="D76" s="249"/>
      <c r="E76" s="249"/>
      <c r="F76" s="249"/>
      <c r="G76" s="249"/>
      <c r="H76" s="221"/>
      <c r="I76" s="221"/>
      <c r="J76" s="221"/>
      <c r="K76" s="221"/>
      <c r="L76" s="221"/>
      <c r="M76" s="221"/>
      <c r="N76" s="220"/>
      <c r="O76" s="220"/>
      <c r="P76" s="220"/>
      <c r="Q76" s="220"/>
      <c r="R76" s="221"/>
      <c r="S76" s="221"/>
      <c r="T76" s="221"/>
      <c r="U76" s="221"/>
      <c r="V76" s="221"/>
      <c r="W76" s="221"/>
      <c r="X76" s="221"/>
      <c r="Y76" s="221"/>
      <c r="Z76" s="211"/>
      <c r="AA76" s="211"/>
      <c r="AB76" s="211"/>
      <c r="AC76" s="211"/>
      <c r="AD76" s="211"/>
      <c r="AE76" s="211"/>
      <c r="AF76" s="211"/>
      <c r="AG76" s="211" t="s">
        <v>169</v>
      </c>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outlineLevel="3" x14ac:dyDescent="0.2">
      <c r="A77" s="218"/>
      <c r="B77" s="219"/>
      <c r="C77" s="254" t="s">
        <v>287</v>
      </c>
      <c r="D77" s="249"/>
      <c r="E77" s="249"/>
      <c r="F77" s="249"/>
      <c r="G77" s="249"/>
      <c r="H77" s="221"/>
      <c r="I77" s="221"/>
      <c r="J77" s="221"/>
      <c r="K77" s="221"/>
      <c r="L77" s="221"/>
      <c r="M77" s="221"/>
      <c r="N77" s="220"/>
      <c r="O77" s="220"/>
      <c r="P77" s="220"/>
      <c r="Q77" s="220"/>
      <c r="R77" s="221"/>
      <c r="S77" s="221"/>
      <c r="T77" s="221"/>
      <c r="U77" s="221"/>
      <c r="V77" s="221"/>
      <c r="W77" s="221"/>
      <c r="X77" s="221"/>
      <c r="Y77" s="221"/>
      <c r="Z77" s="211"/>
      <c r="AA77" s="211"/>
      <c r="AB77" s="211"/>
      <c r="AC77" s="211"/>
      <c r="AD77" s="211"/>
      <c r="AE77" s="211"/>
      <c r="AF77" s="211"/>
      <c r="AG77" s="211" t="s">
        <v>169</v>
      </c>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outlineLevel="3" x14ac:dyDescent="0.2">
      <c r="A78" s="218"/>
      <c r="B78" s="219"/>
      <c r="C78" s="254" t="s">
        <v>283</v>
      </c>
      <c r="D78" s="249"/>
      <c r="E78" s="249"/>
      <c r="F78" s="249"/>
      <c r="G78" s="249"/>
      <c r="H78" s="221"/>
      <c r="I78" s="221"/>
      <c r="J78" s="221"/>
      <c r="K78" s="221"/>
      <c r="L78" s="221"/>
      <c r="M78" s="221"/>
      <c r="N78" s="220"/>
      <c r="O78" s="220"/>
      <c r="P78" s="220"/>
      <c r="Q78" s="220"/>
      <c r="R78" s="221"/>
      <c r="S78" s="221"/>
      <c r="T78" s="221"/>
      <c r="U78" s="221"/>
      <c r="V78" s="221"/>
      <c r="W78" s="221"/>
      <c r="X78" s="221"/>
      <c r="Y78" s="221"/>
      <c r="Z78" s="211"/>
      <c r="AA78" s="211"/>
      <c r="AB78" s="211"/>
      <c r="AC78" s="211"/>
      <c r="AD78" s="211"/>
      <c r="AE78" s="211"/>
      <c r="AF78" s="211"/>
      <c r="AG78" s="211" t="s">
        <v>169</v>
      </c>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outlineLevel="3" x14ac:dyDescent="0.2">
      <c r="A79" s="218"/>
      <c r="B79" s="219"/>
      <c r="C79" s="254" t="s">
        <v>288</v>
      </c>
      <c r="D79" s="249"/>
      <c r="E79" s="249"/>
      <c r="F79" s="249"/>
      <c r="G79" s="249"/>
      <c r="H79" s="221"/>
      <c r="I79" s="221"/>
      <c r="J79" s="221"/>
      <c r="K79" s="221"/>
      <c r="L79" s="221"/>
      <c r="M79" s="221"/>
      <c r="N79" s="220"/>
      <c r="O79" s="220"/>
      <c r="P79" s="220"/>
      <c r="Q79" s="220"/>
      <c r="R79" s="221"/>
      <c r="S79" s="221"/>
      <c r="T79" s="221"/>
      <c r="U79" s="221"/>
      <c r="V79" s="221"/>
      <c r="W79" s="221"/>
      <c r="X79" s="221"/>
      <c r="Y79" s="221"/>
      <c r="Z79" s="211"/>
      <c r="AA79" s="211"/>
      <c r="AB79" s="211"/>
      <c r="AC79" s="211"/>
      <c r="AD79" s="211"/>
      <c r="AE79" s="211"/>
      <c r="AF79" s="211"/>
      <c r="AG79" s="211" t="s">
        <v>169</v>
      </c>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outlineLevel="1" x14ac:dyDescent="0.2">
      <c r="A80" s="240">
        <v>17</v>
      </c>
      <c r="B80" s="241" t="s">
        <v>289</v>
      </c>
      <c r="C80" s="251" t="s">
        <v>290</v>
      </c>
      <c r="D80" s="242" t="s">
        <v>271</v>
      </c>
      <c r="E80" s="243">
        <v>7</v>
      </c>
      <c r="F80" s="244"/>
      <c r="G80" s="245">
        <f>ROUND(E80*F80,2)</f>
        <v>0</v>
      </c>
      <c r="H80" s="244"/>
      <c r="I80" s="245">
        <f>ROUND(E80*H80,2)</f>
        <v>0</v>
      </c>
      <c r="J80" s="244"/>
      <c r="K80" s="245">
        <f>ROUND(E80*J80,2)</f>
        <v>0</v>
      </c>
      <c r="L80" s="245">
        <v>21</v>
      </c>
      <c r="M80" s="245">
        <f>G80*(1+L80/100)</f>
        <v>0</v>
      </c>
      <c r="N80" s="243">
        <v>0</v>
      </c>
      <c r="O80" s="243">
        <f>ROUND(E80*N80,2)</f>
        <v>0</v>
      </c>
      <c r="P80" s="243">
        <v>0</v>
      </c>
      <c r="Q80" s="243">
        <f>ROUND(E80*P80,2)</f>
        <v>0</v>
      </c>
      <c r="R80" s="245" t="s">
        <v>291</v>
      </c>
      <c r="S80" s="245" t="s">
        <v>177</v>
      </c>
      <c r="T80" s="246" t="s">
        <v>177</v>
      </c>
      <c r="U80" s="221">
        <v>0</v>
      </c>
      <c r="V80" s="221">
        <f>ROUND(E80*U80,2)</f>
        <v>0</v>
      </c>
      <c r="W80" s="221"/>
      <c r="X80" s="221" t="s">
        <v>292</v>
      </c>
      <c r="Y80" s="221" t="s">
        <v>158</v>
      </c>
      <c r="Z80" s="211"/>
      <c r="AA80" s="211"/>
      <c r="AB80" s="211"/>
      <c r="AC80" s="211"/>
      <c r="AD80" s="211"/>
      <c r="AE80" s="211"/>
      <c r="AF80" s="211"/>
      <c r="AG80" s="211" t="s">
        <v>293</v>
      </c>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spans="1:60" ht="22.5" outlineLevel="1" x14ac:dyDescent="0.2">
      <c r="A81" s="233">
        <v>18</v>
      </c>
      <c r="B81" s="234" t="s">
        <v>294</v>
      </c>
      <c r="C81" s="252" t="s">
        <v>295</v>
      </c>
      <c r="D81" s="235" t="s">
        <v>244</v>
      </c>
      <c r="E81" s="236">
        <v>5.1337099999999998</v>
      </c>
      <c r="F81" s="237"/>
      <c r="G81" s="238">
        <f>ROUND(E81*F81,2)</f>
        <v>0</v>
      </c>
      <c r="H81" s="237"/>
      <c r="I81" s="238">
        <f>ROUND(E81*H81,2)</f>
        <v>0</v>
      </c>
      <c r="J81" s="237"/>
      <c r="K81" s="238">
        <f>ROUND(E81*J81,2)</f>
        <v>0</v>
      </c>
      <c r="L81" s="238">
        <v>21</v>
      </c>
      <c r="M81" s="238">
        <f>G81*(1+L81/100)</f>
        <v>0</v>
      </c>
      <c r="N81" s="236">
        <v>0</v>
      </c>
      <c r="O81" s="236">
        <f>ROUND(E81*N81,2)</f>
        <v>0</v>
      </c>
      <c r="P81" s="236">
        <v>0</v>
      </c>
      <c r="Q81" s="236">
        <f>ROUND(E81*P81,2)</f>
        <v>0</v>
      </c>
      <c r="R81" s="238" t="s">
        <v>252</v>
      </c>
      <c r="S81" s="238" t="s">
        <v>177</v>
      </c>
      <c r="T81" s="239" t="s">
        <v>177</v>
      </c>
      <c r="U81" s="221">
        <v>0.21</v>
      </c>
      <c r="V81" s="221">
        <f>ROUND(E81*U81,2)</f>
        <v>1.08</v>
      </c>
      <c r="W81" s="221"/>
      <c r="X81" s="221" t="s">
        <v>296</v>
      </c>
      <c r="Y81" s="221" t="s">
        <v>158</v>
      </c>
      <c r="Z81" s="211"/>
      <c r="AA81" s="211"/>
      <c r="AB81" s="211"/>
      <c r="AC81" s="211"/>
      <c r="AD81" s="211"/>
      <c r="AE81" s="211"/>
      <c r="AF81" s="211"/>
      <c r="AG81" s="211" t="s">
        <v>297</v>
      </c>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outlineLevel="2" x14ac:dyDescent="0.2">
      <c r="A82" s="218"/>
      <c r="B82" s="219"/>
      <c r="C82" s="261" t="s">
        <v>298</v>
      </c>
      <c r="D82" s="260"/>
      <c r="E82" s="260"/>
      <c r="F82" s="260"/>
      <c r="G82" s="260"/>
      <c r="H82" s="221"/>
      <c r="I82" s="221"/>
      <c r="J82" s="221"/>
      <c r="K82" s="221"/>
      <c r="L82" s="221"/>
      <c r="M82" s="221"/>
      <c r="N82" s="220"/>
      <c r="O82" s="220"/>
      <c r="P82" s="220"/>
      <c r="Q82" s="220"/>
      <c r="R82" s="221"/>
      <c r="S82" s="221"/>
      <c r="T82" s="221"/>
      <c r="U82" s="221"/>
      <c r="V82" s="221"/>
      <c r="W82" s="221"/>
      <c r="X82" s="221"/>
      <c r="Y82" s="221"/>
      <c r="Z82" s="211"/>
      <c r="AA82" s="211"/>
      <c r="AB82" s="211"/>
      <c r="AC82" s="211"/>
      <c r="AD82" s="211"/>
      <c r="AE82" s="211"/>
      <c r="AF82" s="211"/>
      <c r="AG82" s="211" t="s">
        <v>206</v>
      </c>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x14ac:dyDescent="0.2">
      <c r="A83" s="226" t="s">
        <v>150</v>
      </c>
      <c r="B83" s="227" t="s">
        <v>115</v>
      </c>
      <c r="C83" s="250" t="s">
        <v>116</v>
      </c>
      <c r="D83" s="228"/>
      <c r="E83" s="229"/>
      <c r="F83" s="230"/>
      <c r="G83" s="230">
        <f>SUMIF(AG84:AG85,"&lt;&gt;NOR",G84:G85)</f>
        <v>0</v>
      </c>
      <c r="H83" s="230"/>
      <c r="I83" s="230">
        <f>SUM(I84:I85)</f>
        <v>0</v>
      </c>
      <c r="J83" s="230"/>
      <c r="K83" s="230">
        <f>SUM(K84:K85)</f>
        <v>0</v>
      </c>
      <c r="L83" s="230"/>
      <c r="M83" s="230">
        <f>SUM(M84:M85)</f>
        <v>0</v>
      </c>
      <c r="N83" s="229"/>
      <c r="O83" s="229">
        <f>SUM(O84:O85)</f>
        <v>0</v>
      </c>
      <c r="P83" s="229"/>
      <c r="Q83" s="229">
        <f>SUM(Q84:Q85)</f>
        <v>0</v>
      </c>
      <c r="R83" s="230"/>
      <c r="S83" s="230"/>
      <c r="T83" s="231"/>
      <c r="U83" s="225"/>
      <c r="V83" s="225">
        <f>SUM(V84:V85)</f>
        <v>6.96</v>
      </c>
      <c r="W83" s="225"/>
      <c r="X83" s="225"/>
      <c r="Y83" s="225"/>
      <c r="AG83" t="s">
        <v>151</v>
      </c>
    </row>
    <row r="84" spans="1:60" outlineLevel="1" x14ac:dyDescent="0.2">
      <c r="A84" s="240">
        <v>19</v>
      </c>
      <c r="B84" s="241" t="s">
        <v>299</v>
      </c>
      <c r="C84" s="251" t="s">
        <v>300</v>
      </c>
      <c r="D84" s="242" t="s">
        <v>301</v>
      </c>
      <c r="E84" s="243">
        <v>1</v>
      </c>
      <c r="F84" s="244"/>
      <c r="G84" s="245">
        <f>ROUND(E84*F84,2)</f>
        <v>0</v>
      </c>
      <c r="H84" s="244"/>
      <c r="I84" s="245">
        <f>ROUND(E84*H84,2)</f>
        <v>0</v>
      </c>
      <c r="J84" s="244"/>
      <c r="K84" s="245">
        <f>ROUND(E84*J84,2)</f>
        <v>0</v>
      </c>
      <c r="L84" s="245">
        <v>21</v>
      </c>
      <c r="M84" s="245">
        <f>G84*(1+L84/100)</f>
        <v>0</v>
      </c>
      <c r="N84" s="243">
        <v>0</v>
      </c>
      <c r="O84" s="243">
        <f>ROUND(E84*N84,2)</f>
        <v>0</v>
      </c>
      <c r="P84" s="243">
        <v>0</v>
      </c>
      <c r="Q84" s="243">
        <f>ROUND(E84*P84,2)</f>
        <v>0</v>
      </c>
      <c r="R84" s="245"/>
      <c r="S84" s="245" t="s">
        <v>177</v>
      </c>
      <c r="T84" s="246" t="s">
        <v>177</v>
      </c>
      <c r="U84" s="221">
        <v>6.71</v>
      </c>
      <c r="V84" s="221">
        <f>ROUND(E84*U84,2)</f>
        <v>6.71</v>
      </c>
      <c r="W84" s="221"/>
      <c r="X84" s="221" t="s">
        <v>157</v>
      </c>
      <c r="Y84" s="221" t="s">
        <v>158</v>
      </c>
      <c r="Z84" s="211"/>
      <c r="AA84" s="211"/>
      <c r="AB84" s="211"/>
      <c r="AC84" s="211"/>
      <c r="AD84" s="211"/>
      <c r="AE84" s="211"/>
      <c r="AF84" s="211"/>
      <c r="AG84" s="211" t="s">
        <v>214</v>
      </c>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outlineLevel="1" x14ac:dyDescent="0.2">
      <c r="A85" s="233">
        <v>20</v>
      </c>
      <c r="B85" s="234" t="s">
        <v>302</v>
      </c>
      <c r="C85" s="252" t="s">
        <v>303</v>
      </c>
      <c r="D85" s="235" t="s">
        <v>271</v>
      </c>
      <c r="E85" s="236">
        <v>6</v>
      </c>
      <c r="F85" s="237"/>
      <c r="G85" s="238">
        <f>ROUND(E85*F85,2)</f>
        <v>0</v>
      </c>
      <c r="H85" s="237"/>
      <c r="I85" s="238">
        <f>ROUND(E85*H85,2)</f>
        <v>0</v>
      </c>
      <c r="J85" s="237"/>
      <c r="K85" s="238">
        <f>ROUND(E85*J85,2)</f>
        <v>0</v>
      </c>
      <c r="L85" s="238">
        <v>21</v>
      </c>
      <c r="M85" s="238">
        <f>G85*(1+L85/100)</f>
        <v>0</v>
      </c>
      <c r="N85" s="236">
        <v>0</v>
      </c>
      <c r="O85" s="236">
        <f>ROUND(E85*N85,2)</f>
        <v>0</v>
      </c>
      <c r="P85" s="236">
        <v>0</v>
      </c>
      <c r="Q85" s="236">
        <f>ROUND(E85*P85,2)</f>
        <v>0</v>
      </c>
      <c r="R85" s="238"/>
      <c r="S85" s="238" t="s">
        <v>177</v>
      </c>
      <c r="T85" s="239" t="s">
        <v>177</v>
      </c>
      <c r="U85" s="221">
        <v>4.1000000000000002E-2</v>
      </c>
      <c r="V85" s="221">
        <f>ROUND(E85*U85,2)</f>
        <v>0.25</v>
      </c>
      <c r="W85" s="221"/>
      <c r="X85" s="221" t="s">
        <v>157</v>
      </c>
      <c r="Y85" s="221" t="s">
        <v>158</v>
      </c>
      <c r="Z85" s="211"/>
      <c r="AA85" s="211"/>
      <c r="AB85" s="211"/>
      <c r="AC85" s="211"/>
      <c r="AD85" s="211"/>
      <c r="AE85" s="211"/>
      <c r="AF85" s="211"/>
      <c r="AG85" s="211" t="s">
        <v>214</v>
      </c>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x14ac:dyDescent="0.2">
      <c r="A86" s="3"/>
      <c r="B86" s="4"/>
      <c r="C86" s="255"/>
      <c r="D86" s="6"/>
      <c r="E86" s="3"/>
      <c r="F86" s="3"/>
      <c r="G86" s="3"/>
      <c r="H86" s="3"/>
      <c r="I86" s="3"/>
      <c r="J86" s="3"/>
      <c r="K86" s="3"/>
      <c r="L86" s="3"/>
      <c r="M86" s="3"/>
      <c r="N86" s="3"/>
      <c r="O86" s="3"/>
      <c r="P86" s="3"/>
      <c r="Q86" s="3"/>
      <c r="R86" s="3"/>
      <c r="S86" s="3"/>
      <c r="T86" s="3"/>
      <c r="U86" s="3"/>
      <c r="V86" s="3"/>
      <c r="W86" s="3"/>
      <c r="X86" s="3"/>
      <c r="Y86" s="3"/>
      <c r="AE86">
        <v>15</v>
      </c>
      <c r="AF86">
        <v>21</v>
      </c>
      <c r="AG86" t="s">
        <v>136</v>
      </c>
    </row>
    <row r="87" spans="1:60" x14ac:dyDescent="0.2">
      <c r="A87" s="214"/>
      <c r="B87" s="215" t="s">
        <v>29</v>
      </c>
      <c r="C87" s="256"/>
      <c r="D87" s="216"/>
      <c r="E87" s="217"/>
      <c r="F87" s="217"/>
      <c r="G87" s="232">
        <f>G8+G13+G17+G26+G33+G40+G44+G48+G56+G61+G83</f>
        <v>0</v>
      </c>
      <c r="H87" s="3"/>
      <c r="I87" s="3"/>
      <c r="J87" s="3"/>
      <c r="K87" s="3"/>
      <c r="L87" s="3"/>
      <c r="M87" s="3"/>
      <c r="N87" s="3"/>
      <c r="O87" s="3"/>
      <c r="P87" s="3"/>
      <c r="Q87" s="3"/>
      <c r="R87" s="3"/>
      <c r="S87" s="3"/>
      <c r="T87" s="3"/>
      <c r="U87" s="3"/>
      <c r="V87" s="3"/>
      <c r="W87" s="3"/>
      <c r="X87" s="3"/>
      <c r="Y87" s="3"/>
      <c r="AE87">
        <f>SUMIF(L7:L85,AE86,G7:G85)</f>
        <v>0</v>
      </c>
      <c r="AF87">
        <f>SUMIF(L7:L85,AF86,G7:G85)</f>
        <v>0</v>
      </c>
      <c r="AG87" t="s">
        <v>196</v>
      </c>
    </row>
    <row r="88" spans="1:60" x14ac:dyDescent="0.2">
      <c r="C88" s="257"/>
      <c r="D88" s="10"/>
      <c r="AG88" t="s">
        <v>197</v>
      </c>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kbPBiW7BRrjEASbfqIhTTpIM+An3WUsfEaIbAesghlujaGGKYsuZ3lgEn/XwtOR2IS8tXvKEhODZRa7LZ87UQ==" saltValue="hfaMad8pRi1EdDSK+MVrVA==" spinCount="100000" sheet="1" formatRows="0"/>
  <mergeCells count="38">
    <mergeCell ref="C79:G79"/>
    <mergeCell ref="C82:G82"/>
    <mergeCell ref="C72:G72"/>
    <mergeCell ref="C73:G73"/>
    <mergeCell ref="C74:G74"/>
    <mergeCell ref="C76:G76"/>
    <mergeCell ref="C77:G77"/>
    <mergeCell ref="C78:G78"/>
    <mergeCell ref="C66:G66"/>
    <mergeCell ref="C67:G67"/>
    <mergeCell ref="C68:G68"/>
    <mergeCell ref="C69:G69"/>
    <mergeCell ref="C70:G70"/>
    <mergeCell ref="C71:G71"/>
    <mergeCell ref="C50:G50"/>
    <mergeCell ref="C53:G53"/>
    <mergeCell ref="C54:G54"/>
    <mergeCell ref="C58:G58"/>
    <mergeCell ref="C59:G59"/>
    <mergeCell ref="C64:G64"/>
    <mergeCell ref="C24:G24"/>
    <mergeCell ref="C28:G28"/>
    <mergeCell ref="C31:G31"/>
    <mergeCell ref="C35:G35"/>
    <mergeCell ref="C42:G42"/>
    <mergeCell ref="C46:G46"/>
    <mergeCell ref="C15:G15"/>
    <mergeCell ref="C19:G19"/>
    <mergeCell ref="C20:G20"/>
    <mergeCell ref="C21:G21"/>
    <mergeCell ref="C22:G22"/>
    <mergeCell ref="C23:G23"/>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7FB33-12C4-40B9-A1A3-6AAE9F26F7B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5" customWidth="1"/>
    <col min="3" max="3" width="63.28515625" style="175"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6" t="s">
        <v>198</v>
      </c>
      <c r="B1" s="196"/>
      <c r="C1" s="196"/>
      <c r="D1" s="196"/>
      <c r="E1" s="196"/>
      <c r="F1" s="196"/>
      <c r="G1" s="196"/>
      <c r="AG1" t="s">
        <v>122</v>
      </c>
    </row>
    <row r="2" spans="1:60" ht="24.95" customHeight="1" x14ac:dyDescent="0.2">
      <c r="A2" s="197" t="s">
        <v>7</v>
      </c>
      <c r="B2" s="49" t="s">
        <v>43</v>
      </c>
      <c r="C2" s="200" t="s">
        <v>44</v>
      </c>
      <c r="D2" s="198"/>
      <c r="E2" s="198"/>
      <c r="F2" s="198"/>
      <c r="G2" s="199"/>
      <c r="AG2" t="s">
        <v>123</v>
      </c>
    </row>
    <row r="3" spans="1:60" ht="24.95" customHeight="1" x14ac:dyDescent="0.2">
      <c r="A3" s="197" t="s">
        <v>8</v>
      </c>
      <c r="B3" s="49" t="s">
        <v>65</v>
      </c>
      <c r="C3" s="200" t="s">
        <v>66</v>
      </c>
      <c r="D3" s="198"/>
      <c r="E3" s="198"/>
      <c r="F3" s="198"/>
      <c r="G3" s="199"/>
      <c r="AC3" s="175" t="s">
        <v>123</v>
      </c>
      <c r="AG3" t="s">
        <v>126</v>
      </c>
    </row>
    <row r="4" spans="1:60" ht="24.95" customHeight="1" x14ac:dyDescent="0.2">
      <c r="A4" s="201" t="s">
        <v>9</v>
      </c>
      <c r="B4" s="202" t="s">
        <v>67</v>
      </c>
      <c r="C4" s="203" t="s">
        <v>68</v>
      </c>
      <c r="D4" s="204"/>
      <c r="E4" s="204"/>
      <c r="F4" s="204"/>
      <c r="G4" s="205"/>
      <c r="AG4" t="s">
        <v>127</v>
      </c>
    </row>
    <row r="5" spans="1:60" x14ac:dyDescent="0.2">
      <c r="D5" s="10"/>
    </row>
    <row r="6" spans="1:60" ht="38.25" x14ac:dyDescent="0.2">
      <c r="A6" s="207" t="s">
        <v>128</v>
      </c>
      <c r="B6" s="209" t="s">
        <v>129</v>
      </c>
      <c r="C6" s="209" t="s">
        <v>130</v>
      </c>
      <c r="D6" s="208" t="s">
        <v>131</v>
      </c>
      <c r="E6" s="207" t="s">
        <v>132</v>
      </c>
      <c r="F6" s="206" t="s">
        <v>133</v>
      </c>
      <c r="G6" s="207" t="s">
        <v>29</v>
      </c>
      <c r="H6" s="210" t="s">
        <v>30</v>
      </c>
      <c r="I6" s="210" t="s">
        <v>134</v>
      </c>
      <c r="J6" s="210" t="s">
        <v>31</v>
      </c>
      <c r="K6" s="210" t="s">
        <v>135</v>
      </c>
      <c r="L6" s="210" t="s">
        <v>136</v>
      </c>
      <c r="M6" s="210" t="s">
        <v>137</v>
      </c>
      <c r="N6" s="210" t="s">
        <v>138</v>
      </c>
      <c r="O6" s="210" t="s">
        <v>139</v>
      </c>
      <c r="P6" s="210" t="s">
        <v>140</v>
      </c>
      <c r="Q6" s="210" t="s">
        <v>141</v>
      </c>
      <c r="R6" s="210" t="s">
        <v>142</v>
      </c>
      <c r="S6" s="210" t="s">
        <v>143</v>
      </c>
      <c r="T6" s="210" t="s">
        <v>144</v>
      </c>
      <c r="U6" s="210" t="s">
        <v>145</v>
      </c>
      <c r="V6" s="210" t="s">
        <v>146</v>
      </c>
      <c r="W6" s="210" t="s">
        <v>147</v>
      </c>
      <c r="X6" s="210" t="s">
        <v>148</v>
      </c>
      <c r="Y6" s="210" t="s">
        <v>149</v>
      </c>
    </row>
    <row r="7" spans="1:60" hidden="1" x14ac:dyDescent="0.2">
      <c r="A7" s="3"/>
      <c r="B7" s="4"/>
      <c r="C7" s="4"/>
      <c r="D7" s="6"/>
      <c r="E7" s="212"/>
      <c r="F7" s="213"/>
      <c r="G7" s="213"/>
      <c r="H7" s="213"/>
      <c r="I7" s="213"/>
      <c r="J7" s="213"/>
      <c r="K7" s="213"/>
      <c r="L7" s="213"/>
      <c r="M7" s="213"/>
      <c r="N7" s="212"/>
      <c r="O7" s="212"/>
      <c r="P7" s="212"/>
      <c r="Q7" s="212"/>
      <c r="R7" s="213"/>
      <c r="S7" s="213"/>
      <c r="T7" s="213"/>
      <c r="U7" s="213"/>
      <c r="V7" s="213"/>
      <c r="W7" s="213"/>
      <c r="X7" s="213"/>
      <c r="Y7" s="213"/>
    </row>
    <row r="8" spans="1:60" x14ac:dyDescent="0.2">
      <c r="A8" s="226" t="s">
        <v>150</v>
      </c>
      <c r="B8" s="227" t="s">
        <v>90</v>
      </c>
      <c r="C8" s="250" t="s">
        <v>91</v>
      </c>
      <c r="D8" s="228"/>
      <c r="E8" s="229"/>
      <c r="F8" s="230"/>
      <c r="G8" s="230">
        <f>SUMIF(AG9:AG15,"&lt;&gt;NOR",G9:G15)</f>
        <v>0</v>
      </c>
      <c r="H8" s="230"/>
      <c r="I8" s="230">
        <f>SUM(I9:I15)</f>
        <v>0</v>
      </c>
      <c r="J8" s="230"/>
      <c r="K8" s="230">
        <f>SUM(K9:K15)</f>
        <v>0</v>
      </c>
      <c r="L8" s="230"/>
      <c r="M8" s="230">
        <f>SUM(M9:M15)</f>
        <v>0</v>
      </c>
      <c r="N8" s="229"/>
      <c r="O8" s="229">
        <f>SUM(O9:O15)</f>
        <v>0</v>
      </c>
      <c r="P8" s="229"/>
      <c r="Q8" s="229">
        <f>SUM(Q9:Q15)</f>
        <v>0</v>
      </c>
      <c r="R8" s="230"/>
      <c r="S8" s="230"/>
      <c r="T8" s="231"/>
      <c r="U8" s="225"/>
      <c r="V8" s="225">
        <f>SUM(V9:V15)</f>
        <v>9.6399999999999988</v>
      </c>
      <c r="W8" s="225"/>
      <c r="X8" s="225"/>
      <c r="Y8" s="225"/>
      <c r="AG8" t="s">
        <v>151</v>
      </c>
    </row>
    <row r="9" spans="1:60" outlineLevel="1" x14ac:dyDescent="0.2">
      <c r="A9" s="233">
        <v>1</v>
      </c>
      <c r="B9" s="234" t="s">
        <v>305</v>
      </c>
      <c r="C9" s="252" t="s">
        <v>306</v>
      </c>
      <c r="D9" s="235" t="s">
        <v>212</v>
      </c>
      <c r="E9" s="236">
        <v>2.0304000000000002</v>
      </c>
      <c r="F9" s="237"/>
      <c r="G9" s="238">
        <f>ROUND(E9*F9,2)</f>
        <v>0</v>
      </c>
      <c r="H9" s="237"/>
      <c r="I9" s="238">
        <f>ROUND(E9*H9,2)</f>
        <v>0</v>
      </c>
      <c r="J9" s="237"/>
      <c r="K9" s="238">
        <f>ROUND(E9*J9,2)</f>
        <v>0</v>
      </c>
      <c r="L9" s="238">
        <v>21</v>
      </c>
      <c r="M9" s="238">
        <f>G9*(1+L9/100)</f>
        <v>0</v>
      </c>
      <c r="N9" s="236">
        <v>0</v>
      </c>
      <c r="O9" s="236">
        <f>ROUND(E9*N9,2)</f>
        <v>0</v>
      </c>
      <c r="P9" s="236">
        <v>0</v>
      </c>
      <c r="Q9" s="236">
        <f>ROUND(E9*P9,2)</f>
        <v>0</v>
      </c>
      <c r="R9" s="238" t="s">
        <v>213</v>
      </c>
      <c r="S9" s="238" t="s">
        <v>177</v>
      </c>
      <c r="T9" s="239" t="s">
        <v>177</v>
      </c>
      <c r="U9" s="221">
        <v>0.1</v>
      </c>
      <c r="V9" s="221">
        <f>ROUND(E9*U9,2)</f>
        <v>0.2</v>
      </c>
      <c r="W9" s="221"/>
      <c r="X9" s="221" t="s">
        <v>157</v>
      </c>
      <c r="Y9" s="221" t="s">
        <v>158</v>
      </c>
      <c r="Z9" s="211"/>
      <c r="AA9" s="211"/>
      <c r="AB9" s="211"/>
      <c r="AC9" s="211"/>
      <c r="AD9" s="211"/>
      <c r="AE9" s="211"/>
      <c r="AF9" s="211"/>
      <c r="AG9" s="211" t="s">
        <v>214</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outlineLevel="2" x14ac:dyDescent="0.2">
      <c r="A10" s="218"/>
      <c r="B10" s="219"/>
      <c r="C10" s="261" t="s">
        <v>307</v>
      </c>
      <c r="D10" s="260"/>
      <c r="E10" s="260"/>
      <c r="F10" s="260"/>
      <c r="G10" s="260"/>
      <c r="H10" s="221"/>
      <c r="I10" s="221"/>
      <c r="J10" s="221"/>
      <c r="K10" s="221"/>
      <c r="L10" s="221"/>
      <c r="M10" s="221"/>
      <c r="N10" s="220"/>
      <c r="O10" s="220"/>
      <c r="P10" s="220"/>
      <c r="Q10" s="220"/>
      <c r="R10" s="221"/>
      <c r="S10" s="221"/>
      <c r="T10" s="221"/>
      <c r="U10" s="221"/>
      <c r="V10" s="221"/>
      <c r="W10" s="221"/>
      <c r="X10" s="221"/>
      <c r="Y10" s="221"/>
      <c r="Z10" s="211"/>
      <c r="AA10" s="211"/>
      <c r="AB10" s="211"/>
      <c r="AC10" s="211"/>
      <c r="AD10" s="211"/>
      <c r="AE10" s="211"/>
      <c r="AF10" s="211"/>
      <c r="AG10" s="211" t="s">
        <v>206</v>
      </c>
      <c r="AH10" s="211"/>
      <c r="AI10" s="211"/>
      <c r="AJ10" s="211"/>
      <c r="AK10" s="211"/>
      <c r="AL10" s="211"/>
      <c r="AM10" s="211"/>
      <c r="AN10" s="211"/>
      <c r="AO10" s="211"/>
      <c r="AP10" s="211"/>
      <c r="AQ10" s="211"/>
      <c r="AR10" s="211"/>
      <c r="AS10" s="211"/>
      <c r="AT10" s="211"/>
      <c r="AU10" s="211"/>
      <c r="AV10" s="211"/>
      <c r="AW10" s="211"/>
      <c r="AX10" s="211"/>
      <c r="AY10" s="211"/>
      <c r="AZ10" s="211"/>
      <c r="BA10" s="248" t="str">
        <f>C10</f>
        <v>nebo lesní půdy, s vodorovným přemístěním na hromady v místě upotřebení nebo na dočasné či trvalé skládky se složením</v>
      </c>
      <c r="BB10" s="211"/>
      <c r="BC10" s="211"/>
      <c r="BD10" s="211"/>
      <c r="BE10" s="211"/>
      <c r="BF10" s="211"/>
      <c r="BG10" s="211"/>
      <c r="BH10" s="211"/>
    </row>
    <row r="11" spans="1:60" outlineLevel="2" x14ac:dyDescent="0.2">
      <c r="A11" s="218"/>
      <c r="B11" s="219"/>
      <c r="C11" s="254" t="s">
        <v>308</v>
      </c>
      <c r="D11" s="249"/>
      <c r="E11" s="249"/>
      <c r="F11" s="249"/>
      <c r="G11" s="249"/>
      <c r="H11" s="221"/>
      <c r="I11" s="221"/>
      <c r="J11" s="221"/>
      <c r="K11" s="221"/>
      <c r="L11" s="221"/>
      <c r="M11" s="221"/>
      <c r="N11" s="220"/>
      <c r="O11" s="220"/>
      <c r="P11" s="220"/>
      <c r="Q11" s="220"/>
      <c r="R11" s="221"/>
      <c r="S11" s="221"/>
      <c r="T11" s="221"/>
      <c r="U11" s="221"/>
      <c r="V11" s="221"/>
      <c r="W11" s="221"/>
      <c r="X11" s="221"/>
      <c r="Y11" s="221"/>
      <c r="Z11" s="211"/>
      <c r="AA11" s="211"/>
      <c r="AB11" s="211"/>
      <c r="AC11" s="211"/>
      <c r="AD11" s="211"/>
      <c r="AE11" s="211"/>
      <c r="AF11" s="211"/>
      <c r="AG11" s="211" t="s">
        <v>169</v>
      </c>
      <c r="AH11" s="211"/>
      <c r="AI11" s="211"/>
      <c r="AJ11" s="211"/>
      <c r="AK11" s="211"/>
      <c r="AL11" s="211"/>
      <c r="AM11" s="211"/>
      <c r="AN11" s="211"/>
      <c r="AO11" s="211"/>
      <c r="AP11" s="211"/>
      <c r="AQ11" s="211"/>
      <c r="AR11" s="211"/>
      <c r="AS11" s="211"/>
      <c r="AT11" s="211"/>
      <c r="AU11" s="211"/>
      <c r="AV11" s="211"/>
      <c r="AW11" s="211"/>
      <c r="AX11" s="211"/>
      <c r="AY11" s="211"/>
      <c r="AZ11" s="211"/>
      <c r="BA11" s="248" t="str">
        <f>C11</f>
        <v>Od ZU po napojení kontejneru č.3, poté společný výkop pro kanalizaci a vodovod (zahrnuto v objektu IO.03)</v>
      </c>
      <c r="BB11" s="211"/>
      <c r="BC11" s="211"/>
      <c r="BD11" s="211"/>
      <c r="BE11" s="211"/>
      <c r="BF11" s="211"/>
      <c r="BG11" s="211"/>
      <c r="BH11" s="211"/>
    </row>
    <row r="12" spans="1:60" outlineLevel="2" x14ac:dyDescent="0.2">
      <c r="A12" s="218"/>
      <c r="B12" s="219"/>
      <c r="C12" s="262" t="s">
        <v>309</v>
      </c>
      <c r="D12" s="258"/>
      <c r="E12" s="259">
        <v>2.0304000000000002</v>
      </c>
      <c r="F12" s="221"/>
      <c r="G12" s="221"/>
      <c r="H12" s="221"/>
      <c r="I12" s="221"/>
      <c r="J12" s="221"/>
      <c r="K12" s="221"/>
      <c r="L12" s="221"/>
      <c r="M12" s="221"/>
      <c r="N12" s="220"/>
      <c r="O12" s="220"/>
      <c r="P12" s="220"/>
      <c r="Q12" s="220"/>
      <c r="R12" s="221"/>
      <c r="S12" s="221"/>
      <c r="T12" s="221"/>
      <c r="U12" s="221"/>
      <c r="V12" s="221"/>
      <c r="W12" s="221"/>
      <c r="X12" s="221"/>
      <c r="Y12" s="221"/>
      <c r="Z12" s="211"/>
      <c r="AA12" s="211"/>
      <c r="AB12" s="211"/>
      <c r="AC12" s="211"/>
      <c r="AD12" s="211"/>
      <c r="AE12" s="211"/>
      <c r="AF12" s="211"/>
      <c r="AG12" s="211" t="s">
        <v>209</v>
      </c>
      <c r="AH12" s="211">
        <v>0</v>
      </c>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33">
        <v>2</v>
      </c>
      <c r="B13" s="234" t="s">
        <v>210</v>
      </c>
      <c r="C13" s="252" t="s">
        <v>211</v>
      </c>
      <c r="D13" s="235" t="s">
        <v>212</v>
      </c>
      <c r="E13" s="236">
        <v>6.0911999999999997</v>
      </c>
      <c r="F13" s="237"/>
      <c r="G13" s="238">
        <f>ROUND(E13*F13,2)</f>
        <v>0</v>
      </c>
      <c r="H13" s="237"/>
      <c r="I13" s="238">
        <f>ROUND(E13*H13,2)</f>
        <v>0</v>
      </c>
      <c r="J13" s="237"/>
      <c r="K13" s="238">
        <f>ROUND(E13*J13,2)</f>
        <v>0</v>
      </c>
      <c r="L13" s="238">
        <v>21</v>
      </c>
      <c r="M13" s="238">
        <f>G13*(1+L13/100)</f>
        <v>0</v>
      </c>
      <c r="N13" s="236">
        <v>0</v>
      </c>
      <c r="O13" s="236">
        <f>ROUND(E13*N13,2)</f>
        <v>0</v>
      </c>
      <c r="P13" s="236">
        <v>0</v>
      </c>
      <c r="Q13" s="236">
        <f>ROUND(E13*P13,2)</f>
        <v>0</v>
      </c>
      <c r="R13" s="238" t="s">
        <v>213</v>
      </c>
      <c r="S13" s="238" t="s">
        <v>177</v>
      </c>
      <c r="T13" s="239" t="s">
        <v>177</v>
      </c>
      <c r="U13" s="221">
        <v>1.55</v>
      </c>
      <c r="V13" s="221">
        <f>ROUND(E13*U13,2)</f>
        <v>9.44</v>
      </c>
      <c r="W13" s="221"/>
      <c r="X13" s="221" t="s">
        <v>157</v>
      </c>
      <c r="Y13" s="221" t="s">
        <v>158</v>
      </c>
      <c r="Z13" s="211"/>
      <c r="AA13" s="211"/>
      <c r="AB13" s="211"/>
      <c r="AC13" s="211"/>
      <c r="AD13" s="211"/>
      <c r="AE13" s="211"/>
      <c r="AF13" s="211"/>
      <c r="AG13" s="211" t="s">
        <v>214</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2" x14ac:dyDescent="0.2">
      <c r="A14" s="218"/>
      <c r="B14" s="219"/>
      <c r="C14" s="261" t="s">
        <v>215</v>
      </c>
      <c r="D14" s="260"/>
      <c r="E14" s="260"/>
      <c r="F14" s="260"/>
      <c r="G14" s="260"/>
      <c r="H14" s="221"/>
      <c r="I14" s="221"/>
      <c r="J14" s="221"/>
      <c r="K14" s="221"/>
      <c r="L14" s="221"/>
      <c r="M14" s="221"/>
      <c r="N14" s="220"/>
      <c r="O14" s="220"/>
      <c r="P14" s="220"/>
      <c r="Q14" s="220"/>
      <c r="R14" s="221"/>
      <c r="S14" s="221"/>
      <c r="T14" s="221"/>
      <c r="U14" s="221"/>
      <c r="V14" s="221"/>
      <c r="W14" s="221"/>
      <c r="X14" s="221"/>
      <c r="Y14" s="221"/>
      <c r="Z14" s="211"/>
      <c r="AA14" s="211"/>
      <c r="AB14" s="211"/>
      <c r="AC14" s="211"/>
      <c r="AD14" s="211"/>
      <c r="AE14" s="211"/>
      <c r="AF14" s="211"/>
      <c r="AG14" s="211" t="s">
        <v>206</v>
      </c>
      <c r="AH14" s="211"/>
      <c r="AI14" s="211"/>
      <c r="AJ14" s="211"/>
      <c r="AK14" s="211"/>
      <c r="AL14" s="211"/>
      <c r="AM14" s="211"/>
      <c r="AN14" s="211"/>
      <c r="AO14" s="211"/>
      <c r="AP14" s="211"/>
      <c r="AQ14" s="211"/>
      <c r="AR14" s="211"/>
      <c r="AS14" s="211"/>
      <c r="AT14" s="211"/>
      <c r="AU14" s="211"/>
      <c r="AV14" s="211"/>
      <c r="AW14" s="211"/>
      <c r="AX14" s="211"/>
      <c r="AY14" s="211"/>
      <c r="AZ14" s="211"/>
      <c r="BA14" s="248" t="str">
        <f>C14</f>
        <v>příplatek k cenám vykopávek za ztížení vykopávky v blízkosti podzemního vedení nebo výbušnin v horninách jakékoliv třídy,</v>
      </c>
      <c r="BB14" s="211"/>
      <c r="BC14" s="211"/>
      <c r="BD14" s="211"/>
      <c r="BE14" s="211"/>
      <c r="BF14" s="211"/>
      <c r="BG14" s="211"/>
      <c r="BH14" s="211"/>
    </row>
    <row r="15" spans="1:60" outlineLevel="2" x14ac:dyDescent="0.2">
      <c r="A15" s="218"/>
      <c r="B15" s="219"/>
      <c r="C15" s="262" t="s">
        <v>310</v>
      </c>
      <c r="D15" s="258"/>
      <c r="E15" s="259">
        <v>6.0911999999999997</v>
      </c>
      <c r="F15" s="221"/>
      <c r="G15" s="221"/>
      <c r="H15" s="221"/>
      <c r="I15" s="221"/>
      <c r="J15" s="221"/>
      <c r="K15" s="221"/>
      <c r="L15" s="221"/>
      <c r="M15" s="221"/>
      <c r="N15" s="220"/>
      <c r="O15" s="220"/>
      <c r="P15" s="220"/>
      <c r="Q15" s="220"/>
      <c r="R15" s="221"/>
      <c r="S15" s="221"/>
      <c r="T15" s="221"/>
      <c r="U15" s="221"/>
      <c r="V15" s="221"/>
      <c r="W15" s="221"/>
      <c r="X15" s="221"/>
      <c r="Y15" s="221"/>
      <c r="Z15" s="211"/>
      <c r="AA15" s="211"/>
      <c r="AB15" s="211"/>
      <c r="AC15" s="211"/>
      <c r="AD15" s="211"/>
      <c r="AE15" s="211"/>
      <c r="AF15" s="211"/>
      <c r="AG15" s="211" t="s">
        <v>209</v>
      </c>
      <c r="AH15" s="211">
        <v>5</v>
      </c>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x14ac:dyDescent="0.2">
      <c r="A16" s="226" t="s">
        <v>150</v>
      </c>
      <c r="B16" s="227" t="s">
        <v>92</v>
      </c>
      <c r="C16" s="250" t="s">
        <v>93</v>
      </c>
      <c r="D16" s="228"/>
      <c r="E16" s="229"/>
      <c r="F16" s="230"/>
      <c r="G16" s="230">
        <f>SUMIF(AG17:AG20,"&lt;&gt;NOR",G17:G20)</f>
        <v>0</v>
      </c>
      <c r="H16" s="230"/>
      <c r="I16" s="230">
        <f>SUM(I17:I20)</f>
        <v>0</v>
      </c>
      <c r="J16" s="230"/>
      <c r="K16" s="230">
        <f>SUM(K17:K20)</f>
        <v>0</v>
      </c>
      <c r="L16" s="230"/>
      <c r="M16" s="230">
        <f>SUM(M17:M20)</f>
        <v>0</v>
      </c>
      <c r="N16" s="229"/>
      <c r="O16" s="229">
        <f>SUM(O17:O20)</f>
        <v>0</v>
      </c>
      <c r="P16" s="229"/>
      <c r="Q16" s="229">
        <f>SUM(Q17:Q20)</f>
        <v>0</v>
      </c>
      <c r="R16" s="230"/>
      <c r="S16" s="230"/>
      <c r="T16" s="231"/>
      <c r="U16" s="225"/>
      <c r="V16" s="225">
        <f>SUM(V17:V20)</f>
        <v>11.94</v>
      </c>
      <c r="W16" s="225"/>
      <c r="X16" s="225"/>
      <c r="Y16" s="225"/>
      <c r="AG16" t="s">
        <v>151</v>
      </c>
    </row>
    <row r="17" spans="1:60" outlineLevel="1" x14ac:dyDescent="0.2">
      <c r="A17" s="233">
        <v>3</v>
      </c>
      <c r="B17" s="234" t="s">
        <v>311</v>
      </c>
      <c r="C17" s="252" t="s">
        <v>312</v>
      </c>
      <c r="D17" s="235" t="s">
        <v>212</v>
      </c>
      <c r="E17" s="236">
        <v>24.364799999999999</v>
      </c>
      <c r="F17" s="237"/>
      <c r="G17" s="238">
        <f>ROUND(E17*F17,2)</f>
        <v>0</v>
      </c>
      <c r="H17" s="237"/>
      <c r="I17" s="238">
        <f>ROUND(E17*H17,2)</f>
        <v>0</v>
      </c>
      <c r="J17" s="237"/>
      <c r="K17" s="238">
        <f>ROUND(E17*J17,2)</f>
        <v>0</v>
      </c>
      <c r="L17" s="238">
        <v>21</v>
      </c>
      <c r="M17" s="238">
        <f>G17*(1+L17/100)</f>
        <v>0</v>
      </c>
      <c r="N17" s="236">
        <v>0</v>
      </c>
      <c r="O17" s="236">
        <f>ROUND(E17*N17,2)</f>
        <v>0</v>
      </c>
      <c r="P17" s="236">
        <v>0</v>
      </c>
      <c r="Q17" s="236">
        <f>ROUND(E17*P17,2)</f>
        <v>0</v>
      </c>
      <c r="R17" s="238" t="s">
        <v>213</v>
      </c>
      <c r="S17" s="238" t="s">
        <v>177</v>
      </c>
      <c r="T17" s="239" t="s">
        <v>177</v>
      </c>
      <c r="U17" s="221">
        <v>0.49</v>
      </c>
      <c r="V17" s="221">
        <f>ROUND(E17*U17,2)</f>
        <v>11.94</v>
      </c>
      <c r="W17" s="221"/>
      <c r="X17" s="221" t="s">
        <v>157</v>
      </c>
      <c r="Y17" s="221" t="s">
        <v>158</v>
      </c>
      <c r="Z17" s="211"/>
      <c r="AA17" s="211"/>
      <c r="AB17" s="211"/>
      <c r="AC17" s="211"/>
      <c r="AD17" s="211"/>
      <c r="AE17" s="211"/>
      <c r="AF17" s="211"/>
      <c r="AG17" s="211" t="s">
        <v>159</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ht="33.75" outlineLevel="2" x14ac:dyDescent="0.2">
      <c r="A18" s="218"/>
      <c r="B18" s="219"/>
      <c r="C18" s="261" t="s">
        <v>219</v>
      </c>
      <c r="D18" s="260"/>
      <c r="E18" s="260"/>
      <c r="F18" s="260"/>
      <c r="G18" s="260"/>
      <c r="H18" s="221"/>
      <c r="I18" s="221"/>
      <c r="J18" s="221"/>
      <c r="K18" s="221"/>
      <c r="L18" s="221"/>
      <c r="M18" s="221"/>
      <c r="N18" s="220"/>
      <c r="O18" s="220"/>
      <c r="P18" s="220"/>
      <c r="Q18" s="220"/>
      <c r="R18" s="221"/>
      <c r="S18" s="221"/>
      <c r="T18" s="221"/>
      <c r="U18" s="221"/>
      <c r="V18" s="221"/>
      <c r="W18" s="221"/>
      <c r="X18" s="221"/>
      <c r="Y18" s="221"/>
      <c r="Z18" s="211"/>
      <c r="AA18" s="211"/>
      <c r="AB18" s="211"/>
      <c r="AC18" s="211"/>
      <c r="AD18" s="211"/>
      <c r="AE18" s="211"/>
      <c r="AF18" s="211"/>
      <c r="AG18" s="211" t="s">
        <v>206</v>
      </c>
      <c r="AH18" s="211"/>
      <c r="AI18" s="211"/>
      <c r="AJ18" s="211"/>
      <c r="AK18" s="211"/>
      <c r="AL18" s="211"/>
      <c r="AM18" s="211"/>
      <c r="AN18" s="211"/>
      <c r="AO18" s="211"/>
      <c r="AP18" s="211"/>
      <c r="AQ18" s="211"/>
      <c r="AR18" s="211"/>
      <c r="AS18" s="211"/>
      <c r="AT18" s="211"/>
      <c r="AU18" s="211"/>
      <c r="AV18" s="211"/>
      <c r="AW18" s="211"/>
      <c r="AX18" s="211"/>
      <c r="AY18" s="211"/>
      <c r="AZ18" s="211"/>
      <c r="BA18" s="248" t="str">
        <f>C18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8" s="211"/>
      <c r="BC18" s="211"/>
      <c r="BD18" s="211"/>
      <c r="BE18" s="211"/>
      <c r="BF18" s="211"/>
      <c r="BG18" s="211"/>
      <c r="BH18" s="211"/>
    </row>
    <row r="19" spans="1:60" outlineLevel="2" x14ac:dyDescent="0.2">
      <c r="A19" s="218"/>
      <c r="B19" s="219"/>
      <c r="C19" s="254" t="s">
        <v>308</v>
      </c>
      <c r="D19" s="249"/>
      <c r="E19" s="249"/>
      <c r="F19" s="249"/>
      <c r="G19" s="249"/>
      <c r="H19" s="221"/>
      <c r="I19" s="221"/>
      <c r="J19" s="221"/>
      <c r="K19" s="221"/>
      <c r="L19" s="221"/>
      <c r="M19" s="221"/>
      <c r="N19" s="220"/>
      <c r="O19" s="220"/>
      <c r="P19" s="220"/>
      <c r="Q19" s="220"/>
      <c r="R19" s="221"/>
      <c r="S19" s="221"/>
      <c r="T19" s="221"/>
      <c r="U19" s="221"/>
      <c r="V19" s="221"/>
      <c r="W19" s="221"/>
      <c r="X19" s="221"/>
      <c r="Y19" s="221"/>
      <c r="Z19" s="211"/>
      <c r="AA19" s="211"/>
      <c r="AB19" s="211"/>
      <c r="AC19" s="211"/>
      <c r="AD19" s="211"/>
      <c r="AE19" s="211"/>
      <c r="AF19" s="211"/>
      <c r="AG19" s="211" t="s">
        <v>169</v>
      </c>
      <c r="AH19" s="211"/>
      <c r="AI19" s="211"/>
      <c r="AJ19" s="211"/>
      <c r="AK19" s="211"/>
      <c r="AL19" s="211"/>
      <c r="AM19" s="211"/>
      <c r="AN19" s="211"/>
      <c r="AO19" s="211"/>
      <c r="AP19" s="211"/>
      <c r="AQ19" s="211"/>
      <c r="AR19" s="211"/>
      <c r="AS19" s="211"/>
      <c r="AT19" s="211"/>
      <c r="AU19" s="211"/>
      <c r="AV19" s="211"/>
      <c r="AW19" s="211"/>
      <c r="AX19" s="211"/>
      <c r="AY19" s="211"/>
      <c r="AZ19" s="211"/>
      <c r="BA19" s="248" t="str">
        <f>C19</f>
        <v>Od ZU po napojení kontejneru č.3, poté společný výkop pro kanalizaci a vodovod (zahrnuto v objektu IO.03)</v>
      </c>
      <c r="BB19" s="211"/>
      <c r="BC19" s="211"/>
      <c r="BD19" s="211"/>
      <c r="BE19" s="211"/>
      <c r="BF19" s="211"/>
      <c r="BG19" s="211"/>
      <c r="BH19" s="211"/>
    </row>
    <row r="20" spans="1:60" outlineLevel="2" x14ac:dyDescent="0.2">
      <c r="A20" s="218"/>
      <c r="B20" s="219"/>
      <c r="C20" s="262" t="s">
        <v>313</v>
      </c>
      <c r="D20" s="258"/>
      <c r="E20" s="259">
        <v>24.364799999999999</v>
      </c>
      <c r="F20" s="221"/>
      <c r="G20" s="221"/>
      <c r="H20" s="221"/>
      <c r="I20" s="221"/>
      <c r="J20" s="221"/>
      <c r="K20" s="221"/>
      <c r="L20" s="221"/>
      <c r="M20" s="221"/>
      <c r="N20" s="220"/>
      <c r="O20" s="220"/>
      <c r="P20" s="220"/>
      <c r="Q20" s="220"/>
      <c r="R20" s="221"/>
      <c r="S20" s="221"/>
      <c r="T20" s="221"/>
      <c r="U20" s="221"/>
      <c r="V20" s="221"/>
      <c r="W20" s="221"/>
      <c r="X20" s="221"/>
      <c r="Y20" s="221"/>
      <c r="Z20" s="211"/>
      <c r="AA20" s="211"/>
      <c r="AB20" s="211"/>
      <c r="AC20" s="211"/>
      <c r="AD20" s="211"/>
      <c r="AE20" s="211"/>
      <c r="AF20" s="211"/>
      <c r="AG20" s="211" t="s">
        <v>209</v>
      </c>
      <c r="AH20" s="211">
        <v>0</v>
      </c>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x14ac:dyDescent="0.2">
      <c r="A21" s="226" t="s">
        <v>150</v>
      </c>
      <c r="B21" s="227" t="s">
        <v>94</v>
      </c>
      <c r="C21" s="250" t="s">
        <v>95</v>
      </c>
      <c r="D21" s="228"/>
      <c r="E21" s="229"/>
      <c r="F21" s="230"/>
      <c r="G21" s="230">
        <f>SUMIF(AG22:AG28,"&lt;&gt;NOR",G22:G28)</f>
        <v>0</v>
      </c>
      <c r="H21" s="230"/>
      <c r="I21" s="230">
        <f>SUM(I22:I28)</f>
        <v>0</v>
      </c>
      <c r="J21" s="230"/>
      <c r="K21" s="230">
        <f>SUM(K22:K28)</f>
        <v>0</v>
      </c>
      <c r="L21" s="230"/>
      <c r="M21" s="230">
        <f>SUM(M22:M28)</f>
        <v>0</v>
      </c>
      <c r="N21" s="229"/>
      <c r="O21" s="229">
        <f>SUM(O22:O28)</f>
        <v>0.06</v>
      </c>
      <c r="P21" s="229"/>
      <c r="Q21" s="229">
        <f>SUM(Q22:Q28)</f>
        <v>0</v>
      </c>
      <c r="R21" s="230"/>
      <c r="S21" s="230"/>
      <c r="T21" s="231"/>
      <c r="U21" s="225"/>
      <c r="V21" s="225">
        <f>SUM(V22:V28)</f>
        <v>20.46</v>
      </c>
      <c r="W21" s="225"/>
      <c r="X21" s="225"/>
      <c r="Y21" s="225"/>
      <c r="AG21" t="s">
        <v>151</v>
      </c>
    </row>
    <row r="22" spans="1:60" ht="22.5" outlineLevel="1" x14ac:dyDescent="0.2">
      <c r="A22" s="233">
        <v>4</v>
      </c>
      <c r="B22" s="234" t="s">
        <v>226</v>
      </c>
      <c r="C22" s="252" t="s">
        <v>227</v>
      </c>
      <c r="D22" s="235" t="s">
        <v>201</v>
      </c>
      <c r="E22" s="236">
        <v>65.988</v>
      </c>
      <c r="F22" s="237"/>
      <c r="G22" s="238">
        <f>ROUND(E22*F22,2)</f>
        <v>0</v>
      </c>
      <c r="H22" s="237"/>
      <c r="I22" s="238">
        <f>ROUND(E22*H22,2)</f>
        <v>0</v>
      </c>
      <c r="J22" s="237"/>
      <c r="K22" s="238">
        <f>ROUND(E22*J22,2)</f>
        <v>0</v>
      </c>
      <c r="L22" s="238">
        <v>21</v>
      </c>
      <c r="M22" s="238">
        <f>G22*(1+L22/100)</f>
        <v>0</v>
      </c>
      <c r="N22" s="236">
        <v>9.7999999999999997E-4</v>
      </c>
      <c r="O22" s="236">
        <f>ROUND(E22*N22,2)</f>
        <v>0.06</v>
      </c>
      <c r="P22" s="236">
        <v>0</v>
      </c>
      <c r="Q22" s="236">
        <f>ROUND(E22*P22,2)</f>
        <v>0</v>
      </c>
      <c r="R22" s="238" t="s">
        <v>213</v>
      </c>
      <c r="S22" s="238" t="s">
        <v>177</v>
      </c>
      <c r="T22" s="239" t="s">
        <v>177</v>
      </c>
      <c r="U22" s="221">
        <v>0.24</v>
      </c>
      <c r="V22" s="221">
        <f>ROUND(E22*U22,2)</f>
        <v>15.84</v>
      </c>
      <c r="W22" s="221"/>
      <c r="X22" s="221" t="s">
        <v>157</v>
      </c>
      <c r="Y22" s="221" t="s">
        <v>158</v>
      </c>
      <c r="Z22" s="211"/>
      <c r="AA22" s="211"/>
      <c r="AB22" s="211"/>
      <c r="AC22" s="211"/>
      <c r="AD22" s="211"/>
      <c r="AE22" s="211"/>
      <c r="AF22" s="211"/>
      <c r="AG22" s="211" t="s">
        <v>214</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2" x14ac:dyDescent="0.2">
      <c r="A23" s="218"/>
      <c r="B23" s="219"/>
      <c r="C23" s="261" t="s">
        <v>228</v>
      </c>
      <c r="D23" s="260"/>
      <c r="E23" s="260"/>
      <c r="F23" s="260"/>
      <c r="G23" s="260"/>
      <c r="H23" s="221"/>
      <c r="I23" s="221"/>
      <c r="J23" s="221"/>
      <c r="K23" s="221"/>
      <c r="L23" s="221"/>
      <c r="M23" s="221"/>
      <c r="N23" s="220"/>
      <c r="O23" s="220"/>
      <c r="P23" s="220"/>
      <c r="Q23" s="220"/>
      <c r="R23" s="221"/>
      <c r="S23" s="221"/>
      <c r="T23" s="221"/>
      <c r="U23" s="221"/>
      <c r="V23" s="221"/>
      <c r="W23" s="221"/>
      <c r="X23" s="221"/>
      <c r="Y23" s="221"/>
      <c r="Z23" s="211"/>
      <c r="AA23" s="211"/>
      <c r="AB23" s="211"/>
      <c r="AC23" s="211"/>
      <c r="AD23" s="211"/>
      <c r="AE23" s="211"/>
      <c r="AF23" s="211"/>
      <c r="AG23" s="211" t="s">
        <v>206</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2" x14ac:dyDescent="0.2">
      <c r="A24" s="218"/>
      <c r="B24" s="219"/>
      <c r="C24" s="254" t="s">
        <v>308</v>
      </c>
      <c r="D24" s="249"/>
      <c r="E24" s="249"/>
      <c r="F24" s="249"/>
      <c r="G24" s="249"/>
      <c r="H24" s="221"/>
      <c r="I24" s="221"/>
      <c r="J24" s="221"/>
      <c r="K24" s="221"/>
      <c r="L24" s="221"/>
      <c r="M24" s="221"/>
      <c r="N24" s="220"/>
      <c r="O24" s="220"/>
      <c r="P24" s="220"/>
      <c r="Q24" s="220"/>
      <c r="R24" s="221"/>
      <c r="S24" s="221"/>
      <c r="T24" s="221"/>
      <c r="U24" s="221"/>
      <c r="V24" s="221"/>
      <c r="W24" s="221"/>
      <c r="X24" s="221"/>
      <c r="Y24" s="221"/>
      <c r="Z24" s="211"/>
      <c r="AA24" s="211"/>
      <c r="AB24" s="211"/>
      <c r="AC24" s="211"/>
      <c r="AD24" s="211"/>
      <c r="AE24" s="211"/>
      <c r="AF24" s="211"/>
      <c r="AG24" s="211" t="s">
        <v>169</v>
      </c>
      <c r="AH24" s="211"/>
      <c r="AI24" s="211"/>
      <c r="AJ24" s="211"/>
      <c r="AK24" s="211"/>
      <c r="AL24" s="211"/>
      <c r="AM24" s="211"/>
      <c r="AN24" s="211"/>
      <c r="AO24" s="211"/>
      <c r="AP24" s="211"/>
      <c r="AQ24" s="211"/>
      <c r="AR24" s="211"/>
      <c r="AS24" s="211"/>
      <c r="AT24" s="211"/>
      <c r="AU24" s="211"/>
      <c r="AV24" s="211"/>
      <c r="AW24" s="211"/>
      <c r="AX24" s="211"/>
      <c r="AY24" s="211"/>
      <c r="AZ24" s="211"/>
      <c r="BA24" s="248" t="str">
        <f>C24</f>
        <v>Od ZU po napojení kontejneru č.3, poté společný výkop pro kanalizaci a vodovod (zahrnuto v objektu IO.03)</v>
      </c>
      <c r="BB24" s="211"/>
      <c r="BC24" s="211"/>
      <c r="BD24" s="211"/>
      <c r="BE24" s="211"/>
      <c r="BF24" s="211"/>
      <c r="BG24" s="211"/>
      <c r="BH24" s="211"/>
    </row>
    <row r="25" spans="1:60" outlineLevel="2" x14ac:dyDescent="0.2">
      <c r="A25" s="218"/>
      <c r="B25" s="219"/>
      <c r="C25" s="262" t="s">
        <v>314</v>
      </c>
      <c r="D25" s="258"/>
      <c r="E25" s="259">
        <v>65.988</v>
      </c>
      <c r="F25" s="221"/>
      <c r="G25" s="221"/>
      <c r="H25" s="221"/>
      <c r="I25" s="221"/>
      <c r="J25" s="221"/>
      <c r="K25" s="221"/>
      <c r="L25" s="221"/>
      <c r="M25" s="221"/>
      <c r="N25" s="220"/>
      <c r="O25" s="220"/>
      <c r="P25" s="220"/>
      <c r="Q25" s="220"/>
      <c r="R25" s="221"/>
      <c r="S25" s="221"/>
      <c r="T25" s="221"/>
      <c r="U25" s="221"/>
      <c r="V25" s="221"/>
      <c r="W25" s="221"/>
      <c r="X25" s="221"/>
      <c r="Y25" s="221"/>
      <c r="Z25" s="211"/>
      <c r="AA25" s="211"/>
      <c r="AB25" s="211"/>
      <c r="AC25" s="211"/>
      <c r="AD25" s="211"/>
      <c r="AE25" s="211"/>
      <c r="AF25" s="211"/>
      <c r="AG25" s="211" t="s">
        <v>209</v>
      </c>
      <c r="AH25" s="211">
        <v>0</v>
      </c>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33">
        <v>5</v>
      </c>
      <c r="B26" s="234" t="s">
        <v>230</v>
      </c>
      <c r="C26" s="252" t="s">
        <v>231</v>
      </c>
      <c r="D26" s="235" t="s">
        <v>201</v>
      </c>
      <c r="E26" s="236">
        <v>65.988</v>
      </c>
      <c r="F26" s="237"/>
      <c r="G26" s="238">
        <f>ROUND(E26*F26,2)</f>
        <v>0</v>
      </c>
      <c r="H26" s="237"/>
      <c r="I26" s="238">
        <f>ROUND(E26*H26,2)</f>
        <v>0</v>
      </c>
      <c r="J26" s="237"/>
      <c r="K26" s="238">
        <f>ROUND(E26*J26,2)</f>
        <v>0</v>
      </c>
      <c r="L26" s="238">
        <v>21</v>
      </c>
      <c r="M26" s="238">
        <f>G26*(1+L26/100)</f>
        <v>0</v>
      </c>
      <c r="N26" s="236">
        <v>0</v>
      </c>
      <c r="O26" s="236">
        <f>ROUND(E26*N26,2)</f>
        <v>0</v>
      </c>
      <c r="P26" s="236">
        <v>0</v>
      </c>
      <c r="Q26" s="236">
        <f>ROUND(E26*P26,2)</f>
        <v>0</v>
      </c>
      <c r="R26" s="238" t="s">
        <v>213</v>
      </c>
      <c r="S26" s="238" t="s">
        <v>177</v>
      </c>
      <c r="T26" s="239" t="s">
        <v>177</v>
      </c>
      <c r="U26" s="221">
        <v>7.0000000000000007E-2</v>
      </c>
      <c r="V26" s="221">
        <f>ROUND(E26*U26,2)</f>
        <v>4.62</v>
      </c>
      <c r="W26" s="221"/>
      <c r="X26" s="221" t="s">
        <v>157</v>
      </c>
      <c r="Y26" s="221" t="s">
        <v>158</v>
      </c>
      <c r="Z26" s="211"/>
      <c r="AA26" s="211"/>
      <c r="AB26" s="211"/>
      <c r="AC26" s="211"/>
      <c r="AD26" s="211"/>
      <c r="AE26" s="211"/>
      <c r="AF26" s="211"/>
      <c r="AG26" s="211" t="s">
        <v>214</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2" x14ac:dyDescent="0.2">
      <c r="A27" s="218"/>
      <c r="B27" s="219"/>
      <c r="C27" s="261" t="s">
        <v>232</v>
      </c>
      <c r="D27" s="260"/>
      <c r="E27" s="260"/>
      <c r="F27" s="260"/>
      <c r="G27" s="260"/>
      <c r="H27" s="221"/>
      <c r="I27" s="221"/>
      <c r="J27" s="221"/>
      <c r="K27" s="221"/>
      <c r="L27" s="221"/>
      <c r="M27" s="221"/>
      <c r="N27" s="220"/>
      <c r="O27" s="220"/>
      <c r="P27" s="220"/>
      <c r="Q27" s="220"/>
      <c r="R27" s="221"/>
      <c r="S27" s="221"/>
      <c r="T27" s="221"/>
      <c r="U27" s="221"/>
      <c r="V27" s="221"/>
      <c r="W27" s="221"/>
      <c r="X27" s="221"/>
      <c r="Y27" s="221"/>
      <c r="Z27" s="211"/>
      <c r="AA27" s="211"/>
      <c r="AB27" s="211"/>
      <c r="AC27" s="211"/>
      <c r="AD27" s="211"/>
      <c r="AE27" s="211"/>
      <c r="AF27" s="211"/>
      <c r="AG27" s="211" t="s">
        <v>206</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2" x14ac:dyDescent="0.2">
      <c r="A28" s="218"/>
      <c r="B28" s="219"/>
      <c r="C28" s="262" t="s">
        <v>315</v>
      </c>
      <c r="D28" s="258"/>
      <c r="E28" s="259">
        <v>65.988</v>
      </c>
      <c r="F28" s="221"/>
      <c r="G28" s="221"/>
      <c r="H28" s="221"/>
      <c r="I28" s="221"/>
      <c r="J28" s="221"/>
      <c r="K28" s="221"/>
      <c r="L28" s="221"/>
      <c r="M28" s="221"/>
      <c r="N28" s="220"/>
      <c r="O28" s="220"/>
      <c r="P28" s="220"/>
      <c r="Q28" s="220"/>
      <c r="R28" s="221"/>
      <c r="S28" s="221"/>
      <c r="T28" s="221"/>
      <c r="U28" s="221"/>
      <c r="V28" s="221"/>
      <c r="W28" s="221"/>
      <c r="X28" s="221"/>
      <c r="Y28" s="221"/>
      <c r="Z28" s="211"/>
      <c r="AA28" s="211"/>
      <c r="AB28" s="211"/>
      <c r="AC28" s="211"/>
      <c r="AD28" s="211"/>
      <c r="AE28" s="211"/>
      <c r="AF28" s="211"/>
      <c r="AG28" s="211" t="s">
        <v>209</v>
      </c>
      <c r="AH28" s="211">
        <v>5</v>
      </c>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x14ac:dyDescent="0.2">
      <c r="A29" s="226" t="s">
        <v>150</v>
      </c>
      <c r="B29" s="227" t="s">
        <v>96</v>
      </c>
      <c r="C29" s="250" t="s">
        <v>97</v>
      </c>
      <c r="D29" s="228"/>
      <c r="E29" s="229"/>
      <c r="F29" s="230"/>
      <c r="G29" s="230">
        <f>SUMIF(AG30:AG35,"&lt;&gt;NOR",G30:G35)</f>
        <v>0</v>
      </c>
      <c r="H29" s="230"/>
      <c r="I29" s="230">
        <f>SUM(I30:I35)</f>
        <v>0</v>
      </c>
      <c r="J29" s="230"/>
      <c r="K29" s="230">
        <f>SUM(K30:K35)</f>
        <v>0</v>
      </c>
      <c r="L29" s="230"/>
      <c r="M29" s="230">
        <f>SUM(M30:M35)</f>
        <v>0</v>
      </c>
      <c r="N29" s="229"/>
      <c r="O29" s="229">
        <f>SUM(O30:O35)</f>
        <v>0</v>
      </c>
      <c r="P29" s="229"/>
      <c r="Q29" s="229">
        <f>SUM(Q30:Q35)</f>
        <v>0</v>
      </c>
      <c r="R29" s="230"/>
      <c r="S29" s="230"/>
      <c r="T29" s="231"/>
      <c r="U29" s="225"/>
      <c r="V29" s="225">
        <f>SUM(V30:V35)</f>
        <v>11.370000000000001</v>
      </c>
      <c r="W29" s="225"/>
      <c r="X29" s="225"/>
      <c r="Y29" s="225"/>
      <c r="AG29" t="s">
        <v>151</v>
      </c>
    </row>
    <row r="30" spans="1:60" outlineLevel="1" x14ac:dyDescent="0.2">
      <c r="A30" s="233">
        <v>6</v>
      </c>
      <c r="B30" s="234" t="s">
        <v>234</v>
      </c>
      <c r="C30" s="252" t="s">
        <v>235</v>
      </c>
      <c r="D30" s="235" t="s">
        <v>212</v>
      </c>
      <c r="E30" s="236">
        <v>24.364799999999999</v>
      </c>
      <c r="F30" s="237"/>
      <c r="G30" s="238">
        <f>ROUND(E30*F30,2)</f>
        <v>0</v>
      </c>
      <c r="H30" s="237"/>
      <c r="I30" s="238">
        <f>ROUND(E30*H30,2)</f>
        <v>0</v>
      </c>
      <c r="J30" s="237"/>
      <c r="K30" s="238">
        <f>ROUND(E30*J30,2)</f>
        <v>0</v>
      </c>
      <c r="L30" s="238">
        <v>21</v>
      </c>
      <c r="M30" s="238">
        <f>G30*(1+L30/100)</f>
        <v>0</v>
      </c>
      <c r="N30" s="236">
        <v>0</v>
      </c>
      <c r="O30" s="236">
        <f>ROUND(E30*N30,2)</f>
        <v>0</v>
      </c>
      <c r="P30" s="236">
        <v>0</v>
      </c>
      <c r="Q30" s="236">
        <f>ROUND(E30*P30,2)</f>
        <v>0</v>
      </c>
      <c r="R30" s="238" t="s">
        <v>213</v>
      </c>
      <c r="S30" s="238" t="s">
        <v>177</v>
      </c>
      <c r="T30" s="239" t="s">
        <v>177</v>
      </c>
      <c r="U30" s="221">
        <v>7.0000000000000007E-2</v>
      </c>
      <c r="V30" s="221">
        <f>ROUND(E30*U30,2)</f>
        <v>1.71</v>
      </c>
      <c r="W30" s="221"/>
      <c r="X30" s="221" t="s">
        <v>157</v>
      </c>
      <c r="Y30" s="221" t="s">
        <v>158</v>
      </c>
      <c r="Z30" s="211"/>
      <c r="AA30" s="211"/>
      <c r="AB30" s="211"/>
      <c r="AC30" s="211"/>
      <c r="AD30" s="211"/>
      <c r="AE30" s="211"/>
      <c r="AF30" s="211"/>
      <c r="AG30" s="211" t="s">
        <v>214</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2" x14ac:dyDescent="0.2">
      <c r="A31" s="218"/>
      <c r="B31" s="219"/>
      <c r="C31" s="261" t="s">
        <v>236</v>
      </c>
      <c r="D31" s="260"/>
      <c r="E31" s="260"/>
      <c r="F31" s="260"/>
      <c r="G31" s="260"/>
      <c r="H31" s="221"/>
      <c r="I31" s="221"/>
      <c r="J31" s="221"/>
      <c r="K31" s="221"/>
      <c r="L31" s="221"/>
      <c r="M31" s="221"/>
      <c r="N31" s="220"/>
      <c r="O31" s="220"/>
      <c r="P31" s="220"/>
      <c r="Q31" s="220"/>
      <c r="R31" s="221"/>
      <c r="S31" s="221"/>
      <c r="T31" s="221"/>
      <c r="U31" s="221"/>
      <c r="V31" s="221"/>
      <c r="W31" s="221"/>
      <c r="X31" s="221"/>
      <c r="Y31" s="221"/>
      <c r="Z31" s="211"/>
      <c r="AA31" s="211"/>
      <c r="AB31" s="211"/>
      <c r="AC31" s="211"/>
      <c r="AD31" s="211"/>
      <c r="AE31" s="211"/>
      <c r="AF31" s="211"/>
      <c r="AG31" s="211" t="s">
        <v>206</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2" x14ac:dyDescent="0.2">
      <c r="A32" s="218"/>
      <c r="B32" s="219"/>
      <c r="C32" s="262" t="s">
        <v>316</v>
      </c>
      <c r="D32" s="258"/>
      <c r="E32" s="259">
        <v>24.364799999999999</v>
      </c>
      <c r="F32" s="221"/>
      <c r="G32" s="221"/>
      <c r="H32" s="221"/>
      <c r="I32" s="221"/>
      <c r="J32" s="221"/>
      <c r="K32" s="221"/>
      <c r="L32" s="221"/>
      <c r="M32" s="221"/>
      <c r="N32" s="220"/>
      <c r="O32" s="220"/>
      <c r="P32" s="220"/>
      <c r="Q32" s="220"/>
      <c r="R32" s="221"/>
      <c r="S32" s="221"/>
      <c r="T32" s="221"/>
      <c r="U32" s="221"/>
      <c r="V32" s="221"/>
      <c r="W32" s="221"/>
      <c r="X32" s="221"/>
      <c r="Y32" s="221"/>
      <c r="Z32" s="211"/>
      <c r="AA32" s="211"/>
      <c r="AB32" s="211"/>
      <c r="AC32" s="211"/>
      <c r="AD32" s="211"/>
      <c r="AE32" s="211"/>
      <c r="AF32" s="211"/>
      <c r="AG32" s="211" t="s">
        <v>209</v>
      </c>
      <c r="AH32" s="211">
        <v>5</v>
      </c>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ht="22.5" outlineLevel="1" x14ac:dyDescent="0.2">
      <c r="A33" s="233">
        <v>7</v>
      </c>
      <c r="B33" s="234" t="s">
        <v>238</v>
      </c>
      <c r="C33" s="252" t="s">
        <v>239</v>
      </c>
      <c r="D33" s="235" t="s">
        <v>212</v>
      </c>
      <c r="E33" s="236">
        <v>14.860799999999999</v>
      </c>
      <c r="F33" s="237"/>
      <c r="G33" s="238">
        <f>ROUND(E33*F33,2)</f>
        <v>0</v>
      </c>
      <c r="H33" s="237"/>
      <c r="I33" s="238">
        <f>ROUND(E33*H33,2)</f>
        <v>0</v>
      </c>
      <c r="J33" s="237"/>
      <c r="K33" s="238">
        <f>ROUND(E33*J33,2)</f>
        <v>0</v>
      </c>
      <c r="L33" s="238">
        <v>21</v>
      </c>
      <c r="M33" s="238">
        <f>G33*(1+L33/100)</f>
        <v>0</v>
      </c>
      <c r="N33" s="236">
        <v>0</v>
      </c>
      <c r="O33" s="236">
        <f>ROUND(E33*N33,2)</f>
        <v>0</v>
      </c>
      <c r="P33" s="236">
        <v>0</v>
      </c>
      <c r="Q33" s="236">
        <f>ROUND(E33*P33,2)</f>
        <v>0</v>
      </c>
      <c r="R33" s="238" t="s">
        <v>213</v>
      </c>
      <c r="S33" s="238" t="s">
        <v>177</v>
      </c>
      <c r="T33" s="239" t="s">
        <v>177</v>
      </c>
      <c r="U33" s="221">
        <v>0.65</v>
      </c>
      <c r="V33" s="221">
        <f>ROUND(E33*U33,2)</f>
        <v>9.66</v>
      </c>
      <c r="W33" s="221"/>
      <c r="X33" s="221" t="s">
        <v>157</v>
      </c>
      <c r="Y33" s="221" t="s">
        <v>158</v>
      </c>
      <c r="Z33" s="211"/>
      <c r="AA33" s="211"/>
      <c r="AB33" s="211"/>
      <c r="AC33" s="211"/>
      <c r="AD33" s="211"/>
      <c r="AE33" s="211"/>
      <c r="AF33" s="211"/>
      <c r="AG33" s="211" t="s">
        <v>159</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2" x14ac:dyDescent="0.2">
      <c r="A34" s="218"/>
      <c r="B34" s="219"/>
      <c r="C34" s="262" t="s">
        <v>317</v>
      </c>
      <c r="D34" s="258"/>
      <c r="E34" s="259">
        <v>3.456</v>
      </c>
      <c r="F34" s="221"/>
      <c r="G34" s="221"/>
      <c r="H34" s="221"/>
      <c r="I34" s="221"/>
      <c r="J34" s="221"/>
      <c r="K34" s="221"/>
      <c r="L34" s="221"/>
      <c r="M34" s="221"/>
      <c r="N34" s="220"/>
      <c r="O34" s="220"/>
      <c r="P34" s="220"/>
      <c r="Q34" s="220"/>
      <c r="R34" s="221"/>
      <c r="S34" s="221"/>
      <c r="T34" s="221"/>
      <c r="U34" s="221"/>
      <c r="V34" s="221"/>
      <c r="W34" s="221"/>
      <c r="X34" s="221"/>
      <c r="Y34" s="221"/>
      <c r="Z34" s="211"/>
      <c r="AA34" s="211"/>
      <c r="AB34" s="211"/>
      <c r="AC34" s="211"/>
      <c r="AD34" s="211"/>
      <c r="AE34" s="211"/>
      <c r="AF34" s="211"/>
      <c r="AG34" s="211" t="s">
        <v>209</v>
      </c>
      <c r="AH34" s="211">
        <v>5</v>
      </c>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3" x14ac:dyDescent="0.2">
      <c r="A35" s="218"/>
      <c r="B35" s="219"/>
      <c r="C35" s="262" t="s">
        <v>318</v>
      </c>
      <c r="D35" s="258"/>
      <c r="E35" s="259">
        <v>11.4048</v>
      </c>
      <c r="F35" s="221"/>
      <c r="G35" s="221"/>
      <c r="H35" s="221"/>
      <c r="I35" s="221"/>
      <c r="J35" s="221"/>
      <c r="K35" s="221"/>
      <c r="L35" s="221"/>
      <c r="M35" s="221"/>
      <c r="N35" s="220"/>
      <c r="O35" s="220"/>
      <c r="P35" s="220"/>
      <c r="Q35" s="220"/>
      <c r="R35" s="221"/>
      <c r="S35" s="221"/>
      <c r="T35" s="221"/>
      <c r="U35" s="221"/>
      <c r="V35" s="221"/>
      <c r="W35" s="221"/>
      <c r="X35" s="221"/>
      <c r="Y35" s="221"/>
      <c r="Z35" s="211"/>
      <c r="AA35" s="211"/>
      <c r="AB35" s="211"/>
      <c r="AC35" s="211"/>
      <c r="AD35" s="211"/>
      <c r="AE35" s="211"/>
      <c r="AF35" s="211"/>
      <c r="AG35" s="211" t="s">
        <v>209</v>
      </c>
      <c r="AH35" s="211">
        <v>5</v>
      </c>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x14ac:dyDescent="0.2">
      <c r="A36" s="226" t="s">
        <v>150</v>
      </c>
      <c r="B36" s="227" t="s">
        <v>98</v>
      </c>
      <c r="C36" s="250" t="s">
        <v>99</v>
      </c>
      <c r="D36" s="228"/>
      <c r="E36" s="229"/>
      <c r="F36" s="230"/>
      <c r="G36" s="230">
        <f>SUMIF(AG37:AG44,"&lt;&gt;NOR",G37:G44)</f>
        <v>0</v>
      </c>
      <c r="H36" s="230"/>
      <c r="I36" s="230">
        <f>SUM(I37:I44)</f>
        <v>0</v>
      </c>
      <c r="J36" s="230"/>
      <c r="K36" s="230">
        <f>SUM(K37:K44)</f>
        <v>0</v>
      </c>
      <c r="L36" s="230"/>
      <c r="M36" s="230">
        <f>SUM(M37:M44)</f>
        <v>0</v>
      </c>
      <c r="N36" s="229"/>
      <c r="O36" s="229">
        <f>SUM(O37:O44)</f>
        <v>19.39</v>
      </c>
      <c r="P36" s="229"/>
      <c r="Q36" s="229">
        <f>SUM(Q37:Q44)</f>
        <v>0</v>
      </c>
      <c r="R36" s="230"/>
      <c r="S36" s="230"/>
      <c r="T36" s="231"/>
      <c r="U36" s="225"/>
      <c r="V36" s="225">
        <f>SUM(V37:V44)</f>
        <v>20.57</v>
      </c>
      <c r="W36" s="225"/>
      <c r="X36" s="225"/>
      <c r="Y36" s="225"/>
      <c r="AG36" t="s">
        <v>151</v>
      </c>
    </row>
    <row r="37" spans="1:60" outlineLevel="1" x14ac:dyDescent="0.2">
      <c r="A37" s="233">
        <v>8</v>
      </c>
      <c r="B37" s="234" t="s">
        <v>255</v>
      </c>
      <c r="C37" s="252" t="s">
        <v>256</v>
      </c>
      <c r="D37" s="235" t="s">
        <v>212</v>
      </c>
      <c r="E37" s="236">
        <v>11.4048</v>
      </c>
      <c r="F37" s="237"/>
      <c r="G37" s="238">
        <f>ROUND(E37*F37,2)</f>
        <v>0</v>
      </c>
      <c r="H37" s="237"/>
      <c r="I37" s="238">
        <f>ROUND(E37*H37,2)</f>
        <v>0</v>
      </c>
      <c r="J37" s="237"/>
      <c r="K37" s="238">
        <f>ROUND(E37*J37,2)</f>
        <v>0</v>
      </c>
      <c r="L37" s="238">
        <v>21</v>
      </c>
      <c r="M37" s="238">
        <f>G37*(1+L37/100)</f>
        <v>0</v>
      </c>
      <c r="N37" s="236">
        <v>1.7</v>
      </c>
      <c r="O37" s="236">
        <f>ROUND(E37*N37,2)</f>
        <v>19.39</v>
      </c>
      <c r="P37" s="236">
        <v>0</v>
      </c>
      <c r="Q37" s="236">
        <f>ROUND(E37*P37,2)</f>
        <v>0</v>
      </c>
      <c r="R37" s="238" t="s">
        <v>213</v>
      </c>
      <c r="S37" s="238" t="s">
        <v>177</v>
      </c>
      <c r="T37" s="239" t="s">
        <v>177</v>
      </c>
      <c r="U37" s="221">
        <v>1.59</v>
      </c>
      <c r="V37" s="221">
        <f>ROUND(E37*U37,2)</f>
        <v>18.13</v>
      </c>
      <c r="W37" s="221"/>
      <c r="X37" s="221" t="s">
        <v>157</v>
      </c>
      <c r="Y37" s="221" t="s">
        <v>158</v>
      </c>
      <c r="Z37" s="211"/>
      <c r="AA37" s="211"/>
      <c r="AB37" s="211"/>
      <c r="AC37" s="211"/>
      <c r="AD37" s="211"/>
      <c r="AE37" s="211"/>
      <c r="AF37" s="211"/>
      <c r="AG37" s="211" t="s">
        <v>214</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ht="22.5" outlineLevel="2" x14ac:dyDescent="0.2">
      <c r="A38" s="218"/>
      <c r="B38" s="219"/>
      <c r="C38" s="261" t="s">
        <v>257</v>
      </c>
      <c r="D38" s="260"/>
      <c r="E38" s="260"/>
      <c r="F38" s="260"/>
      <c r="G38" s="260"/>
      <c r="H38" s="221"/>
      <c r="I38" s="221"/>
      <c r="J38" s="221"/>
      <c r="K38" s="221"/>
      <c r="L38" s="221"/>
      <c r="M38" s="221"/>
      <c r="N38" s="220"/>
      <c r="O38" s="220"/>
      <c r="P38" s="220"/>
      <c r="Q38" s="220"/>
      <c r="R38" s="221"/>
      <c r="S38" s="221"/>
      <c r="T38" s="221"/>
      <c r="U38" s="221"/>
      <c r="V38" s="221"/>
      <c r="W38" s="221"/>
      <c r="X38" s="221"/>
      <c r="Y38" s="221"/>
      <c r="Z38" s="211"/>
      <c r="AA38" s="211"/>
      <c r="AB38" s="211"/>
      <c r="AC38" s="211"/>
      <c r="AD38" s="211"/>
      <c r="AE38" s="211"/>
      <c r="AF38" s="211"/>
      <c r="AG38" s="211" t="s">
        <v>206</v>
      </c>
      <c r="AH38" s="211"/>
      <c r="AI38" s="211"/>
      <c r="AJ38" s="211"/>
      <c r="AK38" s="211"/>
      <c r="AL38" s="211"/>
      <c r="AM38" s="211"/>
      <c r="AN38" s="211"/>
      <c r="AO38" s="211"/>
      <c r="AP38" s="211"/>
      <c r="AQ38" s="211"/>
      <c r="AR38" s="211"/>
      <c r="AS38" s="211"/>
      <c r="AT38" s="211"/>
      <c r="AU38" s="211"/>
      <c r="AV38" s="211"/>
      <c r="AW38" s="211"/>
      <c r="AX38" s="211"/>
      <c r="AY38" s="211"/>
      <c r="AZ38" s="211"/>
      <c r="BA38" s="248" t="str">
        <f>C38</f>
        <v>sypaninou z vhodných hornin tř. 1 - 4 nebo materiálem připraveným podél výkopu ve vzdálenosti do 3 m od jeho kraje, pro jakoukoliv hloubku výkopu a jakoukoliv míru zhutnění,</v>
      </c>
      <c r="BB38" s="211"/>
      <c r="BC38" s="211"/>
      <c r="BD38" s="211"/>
      <c r="BE38" s="211"/>
      <c r="BF38" s="211"/>
      <c r="BG38" s="211"/>
      <c r="BH38" s="211"/>
    </row>
    <row r="39" spans="1:60" outlineLevel="2" x14ac:dyDescent="0.2">
      <c r="A39" s="218"/>
      <c r="B39" s="219"/>
      <c r="C39" s="262" t="s">
        <v>319</v>
      </c>
      <c r="D39" s="258"/>
      <c r="E39" s="259">
        <v>11.4048</v>
      </c>
      <c r="F39" s="221"/>
      <c r="G39" s="221"/>
      <c r="H39" s="221"/>
      <c r="I39" s="221"/>
      <c r="J39" s="221"/>
      <c r="K39" s="221"/>
      <c r="L39" s="221"/>
      <c r="M39" s="221"/>
      <c r="N39" s="220"/>
      <c r="O39" s="220"/>
      <c r="P39" s="220"/>
      <c r="Q39" s="220"/>
      <c r="R39" s="221"/>
      <c r="S39" s="221"/>
      <c r="T39" s="221"/>
      <c r="U39" s="221"/>
      <c r="V39" s="221"/>
      <c r="W39" s="221"/>
      <c r="X39" s="221"/>
      <c r="Y39" s="221"/>
      <c r="Z39" s="211"/>
      <c r="AA39" s="211"/>
      <c r="AB39" s="211"/>
      <c r="AC39" s="211"/>
      <c r="AD39" s="211"/>
      <c r="AE39" s="211"/>
      <c r="AF39" s="211"/>
      <c r="AG39" s="211" t="s">
        <v>209</v>
      </c>
      <c r="AH39" s="211">
        <v>0</v>
      </c>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ht="22.5" outlineLevel="1" x14ac:dyDescent="0.2">
      <c r="A40" s="233">
        <v>9</v>
      </c>
      <c r="B40" s="234" t="s">
        <v>259</v>
      </c>
      <c r="C40" s="252" t="s">
        <v>260</v>
      </c>
      <c r="D40" s="235" t="s">
        <v>212</v>
      </c>
      <c r="E40" s="236">
        <v>12.182399999999999</v>
      </c>
      <c r="F40" s="237"/>
      <c r="G40" s="238">
        <f>ROUND(E40*F40,2)</f>
        <v>0</v>
      </c>
      <c r="H40" s="237"/>
      <c r="I40" s="238">
        <f>ROUND(E40*H40,2)</f>
        <v>0</v>
      </c>
      <c r="J40" s="237"/>
      <c r="K40" s="238">
        <f>ROUND(E40*J40,2)</f>
        <v>0</v>
      </c>
      <c r="L40" s="238">
        <v>21</v>
      </c>
      <c r="M40" s="238">
        <f>G40*(1+L40/100)</f>
        <v>0</v>
      </c>
      <c r="N40" s="236">
        <v>0</v>
      </c>
      <c r="O40" s="236">
        <f>ROUND(E40*N40,2)</f>
        <v>0</v>
      </c>
      <c r="P40" s="236">
        <v>0</v>
      </c>
      <c r="Q40" s="236">
        <f>ROUND(E40*P40,2)</f>
        <v>0</v>
      </c>
      <c r="R40" s="238" t="s">
        <v>213</v>
      </c>
      <c r="S40" s="238" t="s">
        <v>177</v>
      </c>
      <c r="T40" s="239" t="s">
        <v>177</v>
      </c>
      <c r="U40" s="221">
        <v>0.2</v>
      </c>
      <c r="V40" s="221">
        <f>ROUND(E40*U40,2)</f>
        <v>2.44</v>
      </c>
      <c r="W40" s="221"/>
      <c r="X40" s="221" t="s">
        <v>203</v>
      </c>
      <c r="Y40" s="221" t="s">
        <v>158</v>
      </c>
      <c r="Z40" s="211"/>
      <c r="AA40" s="211"/>
      <c r="AB40" s="211"/>
      <c r="AC40" s="211"/>
      <c r="AD40" s="211"/>
      <c r="AE40" s="211"/>
      <c r="AF40" s="211"/>
      <c r="AG40" s="211" t="s">
        <v>204</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2" x14ac:dyDescent="0.2">
      <c r="A41" s="218"/>
      <c r="B41" s="219"/>
      <c r="C41" s="261" t="s">
        <v>261</v>
      </c>
      <c r="D41" s="260"/>
      <c r="E41" s="260"/>
      <c r="F41" s="260"/>
      <c r="G41" s="260"/>
      <c r="H41" s="221"/>
      <c r="I41" s="221"/>
      <c r="J41" s="221"/>
      <c r="K41" s="221"/>
      <c r="L41" s="221"/>
      <c r="M41" s="221"/>
      <c r="N41" s="220"/>
      <c r="O41" s="220"/>
      <c r="P41" s="220"/>
      <c r="Q41" s="220"/>
      <c r="R41" s="221"/>
      <c r="S41" s="221"/>
      <c r="T41" s="221"/>
      <c r="U41" s="221"/>
      <c r="V41" s="221"/>
      <c r="W41" s="221"/>
      <c r="X41" s="221"/>
      <c r="Y41" s="221"/>
      <c r="Z41" s="211"/>
      <c r="AA41" s="211"/>
      <c r="AB41" s="211"/>
      <c r="AC41" s="211"/>
      <c r="AD41" s="211"/>
      <c r="AE41" s="211"/>
      <c r="AF41" s="211"/>
      <c r="AG41" s="211" t="s">
        <v>206</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2" x14ac:dyDescent="0.2">
      <c r="A42" s="218"/>
      <c r="B42" s="219"/>
      <c r="C42" s="254" t="s">
        <v>262</v>
      </c>
      <c r="D42" s="249"/>
      <c r="E42" s="249"/>
      <c r="F42" s="249"/>
      <c r="G42" s="249"/>
      <c r="H42" s="221"/>
      <c r="I42" s="221"/>
      <c r="J42" s="221"/>
      <c r="K42" s="221"/>
      <c r="L42" s="221"/>
      <c r="M42" s="221"/>
      <c r="N42" s="220"/>
      <c r="O42" s="220"/>
      <c r="P42" s="220"/>
      <c r="Q42" s="220"/>
      <c r="R42" s="221"/>
      <c r="S42" s="221"/>
      <c r="T42" s="221"/>
      <c r="U42" s="221"/>
      <c r="V42" s="221"/>
      <c r="W42" s="221"/>
      <c r="X42" s="221"/>
      <c r="Y42" s="221"/>
      <c r="Z42" s="211"/>
      <c r="AA42" s="211"/>
      <c r="AB42" s="211"/>
      <c r="AC42" s="211"/>
      <c r="AD42" s="211"/>
      <c r="AE42" s="211"/>
      <c r="AF42" s="211"/>
      <c r="AG42" s="211" t="s">
        <v>169</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3" x14ac:dyDescent="0.2">
      <c r="A43" s="218"/>
      <c r="B43" s="219"/>
      <c r="C43" s="254" t="s">
        <v>320</v>
      </c>
      <c r="D43" s="249"/>
      <c r="E43" s="249"/>
      <c r="F43" s="249"/>
      <c r="G43" s="249"/>
      <c r="H43" s="221"/>
      <c r="I43" s="221"/>
      <c r="J43" s="221"/>
      <c r="K43" s="221"/>
      <c r="L43" s="221"/>
      <c r="M43" s="221"/>
      <c r="N43" s="220"/>
      <c r="O43" s="220"/>
      <c r="P43" s="220"/>
      <c r="Q43" s="220"/>
      <c r="R43" s="221"/>
      <c r="S43" s="221"/>
      <c r="T43" s="221"/>
      <c r="U43" s="221"/>
      <c r="V43" s="221"/>
      <c r="W43" s="221"/>
      <c r="X43" s="221"/>
      <c r="Y43" s="221"/>
      <c r="Z43" s="211"/>
      <c r="AA43" s="211"/>
      <c r="AB43" s="211"/>
      <c r="AC43" s="211"/>
      <c r="AD43" s="211"/>
      <c r="AE43" s="211"/>
      <c r="AF43" s="211"/>
      <c r="AG43" s="211" t="s">
        <v>169</v>
      </c>
      <c r="AH43" s="211"/>
      <c r="AI43" s="211"/>
      <c r="AJ43" s="211"/>
      <c r="AK43" s="211"/>
      <c r="AL43" s="211"/>
      <c r="AM43" s="211"/>
      <c r="AN43" s="211"/>
      <c r="AO43" s="211"/>
      <c r="AP43" s="211"/>
      <c r="AQ43" s="211"/>
      <c r="AR43" s="211"/>
      <c r="AS43" s="211"/>
      <c r="AT43" s="211"/>
      <c r="AU43" s="211"/>
      <c r="AV43" s="211"/>
      <c r="AW43" s="211"/>
      <c r="AX43" s="211"/>
      <c r="AY43" s="211"/>
      <c r="AZ43" s="211"/>
      <c r="BA43" s="248" t="str">
        <f>C43</f>
        <v>Od ZU po napojení kontejneru č.3, poté společný zásyp pro kanalizaci a vodovod (zahrnuto v objektu IO.03)</v>
      </c>
      <c r="BB43" s="211"/>
      <c r="BC43" s="211"/>
      <c r="BD43" s="211"/>
      <c r="BE43" s="211"/>
      <c r="BF43" s="211"/>
      <c r="BG43" s="211"/>
      <c r="BH43" s="211"/>
    </row>
    <row r="44" spans="1:60" outlineLevel="2" x14ac:dyDescent="0.2">
      <c r="A44" s="218"/>
      <c r="B44" s="219"/>
      <c r="C44" s="262" t="s">
        <v>321</v>
      </c>
      <c r="D44" s="258"/>
      <c r="E44" s="259">
        <v>12.182399999999999</v>
      </c>
      <c r="F44" s="221"/>
      <c r="G44" s="221"/>
      <c r="H44" s="221"/>
      <c r="I44" s="221"/>
      <c r="J44" s="221"/>
      <c r="K44" s="221"/>
      <c r="L44" s="221"/>
      <c r="M44" s="221"/>
      <c r="N44" s="220"/>
      <c r="O44" s="220"/>
      <c r="P44" s="220"/>
      <c r="Q44" s="220"/>
      <c r="R44" s="221"/>
      <c r="S44" s="221"/>
      <c r="T44" s="221"/>
      <c r="U44" s="221"/>
      <c r="V44" s="221"/>
      <c r="W44" s="221"/>
      <c r="X44" s="221"/>
      <c r="Y44" s="221"/>
      <c r="Z44" s="211"/>
      <c r="AA44" s="211"/>
      <c r="AB44" s="211"/>
      <c r="AC44" s="211"/>
      <c r="AD44" s="211"/>
      <c r="AE44" s="211"/>
      <c r="AF44" s="211"/>
      <c r="AG44" s="211" t="s">
        <v>209</v>
      </c>
      <c r="AH44" s="211">
        <v>0</v>
      </c>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x14ac:dyDescent="0.2">
      <c r="A45" s="226" t="s">
        <v>150</v>
      </c>
      <c r="B45" s="227" t="s">
        <v>117</v>
      </c>
      <c r="C45" s="250" t="s">
        <v>118</v>
      </c>
      <c r="D45" s="228"/>
      <c r="E45" s="229"/>
      <c r="F45" s="230"/>
      <c r="G45" s="230">
        <f>SUMIF(AG46:AG48,"&lt;&gt;NOR",G46:G48)</f>
        <v>0</v>
      </c>
      <c r="H45" s="230"/>
      <c r="I45" s="230">
        <f>SUM(I46:I48)</f>
        <v>0</v>
      </c>
      <c r="J45" s="230"/>
      <c r="K45" s="230">
        <f>SUM(K46:K48)</f>
        <v>0</v>
      </c>
      <c r="L45" s="230"/>
      <c r="M45" s="230">
        <f>SUM(M46:M48)</f>
        <v>0</v>
      </c>
      <c r="N45" s="229"/>
      <c r="O45" s="229">
        <f>SUM(O46:O48)</f>
        <v>0</v>
      </c>
      <c r="P45" s="229"/>
      <c r="Q45" s="229">
        <f>SUM(Q46:Q48)</f>
        <v>0</v>
      </c>
      <c r="R45" s="230"/>
      <c r="S45" s="230"/>
      <c r="T45" s="231"/>
      <c r="U45" s="225"/>
      <c r="V45" s="225">
        <f>SUM(V46:V48)</f>
        <v>0.89</v>
      </c>
      <c r="W45" s="225"/>
      <c r="X45" s="225"/>
      <c r="Y45" s="225"/>
      <c r="AG45" t="s">
        <v>151</v>
      </c>
    </row>
    <row r="46" spans="1:60" outlineLevel="1" x14ac:dyDescent="0.2">
      <c r="A46" s="233">
        <v>10</v>
      </c>
      <c r="B46" s="234" t="s">
        <v>242</v>
      </c>
      <c r="C46" s="252" t="s">
        <v>322</v>
      </c>
      <c r="D46" s="235" t="s">
        <v>244</v>
      </c>
      <c r="E46" s="236">
        <v>22.29</v>
      </c>
      <c r="F46" s="237"/>
      <c r="G46" s="238">
        <f>ROUND(E46*F46,2)</f>
        <v>0</v>
      </c>
      <c r="H46" s="237"/>
      <c r="I46" s="238">
        <f>ROUND(E46*H46,2)</f>
        <v>0</v>
      </c>
      <c r="J46" s="237"/>
      <c r="K46" s="238">
        <f>ROUND(E46*J46,2)</f>
        <v>0</v>
      </c>
      <c r="L46" s="238">
        <v>21</v>
      </c>
      <c r="M46" s="238">
        <f>G46*(1+L46/100)</f>
        <v>0</v>
      </c>
      <c r="N46" s="236">
        <v>0</v>
      </c>
      <c r="O46" s="236">
        <f>ROUND(E46*N46,2)</f>
        <v>0</v>
      </c>
      <c r="P46" s="236">
        <v>0</v>
      </c>
      <c r="Q46" s="236">
        <f>ROUND(E46*P46,2)</f>
        <v>0</v>
      </c>
      <c r="R46" s="238" t="s">
        <v>245</v>
      </c>
      <c r="S46" s="238" t="s">
        <v>177</v>
      </c>
      <c r="T46" s="239" t="s">
        <v>177</v>
      </c>
      <c r="U46" s="221">
        <v>0.04</v>
      </c>
      <c r="V46" s="221">
        <f>ROUND(E46*U46,2)</f>
        <v>0.89</v>
      </c>
      <c r="W46" s="221"/>
      <c r="X46" s="221" t="s">
        <v>157</v>
      </c>
      <c r="Y46" s="221" t="s">
        <v>158</v>
      </c>
      <c r="Z46" s="211"/>
      <c r="AA46" s="211"/>
      <c r="AB46" s="211"/>
      <c r="AC46" s="211"/>
      <c r="AD46" s="211"/>
      <c r="AE46" s="211"/>
      <c r="AF46" s="211"/>
      <c r="AG46" s="211" t="s">
        <v>214</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outlineLevel="2" x14ac:dyDescent="0.2">
      <c r="A47" s="218"/>
      <c r="B47" s="219"/>
      <c r="C47" s="261" t="s">
        <v>246</v>
      </c>
      <c r="D47" s="260"/>
      <c r="E47" s="260"/>
      <c r="F47" s="260"/>
      <c r="G47" s="260"/>
      <c r="H47" s="221"/>
      <c r="I47" s="221"/>
      <c r="J47" s="221"/>
      <c r="K47" s="221"/>
      <c r="L47" s="221"/>
      <c r="M47" s="221"/>
      <c r="N47" s="220"/>
      <c r="O47" s="220"/>
      <c r="P47" s="220"/>
      <c r="Q47" s="220"/>
      <c r="R47" s="221"/>
      <c r="S47" s="221"/>
      <c r="T47" s="221"/>
      <c r="U47" s="221"/>
      <c r="V47" s="221"/>
      <c r="W47" s="221"/>
      <c r="X47" s="221"/>
      <c r="Y47" s="221"/>
      <c r="Z47" s="211"/>
      <c r="AA47" s="211"/>
      <c r="AB47" s="211"/>
      <c r="AC47" s="211"/>
      <c r="AD47" s="211"/>
      <c r="AE47" s="211"/>
      <c r="AF47" s="211"/>
      <c r="AG47" s="211" t="s">
        <v>206</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outlineLevel="1" x14ac:dyDescent="0.2">
      <c r="A48" s="240">
        <v>11</v>
      </c>
      <c r="B48" s="241" t="s">
        <v>247</v>
      </c>
      <c r="C48" s="251" t="s">
        <v>323</v>
      </c>
      <c r="D48" s="242" t="s">
        <v>244</v>
      </c>
      <c r="E48" s="243">
        <v>22.29</v>
      </c>
      <c r="F48" s="244"/>
      <c r="G48" s="245">
        <f>ROUND(E48*F48,2)</f>
        <v>0</v>
      </c>
      <c r="H48" s="244"/>
      <c r="I48" s="245">
        <f>ROUND(E48*H48,2)</f>
        <v>0</v>
      </c>
      <c r="J48" s="244"/>
      <c r="K48" s="245">
        <f>ROUND(E48*J48,2)</f>
        <v>0</v>
      </c>
      <c r="L48" s="245">
        <v>21</v>
      </c>
      <c r="M48" s="245">
        <f>G48*(1+L48/100)</f>
        <v>0</v>
      </c>
      <c r="N48" s="243">
        <v>0</v>
      </c>
      <c r="O48" s="243">
        <f>ROUND(E48*N48,2)</f>
        <v>0</v>
      </c>
      <c r="P48" s="243">
        <v>0</v>
      </c>
      <c r="Q48" s="243">
        <f>ROUND(E48*P48,2)</f>
        <v>0</v>
      </c>
      <c r="R48" s="245" t="s">
        <v>249</v>
      </c>
      <c r="S48" s="245" t="s">
        <v>177</v>
      </c>
      <c r="T48" s="246" t="s">
        <v>177</v>
      </c>
      <c r="U48" s="221">
        <v>0</v>
      </c>
      <c r="V48" s="221">
        <f>ROUND(E48*U48,2)</f>
        <v>0</v>
      </c>
      <c r="W48" s="221"/>
      <c r="X48" s="221" t="s">
        <v>157</v>
      </c>
      <c r="Y48" s="221" t="s">
        <v>158</v>
      </c>
      <c r="Z48" s="211"/>
      <c r="AA48" s="211"/>
      <c r="AB48" s="211"/>
      <c r="AC48" s="211"/>
      <c r="AD48" s="211"/>
      <c r="AE48" s="211"/>
      <c r="AF48" s="211"/>
      <c r="AG48" s="211" t="s">
        <v>214</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x14ac:dyDescent="0.2">
      <c r="A49" s="226" t="s">
        <v>150</v>
      </c>
      <c r="B49" s="227" t="s">
        <v>102</v>
      </c>
      <c r="C49" s="250" t="s">
        <v>103</v>
      </c>
      <c r="D49" s="228"/>
      <c r="E49" s="229"/>
      <c r="F49" s="230"/>
      <c r="G49" s="230">
        <f>SUMIF(AG50:AG52,"&lt;&gt;NOR",G50:G52)</f>
        <v>0</v>
      </c>
      <c r="H49" s="230"/>
      <c r="I49" s="230">
        <f>SUM(I50:I52)</f>
        <v>0</v>
      </c>
      <c r="J49" s="230"/>
      <c r="K49" s="230">
        <f>SUM(K50:K52)</f>
        <v>0</v>
      </c>
      <c r="L49" s="230"/>
      <c r="M49" s="230">
        <f>SUM(M50:M52)</f>
        <v>0</v>
      </c>
      <c r="N49" s="229"/>
      <c r="O49" s="229">
        <f>SUM(O50:O52)</f>
        <v>6.53</v>
      </c>
      <c r="P49" s="229"/>
      <c r="Q49" s="229">
        <f>SUM(Q50:Q52)</f>
        <v>0</v>
      </c>
      <c r="R49" s="230"/>
      <c r="S49" s="230"/>
      <c r="T49" s="231"/>
      <c r="U49" s="225"/>
      <c r="V49" s="225">
        <f>SUM(V50:V52)</f>
        <v>5.88</v>
      </c>
      <c r="W49" s="225"/>
      <c r="X49" s="225"/>
      <c r="Y49" s="225"/>
      <c r="AG49" t="s">
        <v>151</v>
      </c>
    </row>
    <row r="50" spans="1:60" outlineLevel="1" x14ac:dyDescent="0.2">
      <c r="A50" s="233">
        <v>12</v>
      </c>
      <c r="B50" s="234" t="s">
        <v>250</v>
      </c>
      <c r="C50" s="252" t="s">
        <v>251</v>
      </c>
      <c r="D50" s="235" t="s">
        <v>212</v>
      </c>
      <c r="E50" s="236">
        <v>3.456</v>
      </c>
      <c r="F50" s="237"/>
      <c r="G50" s="238">
        <f>ROUND(E50*F50,2)</f>
        <v>0</v>
      </c>
      <c r="H50" s="237"/>
      <c r="I50" s="238">
        <f>ROUND(E50*H50,2)</f>
        <v>0</v>
      </c>
      <c r="J50" s="237"/>
      <c r="K50" s="238">
        <f>ROUND(E50*J50,2)</f>
        <v>0</v>
      </c>
      <c r="L50" s="238">
        <v>21</v>
      </c>
      <c r="M50" s="238">
        <f>G50*(1+L50/100)</f>
        <v>0</v>
      </c>
      <c r="N50" s="236">
        <v>1.8907700000000001</v>
      </c>
      <c r="O50" s="236">
        <f>ROUND(E50*N50,2)</f>
        <v>6.53</v>
      </c>
      <c r="P50" s="236">
        <v>0</v>
      </c>
      <c r="Q50" s="236">
        <f>ROUND(E50*P50,2)</f>
        <v>0</v>
      </c>
      <c r="R50" s="238" t="s">
        <v>252</v>
      </c>
      <c r="S50" s="238" t="s">
        <v>177</v>
      </c>
      <c r="T50" s="239" t="s">
        <v>177</v>
      </c>
      <c r="U50" s="221">
        <v>1.7</v>
      </c>
      <c r="V50" s="221">
        <f>ROUND(E50*U50,2)</f>
        <v>5.88</v>
      </c>
      <c r="W50" s="221"/>
      <c r="X50" s="221" t="s">
        <v>157</v>
      </c>
      <c r="Y50" s="221" t="s">
        <v>158</v>
      </c>
      <c r="Z50" s="211"/>
      <c r="AA50" s="211"/>
      <c r="AB50" s="211"/>
      <c r="AC50" s="211"/>
      <c r="AD50" s="211"/>
      <c r="AE50" s="211"/>
      <c r="AF50" s="211"/>
      <c r="AG50" s="211" t="s">
        <v>159</v>
      </c>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outlineLevel="2" x14ac:dyDescent="0.2">
      <c r="A51" s="218"/>
      <c r="B51" s="219"/>
      <c r="C51" s="261" t="s">
        <v>253</v>
      </c>
      <c r="D51" s="260"/>
      <c r="E51" s="260"/>
      <c r="F51" s="260"/>
      <c r="G51" s="260"/>
      <c r="H51" s="221"/>
      <c r="I51" s="221"/>
      <c r="J51" s="221"/>
      <c r="K51" s="221"/>
      <c r="L51" s="221"/>
      <c r="M51" s="221"/>
      <c r="N51" s="220"/>
      <c r="O51" s="220"/>
      <c r="P51" s="220"/>
      <c r="Q51" s="220"/>
      <c r="R51" s="221"/>
      <c r="S51" s="221"/>
      <c r="T51" s="221"/>
      <c r="U51" s="221"/>
      <c r="V51" s="221"/>
      <c r="W51" s="221"/>
      <c r="X51" s="221"/>
      <c r="Y51" s="221"/>
      <c r="Z51" s="211"/>
      <c r="AA51" s="211"/>
      <c r="AB51" s="211"/>
      <c r="AC51" s="211"/>
      <c r="AD51" s="211"/>
      <c r="AE51" s="211"/>
      <c r="AF51" s="211"/>
      <c r="AG51" s="211" t="s">
        <v>206</v>
      </c>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2" x14ac:dyDescent="0.2">
      <c r="A52" s="218"/>
      <c r="B52" s="219"/>
      <c r="C52" s="262" t="s">
        <v>324</v>
      </c>
      <c r="D52" s="258"/>
      <c r="E52" s="259">
        <v>3.456</v>
      </c>
      <c r="F52" s="221"/>
      <c r="G52" s="221"/>
      <c r="H52" s="221"/>
      <c r="I52" s="221"/>
      <c r="J52" s="221"/>
      <c r="K52" s="221"/>
      <c r="L52" s="221"/>
      <c r="M52" s="221"/>
      <c r="N52" s="220"/>
      <c r="O52" s="220"/>
      <c r="P52" s="220"/>
      <c r="Q52" s="220"/>
      <c r="R52" s="221"/>
      <c r="S52" s="221"/>
      <c r="T52" s="221"/>
      <c r="U52" s="221"/>
      <c r="V52" s="221"/>
      <c r="W52" s="221"/>
      <c r="X52" s="221"/>
      <c r="Y52" s="221"/>
      <c r="Z52" s="211"/>
      <c r="AA52" s="211"/>
      <c r="AB52" s="211"/>
      <c r="AC52" s="211"/>
      <c r="AD52" s="211"/>
      <c r="AE52" s="211"/>
      <c r="AF52" s="211"/>
      <c r="AG52" s="211" t="s">
        <v>209</v>
      </c>
      <c r="AH52" s="211">
        <v>0</v>
      </c>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x14ac:dyDescent="0.2">
      <c r="A53" s="226" t="s">
        <v>150</v>
      </c>
      <c r="B53" s="227" t="s">
        <v>100</v>
      </c>
      <c r="C53" s="250" t="s">
        <v>101</v>
      </c>
      <c r="D53" s="228"/>
      <c r="E53" s="229"/>
      <c r="F53" s="230"/>
      <c r="G53" s="230">
        <f>SUMIF(AG54:AG56,"&lt;&gt;NOR",G54:G56)</f>
        <v>0</v>
      </c>
      <c r="H53" s="230"/>
      <c r="I53" s="230">
        <f>SUM(I54:I56)</f>
        <v>0</v>
      </c>
      <c r="J53" s="230"/>
      <c r="K53" s="230">
        <f>SUM(K54:K56)</f>
        <v>0</v>
      </c>
      <c r="L53" s="230"/>
      <c r="M53" s="230">
        <f>SUM(M54:M56)</f>
        <v>0</v>
      </c>
      <c r="N53" s="229"/>
      <c r="O53" s="229">
        <f>SUM(O54:O56)</f>
        <v>0</v>
      </c>
      <c r="P53" s="229"/>
      <c r="Q53" s="229">
        <f>SUM(Q54:Q56)</f>
        <v>0</v>
      </c>
      <c r="R53" s="230"/>
      <c r="S53" s="230"/>
      <c r="T53" s="231"/>
      <c r="U53" s="225"/>
      <c r="V53" s="225">
        <f>SUM(V54:V56)</f>
        <v>0.37</v>
      </c>
      <c r="W53" s="225"/>
      <c r="X53" s="225"/>
      <c r="Y53" s="225"/>
      <c r="AG53" t="s">
        <v>151</v>
      </c>
    </row>
    <row r="54" spans="1:60" ht="22.5" outlineLevel="1" x14ac:dyDescent="0.2">
      <c r="A54" s="233">
        <v>13</v>
      </c>
      <c r="B54" s="234" t="s">
        <v>325</v>
      </c>
      <c r="C54" s="252" t="s">
        <v>326</v>
      </c>
      <c r="D54" s="235" t="s">
        <v>201</v>
      </c>
      <c r="E54" s="236">
        <v>2.0304000000000002</v>
      </c>
      <c r="F54" s="237"/>
      <c r="G54" s="238">
        <f>ROUND(E54*F54,2)</f>
        <v>0</v>
      </c>
      <c r="H54" s="237"/>
      <c r="I54" s="238">
        <f>ROUND(E54*H54,2)</f>
        <v>0</v>
      </c>
      <c r="J54" s="237"/>
      <c r="K54" s="238">
        <f>ROUND(E54*J54,2)</f>
        <v>0</v>
      </c>
      <c r="L54" s="238">
        <v>21</v>
      </c>
      <c r="M54" s="238">
        <f>G54*(1+L54/100)</f>
        <v>0</v>
      </c>
      <c r="N54" s="236">
        <v>0</v>
      </c>
      <c r="O54" s="236">
        <f>ROUND(E54*N54,2)</f>
        <v>0</v>
      </c>
      <c r="P54" s="236">
        <v>0</v>
      </c>
      <c r="Q54" s="236">
        <f>ROUND(E54*P54,2)</f>
        <v>0</v>
      </c>
      <c r="R54" s="238" t="s">
        <v>213</v>
      </c>
      <c r="S54" s="238" t="s">
        <v>177</v>
      </c>
      <c r="T54" s="239" t="s">
        <v>177</v>
      </c>
      <c r="U54" s="221">
        <v>0.18</v>
      </c>
      <c r="V54" s="221">
        <f>ROUND(E54*U54,2)</f>
        <v>0.37</v>
      </c>
      <c r="W54" s="221"/>
      <c r="X54" s="221" t="s">
        <v>157</v>
      </c>
      <c r="Y54" s="221" t="s">
        <v>158</v>
      </c>
      <c r="Z54" s="211"/>
      <c r="AA54" s="211"/>
      <c r="AB54" s="211"/>
      <c r="AC54" s="211"/>
      <c r="AD54" s="211"/>
      <c r="AE54" s="211"/>
      <c r="AF54" s="211"/>
      <c r="AG54" s="211" t="s">
        <v>214</v>
      </c>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ht="22.5" outlineLevel="2" x14ac:dyDescent="0.2">
      <c r="A55" s="218"/>
      <c r="B55" s="219"/>
      <c r="C55" s="261" t="s">
        <v>327</v>
      </c>
      <c r="D55" s="260"/>
      <c r="E55" s="260"/>
      <c r="F55" s="260"/>
      <c r="G55" s="260"/>
      <c r="H55" s="221"/>
      <c r="I55" s="221"/>
      <c r="J55" s="221"/>
      <c r="K55" s="221"/>
      <c r="L55" s="221"/>
      <c r="M55" s="221"/>
      <c r="N55" s="220"/>
      <c r="O55" s="220"/>
      <c r="P55" s="220"/>
      <c r="Q55" s="220"/>
      <c r="R55" s="221"/>
      <c r="S55" s="221"/>
      <c r="T55" s="221"/>
      <c r="U55" s="221"/>
      <c r="V55" s="221"/>
      <c r="W55" s="221"/>
      <c r="X55" s="221"/>
      <c r="Y55" s="221"/>
      <c r="Z55" s="211"/>
      <c r="AA55" s="211"/>
      <c r="AB55" s="211"/>
      <c r="AC55" s="211"/>
      <c r="AD55" s="211"/>
      <c r="AE55" s="211"/>
      <c r="AF55" s="211"/>
      <c r="AG55" s="211" t="s">
        <v>206</v>
      </c>
      <c r="AH55" s="211"/>
      <c r="AI55" s="211"/>
      <c r="AJ55" s="211"/>
      <c r="AK55" s="211"/>
      <c r="AL55" s="211"/>
      <c r="AM55" s="211"/>
      <c r="AN55" s="211"/>
      <c r="AO55" s="211"/>
      <c r="AP55" s="211"/>
      <c r="AQ55" s="211"/>
      <c r="AR55" s="211"/>
      <c r="AS55" s="211"/>
      <c r="AT55" s="211"/>
      <c r="AU55" s="211"/>
      <c r="AV55" s="211"/>
      <c r="AW55" s="211"/>
      <c r="AX55" s="211"/>
      <c r="AY55" s="211"/>
      <c r="AZ55" s="211"/>
      <c r="BA55" s="248" t="str">
        <f>C55</f>
        <v>s případným nutným přemístěním hromad nebo dočasných skládek na místo potřeby ze vzdálenosti do 30 m, v rovině nebo ve svahu do 1 : 5,</v>
      </c>
      <c r="BB55" s="211"/>
      <c r="BC55" s="211"/>
      <c r="BD55" s="211"/>
      <c r="BE55" s="211"/>
      <c r="BF55" s="211"/>
      <c r="BG55" s="211"/>
      <c r="BH55" s="211"/>
    </row>
    <row r="56" spans="1:60" outlineLevel="2" x14ac:dyDescent="0.2">
      <c r="A56" s="218"/>
      <c r="B56" s="219"/>
      <c r="C56" s="262" t="s">
        <v>328</v>
      </c>
      <c r="D56" s="258"/>
      <c r="E56" s="259">
        <v>2.0304000000000002</v>
      </c>
      <c r="F56" s="221"/>
      <c r="G56" s="221"/>
      <c r="H56" s="221"/>
      <c r="I56" s="221"/>
      <c r="J56" s="221"/>
      <c r="K56" s="221"/>
      <c r="L56" s="221"/>
      <c r="M56" s="221"/>
      <c r="N56" s="220"/>
      <c r="O56" s="220"/>
      <c r="P56" s="220"/>
      <c r="Q56" s="220"/>
      <c r="R56" s="221"/>
      <c r="S56" s="221"/>
      <c r="T56" s="221"/>
      <c r="U56" s="221"/>
      <c r="V56" s="221"/>
      <c r="W56" s="221"/>
      <c r="X56" s="221"/>
      <c r="Y56" s="221"/>
      <c r="Z56" s="211"/>
      <c r="AA56" s="211"/>
      <c r="AB56" s="211"/>
      <c r="AC56" s="211"/>
      <c r="AD56" s="211"/>
      <c r="AE56" s="211"/>
      <c r="AF56" s="211"/>
      <c r="AG56" s="211" t="s">
        <v>209</v>
      </c>
      <c r="AH56" s="211">
        <v>5</v>
      </c>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x14ac:dyDescent="0.2">
      <c r="A57" s="226" t="s">
        <v>150</v>
      </c>
      <c r="B57" s="227" t="s">
        <v>106</v>
      </c>
      <c r="C57" s="250" t="s">
        <v>107</v>
      </c>
      <c r="D57" s="228"/>
      <c r="E57" s="229"/>
      <c r="F57" s="230"/>
      <c r="G57" s="230">
        <f>SUMIF(AG58:AG79,"&lt;&gt;NOR",G58:G79)</f>
        <v>0</v>
      </c>
      <c r="H57" s="230"/>
      <c r="I57" s="230">
        <f>SUM(I58:I79)</f>
        <v>0</v>
      </c>
      <c r="J57" s="230"/>
      <c r="K57" s="230">
        <f>SUM(K58:K79)</f>
        <v>0</v>
      </c>
      <c r="L57" s="230"/>
      <c r="M57" s="230">
        <f>SUM(M58:M79)</f>
        <v>0</v>
      </c>
      <c r="N57" s="229"/>
      <c r="O57" s="229">
        <f>SUM(O58:O79)</f>
        <v>0.34</v>
      </c>
      <c r="P57" s="229"/>
      <c r="Q57" s="229">
        <f>SUM(Q58:Q79)</f>
        <v>0</v>
      </c>
      <c r="R57" s="230"/>
      <c r="S57" s="230"/>
      <c r="T57" s="231"/>
      <c r="U57" s="225"/>
      <c r="V57" s="225">
        <f>SUM(V58:V79)</f>
        <v>7.26</v>
      </c>
      <c r="W57" s="225"/>
      <c r="X57" s="225"/>
      <c r="Y57" s="225"/>
      <c r="AG57" t="s">
        <v>151</v>
      </c>
    </row>
    <row r="58" spans="1:60" outlineLevel="1" x14ac:dyDescent="0.2">
      <c r="A58" s="233">
        <v>14</v>
      </c>
      <c r="B58" s="234" t="s">
        <v>269</v>
      </c>
      <c r="C58" s="252" t="s">
        <v>270</v>
      </c>
      <c r="D58" s="235" t="s">
        <v>271</v>
      </c>
      <c r="E58" s="236">
        <v>57.6</v>
      </c>
      <c r="F58" s="237"/>
      <c r="G58" s="238">
        <f>ROUND(E58*F58,2)</f>
        <v>0</v>
      </c>
      <c r="H58" s="237"/>
      <c r="I58" s="238">
        <f>ROUND(E58*H58,2)</f>
        <v>0</v>
      </c>
      <c r="J58" s="237"/>
      <c r="K58" s="238">
        <f>ROUND(E58*J58,2)</f>
        <v>0</v>
      </c>
      <c r="L58" s="238">
        <v>21</v>
      </c>
      <c r="M58" s="238">
        <f>G58*(1+L58/100)</f>
        <v>0</v>
      </c>
      <c r="N58" s="236">
        <v>5.0000000000000002E-5</v>
      </c>
      <c r="O58" s="236">
        <f>ROUND(E58*N58,2)</f>
        <v>0</v>
      </c>
      <c r="P58" s="236">
        <v>0</v>
      </c>
      <c r="Q58" s="236">
        <f>ROUND(E58*P58,2)</f>
        <v>0</v>
      </c>
      <c r="R58" s="238" t="s">
        <v>252</v>
      </c>
      <c r="S58" s="238" t="s">
        <v>177</v>
      </c>
      <c r="T58" s="239" t="s">
        <v>177</v>
      </c>
      <c r="U58" s="221">
        <v>0.03</v>
      </c>
      <c r="V58" s="221">
        <f>ROUND(E58*U58,2)</f>
        <v>1.73</v>
      </c>
      <c r="W58" s="221"/>
      <c r="X58" s="221" t="s">
        <v>157</v>
      </c>
      <c r="Y58" s="221" t="s">
        <v>158</v>
      </c>
      <c r="Z58" s="211"/>
      <c r="AA58" s="211"/>
      <c r="AB58" s="211"/>
      <c r="AC58" s="211"/>
      <c r="AD58" s="211"/>
      <c r="AE58" s="211"/>
      <c r="AF58" s="211"/>
      <c r="AG58" s="211" t="s">
        <v>214</v>
      </c>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outlineLevel="2" x14ac:dyDescent="0.2">
      <c r="A59" s="218"/>
      <c r="B59" s="219"/>
      <c r="C59" s="262" t="s">
        <v>329</v>
      </c>
      <c r="D59" s="258"/>
      <c r="E59" s="259">
        <v>57.6</v>
      </c>
      <c r="F59" s="221"/>
      <c r="G59" s="221"/>
      <c r="H59" s="221"/>
      <c r="I59" s="221"/>
      <c r="J59" s="221"/>
      <c r="K59" s="221"/>
      <c r="L59" s="221"/>
      <c r="M59" s="221"/>
      <c r="N59" s="220"/>
      <c r="O59" s="220"/>
      <c r="P59" s="220"/>
      <c r="Q59" s="220"/>
      <c r="R59" s="221"/>
      <c r="S59" s="221"/>
      <c r="T59" s="221"/>
      <c r="U59" s="221"/>
      <c r="V59" s="221"/>
      <c r="W59" s="221"/>
      <c r="X59" s="221"/>
      <c r="Y59" s="221"/>
      <c r="Z59" s="211"/>
      <c r="AA59" s="211"/>
      <c r="AB59" s="211"/>
      <c r="AC59" s="211"/>
      <c r="AD59" s="211"/>
      <c r="AE59" s="211"/>
      <c r="AF59" s="211"/>
      <c r="AG59" s="211" t="s">
        <v>209</v>
      </c>
      <c r="AH59" s="211">
        <v>5</v>
      </c>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ht="22.5" outlineLevel="1" x14ac:dyDescent="0.2">
      <c r="A60" s="233">
        <v>15</v>
      </c>
      <c r="B60" s="234" t="s">
        <v>330</v>
      </c>
      <c r="C60" s="252" t="s">
        <v>331</v>
      </c>
      <c r="D60" s="235" t="s">
        <v>154</v>
      </c>
      <c r="E60" s="236">
        <v>1</v>
      </c>
      <c r="F60" s="237"/>
      <c r="G60" s="238">
        <f>ROUND(E60*F60,2)</f>
        <v>0</v>
      </c>
      <c r="H60" s="237"/>
      <c r="I60" s="238">
        <f>ROUND(E60*H60,2)</f>
        <v>0</v>
      </c>
      <c r="J60" s="237"/>
      <c r="K60" s="238">
        <f>ROUND(E60*J60,2)</f>
        <v>0</v>
      </c>
      <c r="L60" s="238">
        <v>21</v>
      </c>
      <c r="M60" s="238">
        <f>G60*(1+L60/100)</f>
        <v>0</v>
      </c>
      <c r="N60" s="236">
        <v>0.11799999999999999</v>
      </c>
      <c r="O60" s="236">
        <f>ROUND(E60*N60,2)</f>
        <v>0.12</v>
      </c>
      <c r="P60" s="236">
        <v>0</v>
      </c>
      <c r="Q60" s="236">
        <f>ROUND(E60*P60,2)</f>
        <v>0</v>
      </c>
      <c r="R60" s="238"/>
      <c r="S60" s="238" t="s">
        <v>155</v>
      </c>
      <c r="T60" s="239" t="s">
        <v>156</v>
      </c>
      <c r="U60" s="221">
        <v>0</v>
      </c>
      <c r="V60" s="221">
        <f>ROUND(E60*U60,2)</f>
        <v>0</v>
      </c>
      <c r="W60" s="221"/>
      <c r="X60" s="221" t="s">
        <v>292</v>
      </c>
      <c r="Y60" s="221" t="s">
        <v>158</v>
      </c>
      <c r="Z60" s="211"/>
      <c r="AA60" s="211"/>
      <c r="AB60" s="211"/>
      <c r="AC60" s="211"/>
      <c r="AD60" s="211"/>
      <c r="AE60" s="211"/>
      <c r="AF60" s="211"/>
      <c r="AG60" s="211" t="s">
        <v>293</v>
      </c>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outlineLevel="2" x14ac:dyDescent="0.2">
      <c r="A61" s="218"/>
      <c r="B61" s="219"/>
      <c r="C61" s="253" t="s">
        <v>332</v>
      </c>
      <c r="D61" s="247"/>
      <c r="E61" s="247"/>
      <c r="F61" s="247"/>
      <c r="G61" s="247"/>
      <c r="H61" s="221"/>
      <c r="I61" s="221"/>
      <c r="J61" s="221"/>
      <c r="K61" s="221"/>
      <c r="L61" s="221"/>
      <c r="M61" s="221"/>
      <c r="N61" s="220"/>
      <c r="O61" s="220"/>
      <c r="P61" s="220"/>
      <c r="Q61" s="220"/>
      <c r="R61" s="221"/>
      <c r="S61" s="221"/>
      <c r="T61" s="221"/>
      <c r="U61" s="221"/>
      <c r="V61" s="221"/>
      <c r="W61" s="221"/>
      <c r="X61" s="221"/>
      <c r="Y61" s="221"/>
      <c r="Z61" s="211"/>
      <c r="AA61" s="211"/>
      <c r="AB61" s="211"/>
      <c r="AC61" s="211"/>
      <c r="AD61" s="211"/>
      <c r="AE61" s="211"/>
      <c r="AF61" s="211"/>
      <c r="AG61" s="211" t="s">
        <v>169</v>
      </c>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outlineLevel="3" x14ac:dyDescent="0.2">
      <c r="A62" s="218"/>
      <c r="B62" s="219"/>
      <c r="C62" s="254" t="s">
        <v>333</v>
      </c>
      <c r="D62" s="249"/>
      <c r="E62" s="249"/>
      <c r="F62" s="249"/>
      <c r="G62" s="249"/>
      <c r="H62" s="221"/>
      <c r="I62" s="221"/>
      <c r="J62" s="221"/>
      <c r="K62" s="221"/>
      <c r="L62" s="221"/>
      <c r="M62" s="221"/>
      <c r="N62" s="220"/>
      <c r="O62" s="220"/>
      <c r="P62" s="220"/>
      <c r="Q62" s="220"/>
      <c r="R62" s="221"/>
      <c r="S62" s="221"/>
      <c r="T62" s="221"/>
      <c r="U62" s="221"/>
      <c r="V62" s="221"/>
      <c r="W62" s="221"/>
      <c r="X62" s="221"/>
      <c r="Y62" s="221"/>
      <c r="Z62" s="211"/>
      <c r="AA62" s="211"/>
      <c r="AB62" s="211"/>
      <c r="AC62" s="211"/>
      <c r="AD62" s="211"/>
      <c r="AE62" s="211"/>
      <c r="AF62" s="211"/>
      <c r="AG62" s="211" t="s">
        <v>169</v>
      </c>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outlineLevel="3" x14ac:dyDescent="0.2">
      <c r="A63" s="218"/>
      <c r="B63" s="219"/>
      <c r="C63" s="254" t="s">
        <v>334</v>
      </c>
      <c r="D63" s="249"/>
      <c r="E63" s="249"/>
      <c r="F63" s="249"/>
      <c r="G63" s="249"/>
      <c r="H63" s="221"/>
      <c r="I63" s="221"/>
      <c r="J63" s="221"/>
      <c r="K63" s="221"/>
      <c r="L63" s="221"/>
      <c r="M63" s="221"/>
      <c r="N63" s="220"/>
      <c r="O63" s="220"/>
      <c r="P63" s="220"/>
      <c r="Q63" s="220"/>
      <c r="R63" s="221"/>
      <c r="S63" s="221"/>
      <c r="T63" s="221"/>
      <c r="U63" s="221"/>
      <c r="V63" s="221"/>
      <c r="W63" s="221"/>
      <c r="X63" s="221"/>
      <c r="Y63" s="221"/>
      <c r="Z63" s="211"/>
      <c r="AA63" s="211"/>
      <c r="AB63" s="211"/>
      <c r="AC63" s="211"/>
      <c r="AD63" s="211"/>
      <c r="AE63" s="211"/>
      <c r="AF63" s="211"/>
      <c r="AG63" s="211" t="s">
        <v>169</v>
      </c>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outlineLevel="3" x14ac:dyDescent="0.2">
      <c r="A64" s="218"/>
      <c r="B64" s="219"/>
      <c r="C64" s="254" t="s">
        <v>335</v>
      </c>
      <c r="D64" s="249"/>
      <c r="E64" s="249"/>
      <c r="F64" s="249"/>
      <c r="G64" s="249"/>
      <c r="H64" s="221"/>
      <c r="I64" s="221"/>
      <c r="J64" s="221"/>
      <c r="K64" s="221"/>
      <c r="L64" s="221"/>
      <c r="M64" s="221"/>
      <c r="N64" s="220"/>
      <c r="O64" s="220"/>
      <c r="P64" s="220"/>
      <c r="Q64" s="220"/>
      <c r="R64" s="221"/>
      <c r="S64" s="221"/>
      <c r="T64" s="221"/>
      <c r="U64" s="221"/>
      <c r="V64" s="221"/>
      <c r="W64" s="221"/>
      <c r="X64" s="221"/>
      <c r="Y64" s="221"/>
      <c r="Z64" s="211"/>
      <c r="AA64" s="211"/>
      <c r="AB64" s="211"/>
      <c r="AC64" s="211"/>
      <c r="AD64" s="211"/>
      <c r="AE64" s="211"/>
      <c r="AF64" s="211"/>
      <c r="AG64" s="211" t="s">
        <v>169</v>
      </c>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spans="1:60" outlineLevel="3" x14ac:dyDescent="0.2">
      <c r="A65" s="218"/>
      <c r="B65" s="219"/>
      <c r="C65" s="254" t="s">
        <v>336</v>
      </c>
      <c r="D65" s="249"/>
      <c r="E65" s="249"/>
      <c r="F65" s="249"/>
      <c r="G65" s="249"/>
      <c r="H65" s="221"/>
      <c r="I65" s="221"/>
      <c r="J65" s="221"/>
      <c r="K65" s="221"/>
      <c r="L65" s="221"/>
      <c r="M65" s="221"/>
      <c r="N65" s="220"/>
      <c r="O65" s="220"/>
      <c r="P65" s="220"/>
      <c r="Q65" s="220"/>
      <c r="R65" s="221"/>
      <c r="S65" s="221"/>
      <c r="T65" s="221"/>
      <c r="U65" s="221"/>
      <c r="V65" s="221"/>
      <c r="W65" s="221"/>
      <c r="X65" s="221"/>
      <c r="Y65" s="221"/>
      <c r="Z65" s="211"/>
      <c r="AA65" s="211"/>
      <c r="AB65" s="211"/>
      <c r="AC65" s="211"/>
      <c r="AD65" s="211"/>
      <c r="AE65" s="211"/>
      <c r="AF65" s="211"/>
      <c r="AG65" s="211" t="s">
        <v>169</v>
      </c>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ht="22.5" outlineLevel="1" x14ac:dyDescent="0.2">
      <c r="A66" s="240">
        <v>16</v>
      </c>
      <c r="B66" s="241" t="s">
        <v>337</v>
      </c>
      <c r="C66" s="251" t="s">
        <v>338</v>
      </c>
      <c r="D66" s="242" t="s">
        <v>154</v>
      </c>
      <c r="E66" s="243">
        <v>1</v>
      </c>
      <c r="F66" s="244"/>
      <c r="G66" s="245">
        <f>ROUND(E66*F66,2)</f>
        <v>0</v>
      </c>
      <c r="H66" s="244"/>
      <c r="I66" s="245">
        <f>ROUND(E66*H66,2)</f>
        <v>0</v>
      </c>
      <c r="J66" s="244"/>
      <c r="K66" s="245">
        <f>ROUND(E66*J66,2)</f>
        <v>0</v>
      </c>
      <c r="L66" s="245">
        <v>21</v>
      </c>
      <c r="M66" s="245">
        <f>G66*(1+L66/100)</f>
        <v>0</v>
      </c>
      <c r="N66" s="243">
        <v>0.11799999999999999</v>
      </c>
      <c r="O66" s="243">
        <f>ROUND(E66*N66,2)</f>
        <v>0.12</v>
      </c>
      <c r="P66" s="243">
        <v>0</v>
      </c>
      <c r="Q66" s="243">
        <f>ROUND(E66*P66,2)</f>
        <v>0</v>
      </c>
      <c r="R66" s="245"/>
      <c r="S66" s="245" t="s">
        <v>155</v>
      </c>
      <c r="T66" s="246" t="s">
        <v>156</v>
      </c>
      <c r="U66" s="221">
        <v>0</v>
      </c>
      <c r="V66" s="221">
        <f>ROUND(E66*U66,2)</f>
        <v>0</v>
      </c>
      <c r="W66" s="221"/>
      <c r="X66" s="221" t="s">
        <v>157</v>
      </c>
      <c r="Y66" s="221" t="s">
        <v>158</v>
      </c>
      <c r="Z66" s="211"/>
      <c r="AA66" s="211"/>
      <c r="AB66" s="211"/>
      <c r="AC66" s="211"/>
      <c r="AD66" s="211"/>
      <c r="AE66" s="211"/>
      <c r="AF66" s="211"/>
      <c r="AG66" s="211" t="s">
        <v>214</v>
      </c>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outlineLevel="1" x14ac:dyDescent="0.2">
      <c r="A67" s="240">
        <v>17</v>
      </c>
      <c r="B67" s="241" t="s">
        <v>339</v>
      </c>
      <c r="C67" s="251" t="s">
        <v>340</v>
      </c>
      <c r="D67" s="242" t="s">
        <v>341</v>
      </c>
      <c r="E67" s="243">
        <v>1</v>
      </c>
      <c r="F67" s="244"/>
      <c r="G67" s="245">
        <f>ROUND(E67*F67,2)</f>
        <v>0</v>
      </c>
      <c r="H67" s="244"/>
      <c r="I67" s="245">
        <f>ROUND(E67*H67,2)</f>
        <v>0</v>
      </c>
      <c r="J67" s="244"/>
      <c r="K67" s="245">
        <f>ROUND(E67*J67,2)</f>
        <v>0</v>
      </c>
      <c r="L67" s="245">
        <v>21</v>
      </c>
      <c r="M67" s="245">
        <f>G67*(1+L67/100)</f>
        <v>0</v>
      </c>
      <c r="N67" s="243">
        <v>6.6000000000000003E-2</v>
      </c>
      <c r="O67" s="243">
        <f>ROUND(E67*N67,2)</f>
        <v>7.0000000000000007E-2</v>
      </c>
      <c r="P67" s="243">
        <v>0</v>
      </c>
      <c r="Q67" s="243">
        <f>ROUND(E67*P67,2)</f>
        <v>0</v>
      </c>
      <c r="R67" s="245"/>
      <c r="S67" s="245" t="s">
        <v>155</v>
      </c>
      <c r="T67" s="246" t="s">
        <v>156</v>
      </c>
      <c r="U67" s="221">
        <v>0</v>
      </c>
      <c r="V67" s="221">
        <f>ROUND(E67*U67,2)</f>
        <v>0</v>
      </c>
      <c r="W67" s="221"/>
      <c r="X67" s="221" t="s">
        <v>292</v>
      </c>
      <c r="Y67" s="221" t="s">
        <v>158</v>
      </c>
      <c r="Z67" s="211"/>
      <c r="AA67" s="211"/>
      <c r="AB67" s="211"/>
      <c r="AC67" s="211"/>
      <c r="AD67" s="211"/>
      <c r="AE67" s="211"/>
      <c r="AF67" s="211"/>
      <c r="AG67" s="211" t="s">
        <v>293</v>
      </c>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outlineLevel="1" x14ac:dyDescent="0.2">
      <c r="A68" s="240">
        <v>18</v>
      </c>
      <c r="B68" s="241" t="s">
        <v>342</v>
      </c>
      <c r="C68" s="251" t="s">
        <v>343</v>
      </c>
      <c r="D68" s="242" t="s">
        <v>341</v>
      </c>
      <c r="E68" s="243">
        <v>1</v>
      </c>
      <c r="F68" s="244"/>
      <c r="G68" s="245">
        <f>ROUND(E68*F68,2)</f>
        <v>0</v>
      </c>
      <c r="H68" s="244"/>
      <c r="I68" s="245">
        <f>ROUND(E68*H68,2)</f>
        <v>0</v>
      </c>
      <c r="J68" s="244"/>
      <c r="K68" s="245">
        <f>ROUND(E68*J68,2)</f>
        <v>0</v>
      </c>
      <c r="L68" s="245">
        <v>21</v>
      </c>
      <c r="M68" s="245">
        <f>G68*(1+L68/100)</f>
        <v>0</v>
      </c>
      <c r="N68" s="243">
        <v>9.6000000000000002E-4</v>
      </c>
      <c r="O68" s="243">
        <f>ROUND(E68*N68,2)</f>
        <v>0</v>
      </c>
      <c r="P68" s="243">
        <v>0</v>
      </c>
      <c r="Q68" s="243">
        <f>ROUND(E68*P68,2)</f>
        <v>0</v>
      </c>
      <c r="R68" s="245" t="s">
        <v>291</v>
      </c>
      <c r="S68" s="245" t="s">
        <v>177</v>
      </c>
      <c r="T68" s="246" t="s">
        <v>177</v>
      </c>
      <c r="U68" s="221">
        <v>0</v>
      </c>
      <c r="V68" s="221">
        <f>ROUND(E68*U68,2)</f>
        <v>0</v>
      </c>
      <c r="W68" s="221"/>
      <c r="X68" s="221" t="s">
        <v>292</v>
      </c>
      <c r="Y68" s="221" t="s">
        <v>158</v>
      </c>
      <c r="Z68" s="211"/>
      <c r="AA68" s="211"/>
      <c r="AB68" s="211"/>
      <c r="AC68" s="211"/>
      <c r="AD68" s="211"/>
      <c r="AE68" s="211"/>
      <c r="AF68" s="211"/>
      <c r="AG68" s="211" t="s">
        <v>293</v>
      </c>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row>
    <row r="69" spans="1:60" outlineLevel="1" x14ac:dyDescent="0.2">
      <c r="A69" s="240">
        <v>19</v>
      </c>
      <c r="B69" s="241" t="s">
        <v>344</v>
      </c>
      <c r="C69" s="251" t="s">
        <v>345</v>
      </c>
      <c r="D69" s="242" t="s">
        <v>341</v>
      </c>
      <c r="E69" s="243">
        <v>1</v>
      </c>
      <c r="F69" s="244"/>
      <c r="G69" s="245">
        <f>ROUND(E69*F69,2)</f>
        <v>0</v>
      </c>
      <c r="H69" s="244"/>
      <c r="I69" s="245">
        <f>ROUND(E69*H69,2)</f>
        <v>0</v>
      </c>
      <c r="J69" s="244"/>
      <c r="K69" s="245">
        <f>ROUND(E69*J69,2)</f>
        <v>0</v>
      </c>
      <c r="L69" s="245">
        <v>21</v>
      </c>
      <c r="M69" s="245">
        <f>G69*(1+L69/100)</f>
        <v>0</v>
      </c>
      <c r="N69" s="243">
        <v>2.7000000000000001E-3</v>
      </c>
      <c r="O69" s="243">
        <f>ROUND(E69*N69,2)</f>
        <v>0</v>
      </c>
      <c r="P69" s="243">
        <v>0</v>
      </c>
      <c r="Q69" s="243">
        <f>ROUND(E69*P69,2)</f>
        <v>0</v>
      </c>
      <c r="R69" s="245"/>
      <c r="S69" s="245" t="s">
        <v>155</v>
      </c>
      <c r="T69" s="246" t="s">
        <v>156</v>
      </c>
      <c r="U69" s="221">
        <v>0</v>
      </c>
      <c r="V69" s="221">
        <f>ROUND(E69*U69,2)</f>
        <v>0</v>
      </c>
      <c r="W69" s="221"/>
      <c r="X69" s="221" t="s">
        <v>292</v>
      </c>
      <c r="Y69" s="221" t="s">
        <v>158</v>
      </c>
      <c r="Z69" s="211"/>
      <c r="AA69" s="211"/>
      <c r="AB69" s="211"/>
      <c r="AC69" s="211"/>
      <c r="AD69" s="211"/>
      <c r="AE69" s="211"/>
      <c r="AF69" s="211"/>
      <c r="AG69" s="211" t="s">
        <v>293</v>
      </c>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outlineLevel="1" x14ac:dyDescent="0.2">
      <c r="A70" s="240">
        <v>20</v>
      </c>
      <c r="B70" s="241" t="s">
        <v>346</v>
      </c>
      <c r="C70" s="251" t="s">
        <v>347</v>
      </c>
      <c r="D70" s="242" t="s">
        <v>341</v>
      </c>
      <c r="E70" s="243">
        <v>1</v>
      </c>
      <c r="F70" s="244"/>
      <c r="G70" s="245">
        <f>ROUND(E70*F70,2)</f>
        <v>0</v>
      </c>
      <c r="H70" s="244"/>
      <c r="I70" s="245">
        <f>ROUND(E70*H70,2)</f>
        <v>0</v>
      </c>
      <c r="J70" s="244"/>
      <c r="K70" s="245">
        <f>ROUND(E70*J70,2)</f>
        <v>0</v>
      </c>
      <c r="L70" s="245">
        <v>21</v>
      </c>
      <c r="M70" s="245">
        <f>G70*(1+L70/100)</f>
        <v>0</v>
      </c>
      <c r="N70" s="243">
        <v>8.0000000000000002E-3</v>
      </c>
      <c r="O70" s="243">
        <f>ROUND(E70*N70,2)</f>
        <v>0.01</v>
      </c>
      <c r="P70" s="243">
        <v>0</v>
      </c>
      <c r="Q70" s="243">
        <f>ROUND(E70*P70,2)</f>
        <v>0</v>
      </c>
      <c r="R70" s="245"/>
      <c r="S70" s="245" t="s">
        <v>155</v>
      </c>
      <c r="T70" s="246" t="s">
        <v>156</v>
      </c>
      <c r="U70" s="221">
        <v>0</v>
      </c>
      <c r="V70" s="221">
        <f>ROUND(E70*U70,2)</f>
        <v>0</v>
      </c>
      <c r="W70" s="221"/>
      <c r="X70" s="221" t="s">
        <v>292</v>
      </c>
      <c r="Y70" s="221" t="s">
        <v>158</v>
      </c>
      <c r="Z70" s="211"/>
      <c r="AA70" s="211"/>
      <c r="AB70" s="211"/>
      <c r="AC70" s="211"/>
      <c r="AD70" s="211"/>
      <c r="AE70" s="211"/>
      <c r="AF70" s="211"/>
      <c r="AG70" s="211" t="s">
        <v>293</v>
      </c>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spans="1:60" outlineLevel="1" x14ac:dyDescent="0.2">
      <c r="A71" s="240">
        <v>21</v>
      </c>
      <c r="B71" s="241" t="s">
        <v>348</v>
      </c>
      <c r="C71" s="251" t="s">
        <v>349</v>
      </c>
      <c r="D71" s="242" t="s">
        <v>154</v>
      </c>
      <c r="E71" s="243">
        <v>1</v>
      </c>
      <c r="F71" s="244"/>
      <c r="G71" s="245">
        <f>ROUND(E71*F71,2)</f>
        <v>0</v>
      </c>
      <c r="H71" s="244"/>
      <c r="I71" s="245">
        <f>ROUND(E71*H71,2)</f>
        <v>0</v>
      </c>
      <c r="J71" s="244"/>
      <c r="K71" s="245">
        <f>ROUND(E71*J71,2)</f>
        <v>0</v>
      </c>
      <c r="L71" s="245">
        <v>21</v>
      </c>
      <c r="M71" s="245">
        <f>G71*(1+L71/100)</f>
        <v>0</v>
      </c>
      <c r="N71" s="243">
        <v>0</v>
      </c>
      <c r="O71" s="243">
        <f>ROUND(E71*N71,2)</f>
        <v>0</v>
      </c>
      <c r="P71" s="243">
        <v>0</v>
      </c>
      <c r="Q71" s="243">
        <f>ROUND(E71*P71,2)</f>
        <v>0</v>
      </c>
      <c r="R71" s="245"/>
      <c r="S71" s="245" t="s">
        <v>155</v>
      </c>
      <c r="T71" s="246" t="s">
        <v>156</v>
      </c>
      <c r="U71" s="221">
        <v>0</v>
      </c>
      <c r="V71" s="221">
        <f>ROUND(E71*U71,2)</f>
        <v>0</v>
      </c>
      <c r="W71" s="221"/>
      <c r="X71" s="221" t="s">
        <v>292</v>
      </c>
      <c r="Y71" s="221" t="s">
        <v>158</v>
      </c>
      <c r="Z71" s="211"/>
      <c r="AA71" s="211"/>
      <c r="AB71" s="211"/>
      <c r="AC71" s="211"/>
      <c r="AD71" s="211"/>
      <c r="AE71" s="211"/>
      <c r="AF71" s="211"/>
      <c r="AG71" s="211" t="s">
        <v>293</v>
      </c>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outlineLevel="1" x14ac:dyDescent="0.2">
      <c r="A72" s="240">
        <v>22</v>
      </c>
      <c r="B72" s="241" t="s">
        <v>350</v>
      </c>
      <c r="C72" s="251" t="s">
        <v>351</v>
      </c>
      <c r="D72" s="242" t="s">
        <v>341</v>
      </c>
      <c r="E72" s="243">
        <v>2</v>
      </c>
      <c r="F72" s="244"/>
      <c r="G72" s="245">
        <f>ROUND(E72*F72,2)</f>
        <v>0</v>
      </c>
      <c r="H72" s="244"/>
      <c r="I72" s="245">
        <f>ROUND(E72*H72,2)</f>
        <v>0</v>
      </c>
      <c r="J72" s="244"/>
      <c r="K72" s="245">
        <f>ROUND(E72*J72,2)</f>
        <v>0</v>
      </c>
      <c r="L72" s="245">
        <v>21</v>
      </c>
      <c r="M72" s="245">
        <f>G72*(1+L72/100)</f>
        <v>0</v>
      </c>
      <c r="N72" s="243">
        <v>0</v>
      </c>
      <c r="O72" s="243">
        <f>ROUND(E72*N72,2)</f>
        <v>0</v>
      </c>
      <c r="P72" s="243">
        <v>0</v>
      </c>
      <c r="Q72" s="243">
        <f>ROUND(E72*P72,2)</f>
        <v>0</v>
      </c>
      <c r="R72" s="245"/>
      <c r="S72" s="245" t="s">
        <v>155</v>
      </c>
      <c r="T72" s="246" t="s">
        <v>156</v>
      </c>
      <c r="U72" s="221">
        <v>0</v>
      </c>
      <c r="V72" s="221">
        <f>ROUND(E72*U72,2)</f>
        <v>0</v>
      </c>
      <c r="W72" s="221"/>
      <c r="X72" s="221" t="s">
        <v>292</v>
      </c>
      <c r="Y72" s="221" t="s">
        <v>158</v>
      </c>
      <c r="Z72" s="211"/>
      <c r="AA72" s="211"/>
      <c r="AB72" s="211"/>
      <c r="AC72" s="211"/>
      <c r="AD72" s="211"/>
      <c r="AE72" s="211"/>
      <c r="AF72" s="211"/>
      <c r="AG72" s="211" t="s">
        <v>293</v>
      </c>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spans="1:60" ht="22.5" outlineLevel="1" x14ac:dyDescent="0.2">
      <c r="A73" s="233">
        <v>23</v>
      </c>
      <c r="B73" s="234" t="s">
        <v>352</v>
      </c>
      <c r="C73" s="252" t="s">
        <v>353</v>
      </c>
      <c r="D73" s="235" t="s">
        <v>271</v>
      </c>
      <c r="E73" s="236">
        <v>57.6</v>
      </c>
      <c r="F73" s="237"/>
      <c r="G73" s="238">
        <f>ROUND(E73*F73,2)</f>
        <v>0</v>
      </c>
      <c r="H73" s="237"/>
      <c r="I73" s="238">
        <f>ROUND(E73*H73,2)</f>
        <v>0</v>
      </c>
      <c r="J73" s="237"/>
      <c r="K73" s="238">
        <f>ROUND(E73*J73,2)</f>
        <v>0</v>
      </c>
      <c r="L73" s="238">
        <v>21</v>
      </c>
      <c r="M73" s="238">
        <f>G73*(1+L73/100)</f>
        <v>0</v>
      </c>
      <c r="N73" s="236">
        <v>2.7999999999999998E-4</v>
      </c>
      <c r="O73" s="236">
        <f>ROUND(E73*N73,2)</f>
        <v>0.02</v>
      </c>
      <c r="P73" s="236">
        <v>0</v>
      </c>
      <c r="Q73" s="236">
        <f>ROUND(E73*P73,2)</f>
        <v>0</v>
      </c>
      <c r="R73" s="238" t="s">
        <v>291</v>
      </c>
      <c r="S73" s="238" t="s">
        <v>177</v>
      </c>
      <c r="T73" s="239" t="s">
        <v>177</v>
      </c>
      <c r="U73" s="221">
        <v>0</v>
      </c>
      <c r="V73" s="221">
        <f>ROUND(E73*U73,2)</f>
        <v>0</v>
      </c>
      <c r="W73" s="221"/>
      <c r="X73" s="221" t="s">
        <v>292</v>
      </c>
      <c r="Y73" s="221" t="s">
        <v>158</v>
      </c>
      <c r="Z73" s="211"/>
      <c r="AA73" s="211"/>
      <c r="AB73" s="211"/>
      <c r="AC73" s="211"/>
      <c r="AD73" s="211"/>
      <c r="AE73" s="211"/>
      <c r="AF73" s="211"/>
      <c r="AG73" s="211" t="s">
        <v>293</v>
      </c>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outlineLevel="2" x14ac:dyDescent="0.2">
      <c r="A74" s="218"/>
      <c r="B74" s="219"/>
      <c r="C74" s="262" t="s">
        <v>354</v>
      </c>
      <c r="D74" s="258"/>
      <c r="E74" s="259">
        <v>57.6</v>
      </c>
      <c r="F74" s="221"/>
      <c r="G74" s="221"/>
      <c r="H74" s="221"/>
      <c r="I74" s="221"/>
      <c r="J74" s="221"/>
      <c r="K74" s="221"/>
      <c r="L74" s="221"/>
      <c r="M74" s="221"/>
      <c r="N74" s="220"/>
      <c r="O74" s="220"/>
      <c r="P74" s="220"/>
      <c r="Q74" s="220"/>
      <c r="R74" s="221"/>
      <c r="S74" s="221"/>
      <c r="T74" s="221"/>
      <c r="U74" s="221"/>
      <c r="V74" s="221"/>
      <c r="W74" s="221"/>
      <c r="X74" s="221"/>
      <c r="Y74" s="221"/>
      <c r="Z74" s="211"/>
      <c r="AA74" s="211"/>
      <c r="AB74" s="211"/>
      <c r="AC74" s="211"/>
      <c r="AD74" s="211"/>
      <c r="AE74" s="211"/>
      <c r="AF74" s="211"/>
      <c r="AG74" s="211" t="s">
        <v>209</v>
      </c>
      <c r="AH74" s="211">
        <v>0</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spans="1:60" outlineLevel="1" x14ac:dyDescent="0.2">
      <c r="A75" s="240">
        <v>24</v>
      </c>
      <c r="B75" s="241" t="s">
        <v>355</v>
      </c>
      <c r="C75" s="251" t="s">
        <v>356</v>
      </c>
      <c r="D75" s="242" t="s">
        <v>341</v>
      </c>
      <c r="E75" s="243">
        <v>2</v>
      </c>
      <c r="F75" s="244"/>
      <c r="G75" s="245">
        <f>ROUND(E75*F75,2)</f>
        <v>0</v>
      </c>
      <c r="H75" s="244"/>
      <c r="I75" s="245">
        <f>ROUND(E75*H75,2)</f>
        <v>0</v>
      </c>
      <c r="J75" s="244"/>
      <c r="K75" s="245">
        <f>ROUND(E75*J75,2)</f>
        <v>0</v>
      </c>
      <c r="L75" s="245">
        <v>21</v>
      </c>
      <c r="M75" s="245">
        <f>G75*(1+L75/100)</f>
        <v>0</v>
      </c>
      <c r="N75" s="243">
        <v>1.2E-4</v>
      </c>
      <c r="O75" s="243">
        <f>ROUND(E75*N75,2)</f>
        <v>0</v>
      </c>
      <c r="P75" s="243">
        <v>0</v>
      </c>
      <c r="Q75" s="243">
        <f>ROUND(E75*P75,2)</f>
        <v>0</v>
      </c>
      <c r="R75" s="245" t="s">
        <v>291</v>
      </c>
      <c r="S75" s="245" t="s">
        <v>177</v>
      </c>
      <c r="T75" s="246" t="s">
        <v>177</v>
      </c>
      <c r="U75" s="221">
        <v>0</v>
      </c>
      <c r="V75" s="221">
        <f>ROUND(E75*U75,2)</f>
        <v>0</v>
      </c>
      <c r="W75" s="221"/>
      <c r="X75" s="221" t="s">
        <v>292</v>
      </c>
      <c r="Y75" s="221" t="s">
        <v>158</v>
      </c>
      <c r="Z75" s="211"/>
      <c r="AA75" s="211"/>
      <c r="AB75" s="211"/>
      <c r="AC75" s="211"/>
      <c r="AD75" s="211"/>
      <c r="AE75" s="211"/>
      <c r="AF75" s="211"/>
      <c r="AG75" s="211" t="s">
        <v>293</v>
      </c>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outlineLevel="1" x14ac:dyDescent="0.2">
      <c r="A76" s="233">
        <v>25</v>
      </c>
      <c r="B76" s="234" t="s">
        <v>289</v>
      </c>
      <c r="C76" s="252" t="s">
        <v>290</v>
      </c>
      <c r="D76" s="235" t="s">
        <v>271</v>
      </c>
      <c r="E76" s="236">
        <v>57.6</v>
      </c>
      <c r="F76" s="237"/>
      <c r="G76" s="238">
        <f>ROUND(E76*F76,2)</f>
        <v>0</v>
      </c>
      <c r="H76" s="237"/>
      <c r="I76" s="238">
        <f>ROUND(E76*H76,2)</f>
        <v>0</v>
      </c>
      <c r="J76" s="237"/>
      <c r="K76" s="238">
        <f>ROUND(E76*J76,2)</f>
        <v>0</v>
      </c>
      <c r="L76" s="238">
        <v>21</v>
      </c>
      <c r="M76" s="238">
        <f>G76*(1+L76/100)</f>
        <v>0</v>
      </c>
      <c r="N76" s="236">
        <v>0</v>
      </c>
      <c r="O76" s="236">
        <f>ROUND(E76*N76,2)</f>
        <v>0</v>
      </c>
      <c r="P76" s="236">
        <v>0</v>
      </c>
      <c r="Q76" s="236">
        <f>ROUND(E76*P76,2)</f>
        <v>0</v>
      </c>
      <c r="R76" s="238" t="s">
        <v>291</v>
      </c>
      <c r="S76" s="238" t="s">
        <v>177</v>
      </c>
      <c r="T76" s="239" t="s">
        <v>177</v>
      </c>
      <c r="U76" s="221">
        <v>0</v>
      </c>
      <c r="V76" s="221">
        <f>ROUND(E76*U76,2)</f>
        <v>0</v>
      </c>
      <c r="W76" s="221"/>
      <c r="X76" s="221" t="s">
        <v>292</v>
      </c>
      <c r="Y76" s="221" t="s">
        <v>158</v>
      </c>
      <c r="Z76" s="211"/>
      <c r="AA76" s="211"/>
      <c r="AB76" s="211"/>
      <c r="AC76" s="211"/>
      <c r="AD76" s="211"/>
      <c r="AE76" s="211"/>
      <c r="AF76" s="211"/>
      <c r="AG76" s="211" t="s">
        <v>293</v>
      </c>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outlineLevel="2" x14ac:dyDescent="0.2">
      <c r="A77" s="218"/>
      <c r="B77" s="219"/>
      <c r="C77" s="262" t="s">
        <v>329</v>
      </c>
      <c r="D77" s="258"/>
      <c r="E77" s="259">
        <v>57.6</v>
      </c>
      <c r="F77" s="221"/>
      <c r="G77" s="221"/>
      <c r="H77" s="221"/>
      <c r="I77" s="221"/>
      <c r="J77" s="221"/>
      <c r="K77" s="221"/>
      <c r="L77" s="221"/>
      <c r="M77" s="221"/>
      <c r="N77" s="220"/>
      <c r="O77" s="220"/>
      <c r="P77" s="220"/>
      <c r="Q77" s="220"/>
      <c r="R77" s="221"/>
      <c r="S77" s="221"/>
      <c r="T77" s="221"/>
      <c r="U77" s="221"/>
      <c r="V77" s="221"/>
      <c r="W77" s="221"/>
      <c r="X77" s="221"/>
      <c r="Y77" s="221"/>
      <c r="Z77" s="211"/>
      <c r="AA77" s="211"/>
      <c r="AB77" s="211"/>
      <c r="AC77" s="211"/>
      <c r="AD77" s="211"/>
      <c r="AE77" s="211"/>
      <c r="AF77" s="211"/>
      <c r="AG77" s="211" t="s">
        <v>209</v>
      </c>
      <c r="AH77" s="211">
        <v>5</v>
      </c>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ht="22.5" outlineLevel="1" x14ac:dyDescent="0.2">
      <c r="A78" s="233">
        <v>26</v>
      </c>
      <c r="B78" s="234" t="s">
        <v>294</v>
      </c>
      <c r="C78" s="252" t="s">
        <v>295</v>
      </c>
      <c r="D78" s="235" t="s">
        <v>244</v>
      </c>
      <c r="E78" s="236">
        <v>26.320239999999998</v>
      </c>
      <c r="F78" s="237"/>
      <c r="G78" s="238">
        <f>ROUND(E78*F78,2)</f>
        <v>0</v>
      </c>
      <c r="H78" s="237"/>
      <c r="I78" s="238">
        <f>ROUND(E78*H78,2)</f>
        <v>0</v>
      </c>
      <c r="J78" s="237"/>
      <c r="K78" s="238">
        <f>ROUND(E78*J78,2)</f>
        <v>0</v>
      </c>
      <c r="L78" s="238">
        <v>21</v>
      </c>
      <c r="M78" s="238">
        <f>G78*(1+L78/100)</f>
        <v>0</v>
      </c>
      <c r="N78" s="236">
        <v>0</v>
      </c>
      <c r="O78" s="236">
        <f>ROUND(E78*N78,2)</f>
        <v>0</v>
      </c>
      <c r="P78" s="236">
        <v>0</v>
      </c>
      <c r="Q78" s="236">
        <f>ROUND(E78*P78,2)</f>
        <v>0</v>
      </c>
      <c r="R78" s="238" t="s">
        <v>252</v>
      </c>
      <c r="S78" s="238" t="s">
        <v>177</v>
      </c>
      <c r="T78" s="239" t="s">
        <v>177</v>
      </c>
      <c r="U78" s="221">
        <v>0.21</v>
      </c>
      <c r="V78" s="221">
        <f>ROUND(E78*U78,2)</f>
        <v>5.53</v>
      </c>
      <c r="W78" s="221"/>
      <c r="X78" s="221" t="s">
        <v>296</v>
      </c>
      <c r="Y78" s="221" t="s">
        <v>158</v>
      </c>
      <c r="Z78" s="211"/>
      <c r="AA78" s="211"/>
      <c r="AB78" s="211"/>
      <c r="AC78" s="211"/>
      <c r="AD78" s="211"/>
      <c r="AE78" s="211"/>
      <c r="AF78" s="211"/>
      <c r="AG78" s="211" t="s">
        <v>297</v>
      </c>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outlineLevel="2" x14ac:dyDescent="0.2">
      <c r="A79" s="218"/>
      <c r="B79" s="219"/>
      <c r="C79" s="261" t="s">
        <v>298</v>
      </c>
      <c r="D79" s="260"/>
      <c r="E79" s="260"/>
      <c r="F79" s="260"/>
      <c r="G79" s="260"/>
      <c r="H79" s="221"/>
      <c r="I79" s="221"/>
      <c r="J79" s="221"/>
      <c r="K79" s="221"/>
      <c r="L79" s="221"/>
      <c r="M79" s="221"/>
      <c r="N79" s="220"/>
      <c r="O79" s="220"/>
      <c r="P79" s="220"/>
      <c r="Q79" s="220"/>
      <c r="R79" s="221"/>
      <c r="S79" s="221"/>
      <c r="T79" s="221"/>
      <c r="U79" s="221"/>
      <c r="V79" s="221"/>
      <c r="W79" s="221"/>
      <c r="X79" s="221"/>
      <c r="Y79" s="221"/>
      <c r="Z79" s="211"/>
      <c r="AA79" s="211"/>
      <c r="AB79" s="211"/>
      <c r="AC79" s="211"/>
      <c r="AD79" s="211"/>
      <c r="AE79" s="211"/>
      <c r="AF79" s="211"/>
      <c r="AG79" s="211" t="s">
        <v>206</v>
      </c>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x14ac:dyDescent="0.2">
      <c r="A80" s="226" t="s">
        <v>150</v>
      </c>
      <c r="B80" s="227" t="s">
        <v>113</v>
      </c>
      <c r="C80" s="250" t="s">
        <v>114</v>
      </c>
      <c r="D80" s="228"/>
      <c r="E80" s="229"/>
      <c r="F80" s="230"/>
      <c r="G80" s="230">
        <f>SUMIF(AG81:AG88,"&lt;&gt;NOR",G81:G88)</f>
        <v>0</v>
      </c>
      <c r="H80" s="230"/>
      <c r="I80" s="230">
        <f>SUM(I81:I88)</f>
        <v>0</v>
      </c>
      <c r="J80" s="230"/>
      <c r="K80" s="230">
        <f>SUM(K81:K88)</f>
        <v>0</v>
      </c>
      <c r="L80" s="230"/>
      <c r="M80" s="230">
        <f>SUM(M81:M88)</f>
        <v>0</v>
      </c>
      <c r="N80" s="229"/>
      <c r="O80" s="229">
        <f>SUM(O81:O88)</f>
        <v>0.01</v>
      </c>
      <c r="P80" s="229"/>
      <c r="Q80" s="229">
        <f>SUM(Q81:Q88)</f>
        <v>0</v>
      </c>
      <c r="R80" s="230"/>
      <c r="S80" s="230"/>
      <c r="T80" s="231"/>
      <c r="U80" s="225"/>
      <c r="V80" s="225">
        <f>SUM(V81:V88)</f>
        <v>3.52</v>
      </c>
      <c r="W80" s="225"/>
      <c r="X80" s="225"/>
      <c r="Y80" s="225"/>
      <c r="AG80" t="s">
        <v>151</v>
      </c>
    </row>
    <row r="81" spans="1:60" outlineLevel="1" x14ac:dyDescent="0.2">
      <c r="A81" s="240">
        <v>27</v>
      </c>
      <c r="B81" s="241" t="s">
        <v>357</v>
      </c>
      <c r="C81" s="251" t="s">
        <v>358</v>
      </c>
      <c r="D81" s="242" t="s">
        <v>341</v>
      </c>
      <c r="E81" s="243">
        <v>3</v>
      </c>
      <c r="F81" s="244"/>
      <c r="G81" s="245">
        <f>ROUND(E81*F81,2)</f>
        <v>0</v>
      </c>
      <c r="H81" s="244"/>
      <c r="I81" s="245">
        <f>ROUND(E81*H81,2)</f>
        <v>0</v>
      </c>
      <c r="J81" s="244"/>
      <c r="K81" s="245">
        <f>ROUND(E81*J81,2)</f>
        <v>0</v>
      </c>
      <c r="L81" s="245">
        <v>21</v>
      </c>
      <c r="M81" s="245">
        <f>G81*(1+L81/100)</f>
        <v>0</v>
      </c>
      <c r="N81" s="243">
        <v>1.6000000000000001E-4</v>
      </c>
      <c r="O81" s="243">
        <f>ROUND(E81*N81,2)</f>
        <v>0</v>
      </c>
      <c r="P81" s="243">
        <v>0</v>
      </c>
      <c r="Q81" s="243">
        <f>ROUND(E81*P81,2)</f>
        <v>0</v>
      </c>
      <c r="R81" s="245" t="s">
        <v>274</v>
      </c>
      <c r="S81" s="245" t="s">
        <v>177</v>
      </c>
      <c r="T81" s="246" t="s">
        <v>177</v>
      </c>
      <c r="U81" s="221">
        <v>0.16500000000000001</v>
      </c>
      <c r="V81" s="221">
        <f>ROUND(E81*U81,2)</f>
        <v>0.5</v>
      </c>
      <c r="W81" s="221"/>
      <c r="X81" s="221" t="s">
        <v>157</v>
      </c>
      <c r="Y81" s="221" t="s">
        <v>158</v>
      </c>
      <c r="Z81" s="211"/>
      <c r="AA81" s="211"/>
      <c r="AB81" s="211"/>
      <c r="AC81" s="211"/>
      <c r="AD81" s="211"/>
      <c r="AE81" s="211"/>
      <c r="AF81" s="211"/>
      <c r="AG81" s="211" t="s">
        <v>214</v>
      </c>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outlineLevel="1" x14ac:dyDescent="0.2">
      <c r="A82" s="240">
        <v>28</v>
      </c>
      <c r="B82" s="241" t="s">
        <v>359</v>
      </c>
      <c r="C82" s="251" t="s">
        <v>360</v>
      </c>
      <c r="D82" s="242" t="s">
        <v>341</v>
      </c>
      <c r="E82" s="243">
        <v>6</v>
      </c>
      <c r="F82" s="244"/>
      <c r="G82" s="245">
        <f>ROUND(E82*F82,2)</f>
        <v>0</v>
      </c>
      <c r="H82" s="244"/>
      <c r="I82" s="245">
        <f>ROUND(E82*H82,2)</f>
        <v>0</v>
      </c>
      <c r="J82" s="244"/>
      <c r="K82" s="245">
        <f>ROUND(E82*J82,2)</f>
        <v>0</v>
      </c>
      <c r="L82" s="245">
        <v>21</v>
      </c>
      <c r="M82" s="245">
        <f>G82*(1+L82/100)</f>
        <v>0</v>
      </c>
      <c r="N82" s="243">
        <v>2.3000000000000001E-4</v>
      </c>
      <c r="O82" s="243">
        <f>ROUND(E82*N82,2)</f>
        <v>0</v>
      </c>
      <c r="P82" s="243">
        <v>0</v>
      </c>
      <c r="Q82" s="243">
        <f>ROUND(E82*P82,2)</f>
        <v>0</v>
      </c>
      <c r="R82" s="245" t="s">
        <v>274</v>
      </c>
      <c r="S82" s="245" t="s">
        <v>177</v>
      </c>
      <c r="T82" s="246" t="s">
        <v>177</v>
      </c>
      <c r="U82" s="221">
        <v>0.16500000000000001</v>
      </c>
      <c r="V82" s="221">
        <f>ROUND(E82*U82,2)</f>
        <v>0.99</v>
      </c>
      <c r="W82" s="221"/>
      <c r="X82" s="221" t="s">
        <v>157</v>
      </c>
      <c r="Y82" s="221" t="s">
        <v>158</v>
      </c>
      <c r="Z82" s="211"/>
      <c r="AA82" s="211"/>
      <c r="AB82" s="211"/>
      <c r="AC82" s="211"/>
      <c r="AD82" s="211"/>
      <c r="AE82" s="211"/>
      <c r="AF82" s="211"/>
      <c r="AG82" s="211" t="s">
        <v>214</v>
      </c>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outlineLevel="1" x14ac:dyDescent="0.2">
      <c r="A83" s="240">
        <v>29</v>
      </c>
      <c r="B83" s="241" t="s">
        <v>361</v>
      </c>
      <c r="C83" s="251" t="s">
        <v>362</v>
      </c>
      <c r="D83" s="242" t="s">
        <v>341</v>
      </c>
      <c r="E83" s="243">
        <v>3</v>
      </c>
      <c r="F83" s="244"/>
      <c r="G83" s="245">
        <f>ROUND(E83*F83,2)</f>
        <v>0</v>
      </c>
      <c r="H83" s="244"/>
      <c r="I83" s="245">
        <f>ROUND(E83*H83,2)</f>
        <v>0</v>
      </c>
      <c r="J83" s="244"/>
      <c r="K83" s="245">
        <f>ROUND(E83*J83,2)</f>
        <v>0</v>
      </c>
      <c r="L83" s="245">
        <v>21</v>
      </c>
      <c r="M83" s="245">
        <f>G83*(1+L83/100)</f>
        <v>0</v>
      </c>
      <c r="N83" s="243">
        <v>2.9999999999999997E-4</v>
      </c>
      <c r="O83" s="243">
        <f>ROUND(E83*N83,2)</f>
        <v>0</v>
      </c>
      <c r="P83" s="243">
        <v>0</v>
      </c>
      <c r="Q83" s="243">
        <f>ROUND(E83*P83,2)</f>
        <v>0</v>
      </c>
      <c r="R83" s="245" t="s">
        <v>274</v>
      </c>
      <c r="S83" s="245" t="s">
        <v>177</v>
      </c>
      <c r="T83" s="246" t="s">
        <v>177</v>
      </c>
      <c r="U83" s="221">
        <v>0.16500000000000001</v>
      </c>
      <c r="V83" s="221">
        <f>ROUND(E83*U83,2)</f>
        <v>0.5</v>
      </c>
      <c r="W83" s="221"/>
      <c r="X83" s="221" t="s">
        <v>157</v>
      </c>
      <c r="Y83" s="221" t="s">
        <v>158</v>
      </c>
      <c r="Z83" s="211"/>
      <c r="AA83" s="211"/>
      <c r="AB83" s="211"/>
      <c r="AC83" s="211"/>
      <c r="AD83" s="211"/>
      <c r="AE83" s="211"/>
      <c r="AF83" s="211"/>
      <c r="AG83" s="211" t="s">
        <v>214</v>
      </c>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spans="1:60" outlineLevel="1" x14ac:dyDescent="0.2">
      <c r="A84" s="240">
        <v>30</v>
      </c>
      <c r="B84" s="241" t="s">
        <v>363</v>
      </c>
      <c r="C84" s="251" t="s">
        <v>364</v>
      </c>
      <c r="D84" s="242" t="s">
        <v>341</v>
      </c>
      <c r="E84" s="243">
        <v>1</v>
      </c>
      <c r="F84" s="244"/>
      <c r="G84" s="245">
        <f>ROUND(E84*F84,2)</f>
        <v>0</v>
      </c>
      <c r="H84" s="244"/>
      <c r="I84" s="245">
        <f>ROUND(E84*H84,2)</f>
        <v>0</v>
      </c>
      <c r="J84" s="244"/>
      <c r="K84" s="245">
        <f>ROUND(E84*J84,2)</f>
        <v>0</v>
      </c>
      <c r="L84" s="245">
        <v>21</v>
      </c>
      <c r="M84" s="245">
        <f>G84*(1+L84/100)</f>
        <v>0</v>
      </c>
      <c r="N84" s="243">
        <v>1.06E-3</v>
      </c>
      <c r="O84" s="243">
        <f>ROUND(E84*N84,2)</f>
        <v>0</v>
      </c>
      <c r="P84" s="243">
        <v>0</v>
      </c>
      <c r="Q84" s="243">
        <f>ROUND(E84*P84,2)</f>
        <v>0</v>
      </c>
      <c r="R84" s="245" t="s">
        <v>274</v>
      </c>
      <c r="S84" s="245" t="s">
        <v>177</v>
      </c>
      <c r="T84" s="246" t="s">
        <v>177</v>
      </c>
      <c r="U84" s="221">
        <v>0.39300000000000002</v>
      </c>
      <c r="V84" s="221">
        <f>ROUND(E84*U84,2)</f>
        <v>0.39</v>
      </c>
      <c r="W84" s="221"/>
      <c r="X84" s="221" t="s">
        <v>157</v>
      </c>
      <c r="Y84" s="221" t="s">
        <v>158</v>
      </c>
      <c r="Z84" s="211"/>
      <c r="AA84" s="211"/>
      <c r="AB84" s="211"/>
      <c r="AC84" s="211"/>
      <c r="AD84" s="211"/>
      <c r="AE84" s="211"/>
      <c r="AF84" s="211"/>
      <c r="AG84" s="211" t="s">
        <v>214</v>
      </c>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outlineLevel="1" x14ac:dyDescent="0.2">
      <c r="A85" s="240">
        <v>31</v>
      </c>
      <c r="B85" s="241" t="s">
        <v>365</v>
      </c>
      <c r="C85" s="251" t="s">
        <v>366</v>
      </c>
      <c r="D85" s="242" t="s">
        <v>341</v>
      </c>
      <c r="E85" s="243">
        <v>3</v>
      </c>
      <c r="F85" s="244"/>
      <c r="G85" s="245">
        <f>ROUND(E85*F85,2)</f>
        <v>0</v>
      </c>
      <c r="H85" s="244"/>
      <c r="I85" s="245">
        <f>ROUND(E85*H85,2)</f>
        <v>0</v>
      </c>
      <c r="J85" s="244"/>
      <c r="K85" s="245">
        <f>ROUND(E85*J85,2)</f>
        <v>0</v>
      </c>
      <c r="L85" s="245">
        <v>21</v>
      </c>
      <c r="M85" s="245">
        <f>G85*(1+L85/100)</f>
        <v>0</v>
      </c>
      <c r="N85" s="243">
        <v>2.14E-3</v>
      </c>
      <c r="O85" s="243">
        <f>ROUND(E85*N85,2)</f>
        <v>0.01</v>
      </c>
      <c r="P85" s="243">
        <v>0</v>
      </c>
      <c r="Q85" s="243">
        <f>ROUND(E85*P85,2)</f>
        <v>0</v>
      </c>
      <c r="R85" s="245"/>
      <c r="S85" s="245" t="s">
        <v>155</v>
      </c>
      <c r="T85" s="246" t="s">
        <v>156</v>
      </c>
      <c r="U85" s="221">
        <v>0.372</v>
      </c>
      <c r="V85" s="221">
        <f>ROUND(E85*U85,2)</f>
        <v>1.1200000000000001</v>
      </c>
      <c r="W85" s="221"/>
      <c r="X85" s="221" t="s">
        <v>157</v>
      </c>
      <c r="Y85" s="221" t="s">
        <v>158</v>
      </c>
      <c r="Z85" s="211"/>
      <c r="AA85" s="211"/>
      <c r="AB85" s="211"/>
      <c r="AC85" s="211"/>
      <c r="AD85" s="211"/>
      <c r="AE85" s="211"/>
      <c r="AF85" s="211"/>
      <c r="AG85" s="211" t="s">
        <v>214</v>
      </c>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ht="33.75" outlineLevel="1" x14ac:dyDescent="0.2">
      <c r="A86" s="240">
        <v>32</v>
      </c>
      <c r="B86" s="241" t="s">
        <v>367</v>
      </c>
      <c r="C86" s="251" t="s">
        <v>368</v>
      </c>
      <c r="D86" s="242" t="s">
        <v>341</v>
      </c>
      <c r="E86" s="243">
        <v>3</v>
      </c>
      <c r="F86" s="244"/>
      <c r="G86" s="245">
        <f>ROUND(E86*F86,2)</f>
        <v>0</v>
      </c>
      <c r="H86" s="244"/>
      <c r="I86" s="245">
        <f>ROUND(E86*H86,2)</f>
        <v>0</v>
      </c>
      <c r="J86" s="244"/>
      <c r="K86" s="245">
        <f>ROUND(E86*J86,2)</f>
        <v>0</v>
      </c>
      <c r="L86" s="245">
        <v>21</v>
      </c>
      <c r="M86" s="245">
        <f>G86*(1+L86/100)</f>
        <v>0</v>
      </c>
      <c r="N86" s="243">
        <v>5.0000000000000001E-4</v>
      </c>
      <c r="O86" s="243">
        <f>ROUND(E86*N86,2)</f>
        <v>0</v>
      </c>
      <c r="P86" s="243">
        <v>0</v>
      </c>
      <c r="Q86" s="243">
        <f>ROUND(E86*P86,2)</f>
        <v>0</v>
      </c>
      <c r="R86" s="245" t="s">
        <v>291</v>
      </c>
      <c r="S86" s="245" t="s">
        <v>177</v>
      </c>
      <c r="T86" s="246" t="s">
        <v>177</v>
      </c>
      <c r="U86" s="221">
        <v>0</v>
      </c>
      <c r="V86" s="221">
        <f>ROUND(E86*U86,2)</f>
        <v>0</v>
      </c>
      <c r="W86" s="221"/>
      <c r="X86" s="221" t="s">
        <v>292</v>
      </c>
      <c r="Y86" s="221" t="s">
        <v>158</v>
      </c>
      <c r="Z86" s="211"/>
      <c r="AA86" s="211"/>
      <c r="AB86" s="211"/>
      <c r="AC86" s="211"/>
      <c r="AD86" s="211"/>
      <c r="AE86" s="211"/>
      <c r="AF86" s="211"/>
      <c r="AG86" s="211" t="s">
        <v>293</v>
      </c>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outlineLevel="1" x14ac:dyDescent="0.2">
      <c r="A87" s="233">
        <v>33</v>
      </c>
      <c r="B87" s="234" t="s">
        <v>369</v>
      </c>
      <c r="C87" s="252" t="s">
        <v>370</v>
      </c>
      <c r="D87" s="235" t="s">
        <v>244</v>
      </c>
      <c r="E87" s="236">
        <v>1.174E-2</v>
      </c>
      <c r="F87" s="237"/>
      <c r="G87" s="238">
        <f>ROUND(E87*F87,2)</f>
        <v>0</v>
      </c>
      <c r="H87" s="237"/>
      <c r="I87" s="238">
        <f>ROUND(E87*H87,2)</f>
        <v>0</v>
      </c>
      <c r="J87" s="237"/>
      <c r="K87" s="238">
        <f>ROUND(E87*J87,2)</f>
        <v>0</v>
      </c>
      <c r="L87" s="238">
        <v>21</v>
      </c>
      <c r="M87" s="238">
        <f>G87*(1+L87/100)</f>
        <v>0</v>
      </c>
      <c r="N87" s="236">
        <v>0</v>
      </c>
      <c r="O87" s="236">
        <f>ROUND(E87*N87,2)</f>
        <v>0</v>
      </c>
      <c r="P87" s="236">
        <v>0</v>
      </c>
      <c r="Q87" s="236">
        <f>ROUND(E87*P87,2)</f>
        <v>0</v>
      </c>
      <c r="R87" s="238" t="s">
        <v>274</v>
      </c>
      <c r="S87" s="238" t="s">
        <v>177</v>
      </c>
      <c r="T87" s="239" t="s">
        <v>177</v>
      </c>
      <c r="U87" s="221">
        <v>1.327</v>
      </c>
      <c r="V87" s="221">
        <f>ROUND(E87*U87,2)</f>
        <v>0.02</v>
      </c>
      <c r="W87" s="221"/>
      <c r="X87" s="221" t="s">
        <v>296</v>
      </c>
      <c r="Y87" s="221" t="s">
        <v>158</v>
      </c>
      <c r="Z87" s="211"/>
      <c r="AA87" s="211"/>
      <c r="AB87" s="211"/>
      <c r="AC87" s="211"/>
      <c r="AD87" s="211"/>
      <c r="AE87" s="211"/>
      <c r="AF87" s="211"/>
      <c r="AG87" s="211" t="s">
        <v>297</v>
      </c>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spans="1:60" outlineLevel="2" x14ac:dyDescent="0.2">
      <c r="A88" s="218"/>
      <c r="B88" s="219"/>
      <c r="C88" s="261" t="s">
        <v>371</v>
      </c>
      <c r="D88" s="260"/>
      <c r="E88" s="260"/>
      <c r="F88" s="260"/>
      <c r="G88" s="260"/>
      <c r="H88" s="221"/>
      <c r="I88" s="221"/>
      <c r="J88" s="221"/>
      <c r="K88" s="221"/>
      <c r="L88" s="221"/>
      <c r="M88" s="221"/>
      <c r="N88" s="220"/>
      <c r="O88" s="220"/>
      <c r="P88" s="220"/>
      <c r="Q88" s="220"/>
      <c r="R88" s="221"/>
      <c r="S88" s="221"/>
      <c r="T88" s="221"/>
      <c r="U88" s="221"/>
      <c r="V88" s="221"/>
      <c r="W88" s="221"/>
      <c r="X88" s="221"/>
      <c r="Y88" s="221"/>
      <c r="Z88" s="211"/>
      <c r="AA88" s="211"/>
      <c r="AB88" s="211"/>
      <c r="AC88" s="211"/>
      <c r="AD88" s="211"/>
      <c r="AE88" s="211"/>
      <c r="AF88" s="211"/>
      <c r="AG88" s="211" t="s">
        <v>206</v>
      </c>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spans="1:60" x14ac:dyDescent="0.2">
      <c r="A89" s="226" t="s">
        <v>150</v>
      </c>
      <c r="B89" s="227" t="s">
        <v>115</v>
      </c>
      <c r="C89" s="250" t="s">
        <v>116</v>
      </c>
      <c r="D89" s="228"/>
      <c r="E89" s="229"/>
      <c r="F89" s="230"/>
      <c r="G89" s="230">
        <f>SUMIF(AG90:AG95,"&lt;&gt;NOR",G90:G95)</f>
        <v>0</v>
      </c>
      <c r="H89" s="230"/>
      <c r="I89" s="230">
        <f>SUM(I90:I95)</f>
        <v>0</v>
      </c>
      <c r="J89" s="230"/>
      <c r="K89" s="230">
        <f>SUM(K90:K95)</f>
        <v>0</v>
      </c>
      <c r="L89" s="230"/>
      <c r="M89" s="230">
        <f>SUM(M90:M95)</f>
        <v>0</v>
      </c>
      <c r="N89" s="229"/>
      <c r="O89" s="229">
        <f>SUM(O90:O95)</f>
        <v>0</v>
      </c>
      <c r="P89" s="229"/>
      <c r="Q89" s="229">
        <f>SUM(Q90:Q95)</f>
        <v>0</v>
      </c>
      <c r="R89" s="230"/>
      <c r="S89" s="230"/>
      <c r="T89" s="231"/>
      <c r="U89" s="225"/>
      <c r="V89" s="225">
        <f>SUM(V90:V95)</f>
        <v>12.790000000000001</v>
      </c>
      <c r="W89" s="225"/>
      <c r="X89" s="225"/>
      <c r="Y89" s="225"/>
      <c r="AG89" t="s">
        <v>151</v>
      </c>
    </row>
    <row r="90" spans="1:60" outlineLevel="1" x14ac:dyDescent="0.2">
      <c r="A90" s="240">
        <v>34</v>
      </c>
      <c r="B90" s="241" t="s">
        <v>372</v>
      </c>
      <c r="C90" s="251" t="s">
        <v>373</v>
      </c>
      <c r="D90" s="242" t="s">
        <v>301</v>
      </c>
      <c r="E90" s="243">
        <v>1</v>
      </c>
      <c r="F90" s="244"/>
      <c r="G90" s="245">
        <f>ROUND(E90*F90,2)</f>
        <v>0</v>
      </c>
      <c r="H90" s="244"/>
      <c r="I90" s="245">
        <f>ROUND(E90*H90,2)</f>
        <v>0</v>
      </c>
      <c r="J90" s="244"/>
      <c r="K90" s="245">
        <f>ROUND(E90*J90,2)</f>
        <v>0</v>
      </c>
      <c r="L90" s="245">
        <v>21</v>
      </c>
      <c r="M90" s="245">
        <f>G90*(1+L90/100)</f>
        <v>0</v>
      </c>
      <c r="N90" s="243">
        <v>0</v>
      </c>
      <c r="O90" s="243">
        <f>ROUND(E90*N90,2)</f>
        <v>0</v>
      </c>
      <c r="P90" s="243">
        <v>0</v>
      </c>
      <c r="Q90" s="243">
        <f>ROUND(E90*P90,2)</f>
        <v>0</v>
      </c>
      <c r="R90" s="245"/>
      <c r="S90" s="245" t="s">
        <v>177</v>
      </c>
      <c r="T90" s="246" t="s">
        <v>177</v>
      </c>
      <c r="U90" s="221">
        <v>5.99</v>
      </c>
      <c r="V90" s="221">
        <f>ROUND(E90*U90,2)</f>
        <v>5.99</v>
      </c>
      <c r="W90" s="221"/>
      <c r="X90" s="221" t="s">
        <v>157</v>
      </c>
      <c r="Y90" s="221" t="s">
        <v>158</v>
      </c>
      <c r="Z90" s="211"/>
      <c r="AA90" s="211"/>
      <c r="AB90" s="211"/>
      <c r="AC90" s="211"/>
      <c r="AD90" s="211"/>
      <c r="AE90" s="211"/>
      <c r="AF90" s="211"/>
      <c r="AG90" s="211" t="s">
        <v>214</v>
      </c>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outlineLevel="1" x14ac:dyDescent="0.2">
      <c r="A91" s="233">
        <v>35</v>
      </c>
      <c r="B91" s="234" t="s">
        <v>374</v>
      </c>
      <c r="C91" s="252" t="s">
        <v>375</v>
      </c>
      <c r="D91" s="235" t="s">
        <v>271</v>
      </c>
      <c r="E91" s="236">
        <v>57.6</v>
      </c>
      <c r="F91" s="237"/>
      <c r="G91" s="238">
        <f>ROUND(E91*F91,2)</f>
        <v>0</v>
      </c>
      <c r="H91" s="237"/>
      <c r="I91" s="238">
        <f>ROUND(E91*H91,2)</f>
        <v>0</v>
      </c>
      <c r="J91" s="237"/>
      <c r="K91" s="238">
        <f>ROUND(E91*J91,2)</f>
        <v>0</v>
      </c>
      <c r="L91" s="238">
        <v>21</v>
      </c>
      <c r="M91" s="238">
        <f>G91*(1+L91/100)</f>
        <v>0</v>
      </c>
      <c r="N91" s="236">
        <v>0</v>
      </c>
      <c r="O91" s="236">
        <f>ROUND(E91*N91,2)</f>
        <v>0</v>
      </c>
      <c r="P91" s="236">
        <v>0</v>
      </c>
      <c r="Q91" s="236">
        <f>ROUND(E91*P91,2)</f>
        <v>0</v>
      </c>
      <c r="R91" s="238"/>
      <c r="S91" s="238" t="s">
        <v>177</v>
      </c>
      <c r="T91" s="239" t="s">
        <v>177</v>
      </c>
      <c r="U91" s="221">
        <v>0.02</v>
      </c>
      <c r="V91" s="221">
        <f>ROUND(E91*U91,2)</f>
        <v>1.1499999999999999</v>
      </c>
      <c r="W91" s="221"/>
      <c r="X91" s="221" t="s">
        <v>157</v>
      </c>
      <c r="Y91" s="221" t="s">
        <v>158</v>
      </c>
      <c r="Z91" s="211"/>
      <c r="AA91" s="211"/>
      <c r="AB91" s="211"/>
      <c r="AC91" s="211"/>
      <c r="AD91" s="211"/>
      <c r="AE91" s="211"/>
      <c r="AF91" s="211"/>
      <c r="AG91" s="211" t="s">
        <v>214</v>
      </c>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outlineLevel="2" x14ac:dyDescent="0.2">
      <c r="A92" s="218"/>
      <c r="B92" s="219"/>
      <c r="C92" s="262" t="s">
        <v>376</v>
      </c>
      <c r="D92" s="258"/>
      <c r="E92" s="259">
        <v>57.6</v>
      </c>
      <c r="F92" s="221"/>
      <c r="G92" s="221"/>
      <c r="H92" s="221"/>
      <c r="I92" s="221"/>
      <c r="J92" s="221"/>
      <c r="K92" s="221"/>
      <c r="L92" s="221"/>
      <c r="M92" s="221"/>
      <c r="N92" s="220"/>
      <c r="O92" s="220"/>
      <c r="P92" s="220"/>
      <c r="Q92" s="220"/>
      <c r="R92" s="221"/>
      <c r="S92" s="221"/>
      <c r="T92" s="221"/>
      <c r="U92" s="221"/>
      <c r="V92" s="221"/>
      <c r="W92" s="221"/>
      <c r="X92" s="221"/>
      <c r="Y92" s="221"/>
      <c r="Z92" s="211"/>
      <c r="AA92" s="211"/>
      <c r="AB92" s="211"/>
      <c r="AC92" s="211"/>
      <c r="AD92" s="211"/>
      <c r="AE92" s="211"/>
      <c r="AF92" s="211"/>
      <c r="AG92" s="211" t="s">
        <v>209</v>
      </c>
      <c r="AH92" s="211">
        <v>5</v>
      </c>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spans="1:60" outlineLevel="1" x14ac:dyDescent="0.2">
      <c r="A93" s="233">
        <v>36</v>
      </c>
      <c r="B93" s="234" t="s">
        <v>377</v>
      </c>
      <c r="C93" s="252" t="s">
        <v>378</v>
      </c>
      <c r="D93" s="235" t="s">
        <v>271</v>
      </c>
      <c r="E93" s="236">
        <v>57.6</v>
      </c>
      <c r="F93" s="237"/>
      <c r="G93" s="238">
        <f>ROUND(E93*F93,2)</f>
        <v>0</v>
      </c>
      <c r="H93" s="237"/>
      <c r="I93" s="238">
        <f>ROUND(E93*H93,2)</f>
        <v>0</v>
      </c>
      <c r="J93" s="237"/>
      <c r="K93" s="238">
        <f>ROUND(E93*J93,2)</f>
        <v>0</v>
      </c>
      <c r="L93" s="238">
        <v>21</v>
      </c>
      <c r="M93" s="238">
        <f>G93*(1+L93/100)</f>
        <v>0</v>
      </c>
      <c r="N93" s="236">
        <v>0</v>
      </c>
      <c r="O93" s="236">
        <f>ROUND(E93*N93,2)</f>
        <v>0</v>
      </c>
      <c r="P93" s="236">
        <v>0</v>
      </c>
      <c r="Q93" s="236">
        <f>ROUND(E93*P93,2)</f>
        <v>0</v>
      </c>
      <c r="R93" s="238"/>
      <c r="S93" s="238" t="s">
        <v>177</v>
      </c>
      <c r="T93" s="239" t="s">
        <v>177</v>
      </c>
      <c r="U93" s="221">
        <v>8.1000000000000003E-2</v>
      </c>
      <c r="V93" s="221">
        <f>ROUND(E93*U93,2)</f>
        <v>4.67</v>
      </c>
      <c r="W93" s="221"/>
      <c r="X93" s="221" t="s">
        <v>157</v>
      </c>
      <c r="Y93" s="221" t="s">
        <v>158</v>
      </c>
      <c r="Z93" s="211"/>
      <c r="AA93" s="211"/>
      <c r="AB93" s="211"/>
      <c r="AC93" s="211"/>
      <c r="AD93" s="211"/>
      <c r="AE93" s="211"/>
      <c r="AF93" s="211"/>
      <c r="AG93" s="211" t="s">
        <v>214</v>
      </c>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0" outlineLevel="2" x14ac:dyDescent="0.2">
      <c r="A94" s="218"/>
      <c r="B94" s="219"/>
      <c r="C94" s="262" t="s">
        <v>329</v>
      </c>
      <c r="D94" s="258"/>
      <c r="E94" s="259">
        <v>57.6</v>
      </c>
      <c r="F94" s="221"/>
      <c r="G94" s="221"/>
      <c r="H94" s="221"/>
      <c r="I94" s="221"/>
      <c r="J94" s="221"/>
      <c r="K94" s="221"/>
      <c r="L94" s="221"/>
      <c r="M94" s="221"/>
      <c r="N94" s="220"/>
      <c r="O94" s="220"/>
      <c r="P94" s="220"/>
      <c r="Q94" s="220"/>
      <c r="R94" s="221"/>
      <c r="S94" s="221"/>
      <c r="T94" s="221"/>
      <c r="U94" s="221"/>
      <c r="V94" s="221"/>
      <c r="W94" s="221"/>
      <c r="X94" s="221"/>
      <c r="Y94" s="221"/>
      <c r="Z94" s="211"/>
      <c r="AA94" s="211"/>
      <c r="AB94" s="211"/>
      <c r="AC94" s="211"/>
      <c r="AD94" s="211"/>
      <c r="AE94" s="211"/>
      <c r="AF94" s="211"/>
      <c r="AG94" s="211" t="s">
        <v>209</v>
      </c>
      <c r="AH94" s="211">
        <v>5</v>
      </c>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outlineLevel="1" x14ac:dyDescent="0.2">
      <c r="A95" s="233">
        <v>37</v>
      </c>
      <c r="B95" s="234" t="s">
        <v>379</v>
      </c>
      <c r="C95" s="252" t="s">
        <v>380</v>
      </c>
      <c r="D95" s="235" t="s">
        <v>341</v>
      </c>
      <c r="E95" s="236">
        <v>1</v>
      </c>
      <c r="F95" s="237"/>
      <c r="G95" s="238">
        <f>ROUND(E95*F95,2)</f>
        <v>0</v>
      </c>
      <c r="H95" s="237"/>
      <c r="I95" s="238">
        <f>ROUND(E95*H95,2)</f>
        <v>0</v>
      </c>
      <c r="J95" s="237"/>
      <c r="K95" s="238">
        <f>ROUND(E95*J95,2)</f>
        <v>0</v>
      </c>
      <c r="L95" s="238">
        <v>21</v>
      </c>
      <c r="M95" s="238">
        <f>G95*(1+L95/100)</f>
        <v>0</v>
      </c>
      <c r="N95" s="236">
        <v>0</v>
      </c>
      <c r="O95" s="236">
        <f>ROUND(E95*N95,2)</f>
        <v>0</v>
      </c>
      <c r="P95" s="236">
        <v>0</v>
      </c>
      <c r="Q95" s="236">
        <f>ROUND(E95*P95,2)</f>
        <v>0</v>
      </c>
      <c r="R95" s="238"/>
      <c r="S95" s="238" t="s">
        <v>177</v>
      </c>
      <c r="T95" s="239" t="s">
        <v>177</v>
      </c>
      <c r="U95" s="221">
        <v>0.97899999999999998</v>
      </c>
      <c r="V95" s="221">
        <f>ROUND(E95*U95,2)</f>
        <v>0.98</v>
      </c>
      <c r="W95" s="221"/>
      <c r="X95" s="221" t="s">
        <v>157</v>
      </c>
      <c r="Y95" s="221" t="s">
        <v>158</v>
      </c>
      <c r="Z95" s="211"/>
      <c r="AA95" s="211"/>
      <c r="AB95" s="211"/>
      <c r="AC95" s="211"/>
      <c r="AD95" s="211"/>
      <c r="AE95" s="211"/>
      <c r="AF95" s="211"/>
      <c r="AG95" s="211" t="s">
        <v>214</v>
      </c>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spans="1:60" x14ac:dyDescent="0.2">
      <c r="A96" s="3"/>
      <c r="B96" s="4"/>
      <c r="C96" s="255"/>
      <c r="D96" s="6"/>
      <c r="E96" s="3"/>
      <c r="F96" s="3"/>
      <c r="G96" s="3"/>
      <c r="H96" s="3"/>
      <c r="I96" s="3"/>
      <c r="J96" s="3"/>
      <c r="K96" s="3"/>
      <c r="L96" s="3"/>
      <c r="M96" s="3"/>
      <c r="N96" s="3"/>
      <c r="O96" s="3"/>
      <c r="P96" s="3"/>
      <c r="Q96" s="3"/>
      <c r="R96" s="3"/>
      <c r="S96" s="3"/>
      <c r="T96" s="3"/>
      <c r="U96" s="3"/>
      <c r="V96" s="3"/>
      <c r="W96" s="3"/>
      <c r="X96" s="3"/>
      <c r="Y96" s="3"/>
      <c r="AE96">
        <v>15</v>
      </c>
      <c r="AF96">
        <v>21</v>
      </c>
      <c r="AG96" t="s">
        <v>136</v>
      </c>
    </row>
    <row r="97" spans="1:33" x14ac:dyDescent="0.2">
      <c r="A97" s="214"/>
      <c r="B97" s="215" t="s">
        <v>29</v>
      </c>
      <c r="C97" s="256"/>
      <c r="D97" s="216"/>
      <c r="E97" s="217"/>
      <c r="F97" s="217"/>
      <c r="G97" s="232">
        <f>G8+G16+G21+G29+G36+G45+G49+G53+G57+G80+G89</f>
        <v>0</v>
      </c>
      <c r="H97" s="3"/>
      <c r="I97" s="3"/>
      <c r="J97" s="3"/>
      <c r="K97" s="3"/>
      <c r="L97" s="3"/>
      <c r="M97" s="3"/>
      <c r="N97" s="3"/>
      <c r="O97" s="3"/>
      <c r="P97" s="3"/>
      <c r="Q97" s="3"/>
      <c r="R97" s="3"/>
      <c r="S97" s="3"/>
      <c r="T97" s="3"/>
      <c r="U97" s="3"/>
      <c r="V97" s="3"/>
      <c r="W97" s="3"/>
      <c r="X97" s="3"/>
      <c r="Y97" s="3"/>
      <c r="AE97">
        <f>SUMIF(L7:L95,AE96,G7:G95)</f>
        <v>0</v>
      </c>
      <c r="AF97">
        <f>SUMIF(L7:L95,AF96,G7:G95)</f>
        <v>0</v>
      </c>
      <c r="AG97" t="s">
        <v>196</v>
      </c>
    </row>
    <row r="98" spans="1:33" x14ac:dyDescent="0.2">
      <c r="C98" s="257"/>
      <c r="D98" s="10"/>
      <c r="AG98" t="s">
        <v>197</v>
      </c>
    </row>
    <row r="99" spans="1:33" x14ac:dyDescent="0.2">
      <c r="D99" s="10"/>
    </row>
    <row r="100" spans="1:33" x14ac:dyDescent="0.2">
      <c r="D100" s="10"/>
    </row>
    <row r="101" spans="1:33" x14ac:dyDescent="0.2">
      <c r="D101" s="10"/>
    </row>
    <row r="102" spans="1:33" x14ac:dyDescent="0.2">
      <c r="D102" s="10"/>
    </row>
    <row r="103" spans="1:33" x14ac:dyDescent="0.2">
      <c r="D103" s="10"/>
    </row>
    <row r="104" spans="1:33" x14ac:dyDescent="0.2">
      <c r="D104" s="10"/>
    </row>
    <row r="105" spans="1:33" x14ac:dyDescent="0.2">
      <c r="D105" s="10"/>
    </row>
    <row r="106" spans="1:33" x14ac:dyDescent="0.2">
      <c r="D106" s="10"/>
    </row>
    <row r="107" spans="1:33" x14ac:dyDescent="0.2">
      <c r="D107" s="10"/>
    </row>
    <row r="108" spans="1:33" x14ac:dyDescent="0.2">
      <c r="D108" s="10"/>
    </row>
    <row r="109" spans="1:33" x14ac:dyDescent="0.2">
      <c r="D109" s="10"/>
    </row>
    <row r="110" spans="1:33" x14ac:dyDescent="0.2">
      <c r="D110" s="10"/>
    </row>
    <row r="111" spans="1:33" x14ac:dyDescent="0.2">
      <c r="D111" s="10"/>
    </row>
    <row r="112" spans="1:33"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rYoEPVeiPlIGAefqhKWg6eVoYUMa1wGEkpx5nURPp5bzbyvoeSOuiRPg9ClyBL71bnKYpSdcTR9r1wmWiIPzg==" saltValue="wbt+usjVUA73SfmqnSsR/A==" spinCount="100000" sheet="1" formatRows="0"/>
  <mergeCells count="27">
    <mergeCell ref="C65:G65"/>
    <mergeCell ref="C79:G79"/>
    <mergeCell ref="C88:G88"/>
    <mergeCell ref="C51:G51"/>
    <mergeCell ref="C55:G55"/>
    <mergeCell ref="C61:G61"/>
    <mergeCell ref="C62:G62"/>
    <mergeCell ref="C63:G63"/>
    <mergeCell ref="C64:G64"/>
    <mergeCell ref="C31:G31"/>
    <mergeCell ref="C38:G38"/>
    <mergeCell ref="C41:G41"/>
    <mergeCell ref="C42:G42"/>
    <mergeCell ref="C43:G43"/>
    <mergeCell ref="C47:G47"/>
    <mergeCell ref="C14:G14"/>
    <mergeCell ref="C18:G18"/>
    <mergeCell ref="C19:G19"/>
    <mergeCell ref="C23:G23"/>
    <mergeCell ref="C24:G24"/>
    <mergeCell ref="C27:G27"/>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9467D-BE95-4422-90B9-91670791D10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5" customWidth="1"/>
    <col min="3" max="3" width="63.28515625" style="175"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6" t="s">
        <v>198</v>
      </c>
      <c r="B1" s="196"/>
      <c r="C1" s="196"/>
      <c r="D1" s="196"/>
      <c r="E1" s="196"/>
      <c r="F1" s="196"/>
      <c r="G1" s="196"/>
      <c r="AG1" t="s">
        <v>122</v>
      </c>
    </row>
    <row r="2" spans="1:60" ht="24.95" customHeight="1" x14ac:dyDescent="0.2">
      <c r="A2" s="197" t="s">
        <v>7</v>
      </c>
      <c r="B2" s="49" t="s">
        <v>43</v>
      </c>
      <c r="C2" s="200" t="s">
        <v>44</v>
      </c>
      <c r="D2" s="198"/>
      <c r="E2" s="198"/>
      <c r="F2" s="198"/>
      <c r="G2" s="199"/>
      <c r="AG2" t="s">
        <v>123</v>
      </c>
    </row>
    <row r="3" spans="1:60" ht="24.95" customHeight="1" x14ac:dyDescent="0.2">
      <c r="A3" s="197" t="s">
        <v>8</v>
      </c>
      <c r="B3" s="49" t="s">
        <v>69</v>
      </c>
      <c r="C3" s="200" t="s">
        <v>70</v>
      </c>
      <c r="D3" s="198"/>
      <c r="E3" s="198"/>
      <c r="F3" s="198"/>
      <c r="G3" s="199"/>
      <c r="AC3" s="175" t="s">
        <v>123</v>
      </c>
      <c r="AG3" t="s">
        <v>126</v>
      </c>
    </row>
    <row r="4" spans="1:60" ht="24.95" customHeight="1" x14ac:dyDescent="0.2">
      <c r="A4" s="201" t="s">
        <v>9</v>
      </c>
      <c r="B4" s="202" t="s">
        <v>67</v>
      </c>
      <c r="C4" s="203" t="s">
        <v>71</v>
      </c>
      <c r="D4" s="204"/>
      <c r="E4" s="204"/>
      <c r="F4" s="204"/>
      <c r="G4" s="205"/>
      <c r="AG4" t="s">
        <v>127</v>
      </c>
    </row>
    <row r="5" spans="1:60" x14ac:dyDescent="0.2">
      <c r="D5" s="10"/>
    </row>
    <row r="6" spans="1:60" ht="38.25" x14ac:dyDescent="0.2">
      <c r="A6" s="207" t="s">
        <v>128</v>
      </c>
      <c r="B6" s="209" t="s">
        <v>129</v>
      </c>
      <c r="C6" s="209" t="s">
        <v>130</v>
      </c>
      <c r="D6" s="208" t="s">
        <v>131</v>
      </c>
      <c r="E6" s="207" t="s">
        <v>132</v>
      </c>
      <c r="F6" s="206" t="s">
        <v>133</v>
      </c>
      <c r="G6" s="207" t="s">
        <v>29</v>
      </c>
      <c r="H6" s="210" t="s">
        <v>30</v>
      </c>
      <c r="I6" s="210" t="s">
        <v>134</v>
      </c>
      <c r="J6" s="210" t="s">
        <v>31</v>
      </c>
      <c r="K6" s="210" t="s">
        <v>135</v>
      </c>
      <c r="L6" s="210" t="s">
        <v>136</v>
      </c>
      <c r="M6" s="210" t="s">
        <v>137</v>
      </c>
      <c r="N6" s="210" t="s">
        <v>138</v>
      </c>
      <c r="O6" s="210" t="s">
        <v>139</v>
      </c>
      <c r="P6" s="210" t="s">
        <v>140</v>
      </c>
      <c r="Q6" s="210" t="s">
        <v>141</v>
      </c>
      <c r="R6" s="210" t="s">
        <v>142</v>
      </c>
      <c r="S6" s="210" t="s">
        <v>143</v>
      </c>
      <c r="T6" s="210" t="s">
        <v>144</v>
      </c>
      <c r="U6" s="210" t="s">
        <v>145</v>
      </c>
      <c r="V6" s="210" t="s">
        <v>146</v>
      </c>
      <c r="W6" s="210" t="s">
        <v>147</v>
      </c>
      <c r="X6" s="210" t="s">
        <v>148</v>
      </c>
      <c r="Y6" s="210" t="s">
        <v>149</v>
      </c>
    </row>
    <row r="7" spans="1:60" hidden="1" x14ac:dyDescent="0.2">
      <c r="A7" s="3"/>
      <c r="B7" s="4"/>
      <c r="C7" s="4"/>
      <c r="D7" s="6"/>
      <c r="E7" s="212"/>
      <c r="F7" s="213"/>
      <c r="G7" s="213"/>
      <c r="H7" s="213"/>
      <c r="I7" s="213"/>
      <c r="J7" s="213"/>
      <c r="K7" s="213"/>
      <c r="L7" s="213"/>
      <c r="M7" s="213"/>
      <c r="N7" s="212"/>
      <c r="O7" s="212"/>
      <c r="P7" s="212"/>
      <c r="Q7" s="212"/>
      <c r="R7" s="213"/>
      <c r="S7" s="213"/>
      <c r="T7" s="213"/>
      <c r="U7" s="213"/>
      <c r="V7" s="213"/>
      <c r="W7" s="213"/>
      <c r="X7" s="213"/>
      <c r="Y7" s="213"/>
    </row>
    <row r="8" spans="1:60" x14ac:dyDescent="0.2">
      <c r="A8" s="226" t="s">
        <v>150</v>
      </c>
      <c r="B8" s="227" t="s">
        <v>88</v>
      </c>
      <c r="C8" s="250" t="s">
        <v>89</v>
      </c>
      <c r="D8" s="228"/>
      <c r="E8" s="229"/>
      <c r="F8" s="230"/>
      <c r="G8" s="230">
        <f>SUMIF(AG9:AG14,"&lt;&gt;NOR",G9:G14)</f>
        <v>0</v>
      </c>
      <c r="H8" s="230"/>
      <c r="I8" s="230">
        <f>SUM(I9:I14)</f>
        <v>0</v>
      </c>
      <c r="J8" s="230"/>
      <c r="K8" s="230">
        <f>SUM(K9:K14)</f>
        <v>0</v>
      </c>
      <c r="L8" s="230"/>
      <c r="M8" s="230">
        <f>SUM(M9:M14)</f>
        <v>0</v>
      </c>
      <c r="N8" s="229"/>
      <c r="O8" s="229">
        <f>SUM(O9:O14)</f>
        <v>0</v>
      </c>
      <c r="P8" s="229"/>
      <c r="Q8" s="229">
        <f>SUM(Q9:Q14)</f>
        <v>6.94</v>
      </c>
      <c r="R8" s="230"/>
      <c r="S8" s="230"/>
      <c r="T8" s="231"/>
      <c r="U8" s="225"/>
      <c r="V8" s="225">
        <f>SUM(V9:V14)</f>
        <v>4.32</v>
      </c>
      <c r="W8" s="225"/>
      <c r="X8" s="225"/>
      <c r="Y8" s="225"/>
      <c r="AG8" t="s">
        <v>151</v>
      </c>
    </row>
    <row r="9" spans="1:60" ht="22.5" outlineLevel="1" x14ac:dyDescent="0.2">
      <c r="A9" s="233">
        <v>1</v>
      </c>
      <c r="B9" s="234" t="s">
        <v>199</v>
      </c>
      <c r="C9" s="252" t="s">
        <v>200</v>
      </c>
      <c r="D9" s="235" t="s">
        <v>201</v>
      </c>
      <c r="E9" s="236">
        <v>30.855</v>
      </c>
      <c r="F9" s="237"/>
      <c r="G9" s="238">
        <f>ROUND(E9*F9,2)</f>
        <v>0</v>
      </c>
      <c r="H9" s="237"/>
      <c r="I9" s="238">
        <f>ROUND(E9*H9,2)</f>
        <v>0</v>
      </c>
      <c r="J9" s="237"/>
      <c r="K9" s="238">
        <f>ROUND(E9*J9,2)</f>
        <v>0</v>
      </c>
      <c r="L9" s="238">
        <v>21</v>
      </c>
      <c r="M9" s="238">
        <f>G9*(1+L9/100)</f>
        <v>0</v>
      </c>
      <c r="N9" s="236">
        <v>0</v>
      </c>
      <c r="O9" s="236">
        <f>ROUND(E9*N9,2)</f>
        <v>0</v>
      </c>
      <c r="P9" s="236">
        <v>0.22500000000000001</v>
      </c>
      <c r="Q9" s="236">
        <f>ROUND(E9*P9,2)</f>
        <v>6.94</v>
      </c>
      <c r="R9" s="238" t="s">
        <v>202</v>
      </c>
      <c r="S9" s="238" t="s">
        <v>177</v>
      </c>
      <c r="T9" s="239" t="s">
        <v>177</v>
      </c>
      <c r="U9" s="221">
        <v>0.14000000000000001</v>
      </c>
      <c r="V9" s="221">
        <f>ROUND(E9*U9,2)</f>
        <v>4.32</v>
      </c>
      <c r="W9" s="221"/>
      <c r="X9" s="221" t="s">
        <v>157</v>
      </c>
      <c r="Y9" s="221" t="s">
        <v>158</v>
      </c>
      <c r="Z9" s="211"/>
      <c r="AA9" s="211"/>
      <c r="AB9" s="211"/>
      <c r="AC9" s="211"/>
      <c r="AD9" s="211"/>
      <c r="AE9" s="211"/>
      <c r="AF9" s="211"/>
      <c r="AG9" s="211" t="s">
        <v>214</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outlineLevel="2" x14ac:dyDescent="0.2">
      <c r="A10" s="218"/>
      <c r="B10" s="219"/>
      <c r="C10" s="261" t="s">
        <v>205</v>
      </c>
      <c r="D10" s="260"/>
      <c r="E10" s="260"/>
      <c r="F10" s="260"/>
      <c r="G10" s="260"/>
      <c r="H10" s="221"/>
      <c r="I10" s="221"/>
      <c r="J10" s="221"/>
      <c r="K10" s="221"/>
      <c r="L10" s="221"/>
      <c r="M10" s="221"/>
      <c r="N10" s="220"/>
      <c r="O10" s="220"/>
      <c r="P10" s="220"/>
      <c r="Q10" s="220"/>
      <c r="R10" s="221"/>
      <c r="S10" s="221"/>
      <c r="T10" s="221"/>
      <c r="U10" s="221"/>
      <c r="V10" s="221"/>
      <c r="W10" s="221"/>
      <c r="X10" s="221"/>
      <c r="Y10" s="221"/>
      <c r="Z10" s="211"/>
      <c r="AA10" s="211"/>
      <c r="AB10" s="211"/>
      <c r="AC10" s="211"/>
      <c r="AD10" s="211"/>
      <c r="AE10" s="211"/>
      <c r="AF10" s="211"/>
      <c r="AG10" s="211" t="s">
        <v>206</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2" x14ac:dyDescent="0.2">
      <c r="A11" s="218"/>
      <c r="B11" s="219"/>
      <c r="C11" s="254" t="s">
        <v>207</v>
      </c>
      <c r="D11" s="249"/>
      <c r="E11" s="249"/>
      <c r="F11" s="249"/>
      <c r="G11" s="249"/>
      <c r="H11" s="221"/>
      <c r="I11" s="221"/>
      <c r="J11" s="221"/>
      <c r="K11" s="221"/>
      <c r="L11" s="221"/>
      <c r="M11" s="221"/>
      <c r="N11" s="220"/>
      <c r="O11" s="220"/>
      <c r="P11" s="220"/>
      <c r="Q11" s="220"/>
      <c r="R11" s="221"/>
      <c r="S11" s="221"/>
      <c r="T11" s="221"/>
      <c r="U11" s="221"/>
      <c r="V11" s="221"/>
      <c r="W11" s="221"/>
      <c r="X11" s="221"/>
      <c r="Y11" s="221"/>
      <c r="Z11" s="211"/>
      <c r="AA11" s="211"/>
      <c r="AB11" s="211"/>
      <c r="AC11" s="211"/>
      <c r="AD11" s="211"/>
      <c r="AE11" s="211"/>
      <c r="AF11" s="211"/>
      <c r="AG11" s="211" t="s">
        <v>169</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2" x14ac:dyDescent="0.2">
      <c r="A12" s="218"/>
      <c r="B12" s="219"/>
      <c r="C12" s="262" t="s">
        <v>381</v>
      </c>
      <c r="D12" s="258"/>
      <c r="E12" s="259">
        <v>1.5</v>
      </c>
      <c r="F12" s="221"/>
      <c r="G12" s="221"/>
      <c r="H12" s="221"/>
      <c r="I12" s="221"/>
      <c r="J12" s="221"/>
      <c r="K12" s="221"/>
      <c r="L12" s="221"/>
      <c r="M12" s="221"/>
      <c r="N12" s="220"/>
      <c r="O12" s="220"/>
      <c r="P12" s="220"/>
      <c r="Q12" s="220"/>
      <c r="R12" s="221"/>
      <c r="S12" s="221"/>
      <c r="T12" s="221"/>
      <c r="U12" s="221"/>
      <c r="V12" s="221"/>
      <c r="W12" s="221"/>
      <c r="X12" s="221"/>
      <c r="Y12" s="221"/>
      <c r="Z12" s="211"/>
      <c r="AA12" s="211"/>
      <c r="AB12" s="211"/>
      <c r="AC12" s="211"/>
      <c r="AD12" s="211"/>
      <c r="AE12" s="211"/>
      <c r="AF12" s="211"/>
      <c r="AG12" s="211" t="s">
        <v>209</v>
      </c>
      <c r="AH12" s="211">
        <v>0</v>
      </c>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3" x14ac:dyDescent="0.2">
      <c r="A13" s="218"/>
      <c r="B13" s="219"/>
      <c r="C13" s="262" t="s">
        <v>382</v>
      </c>
      <c r="D13" s="258"/>
      <c r="E13" s="259">
        <v>27.855</v>
      </c>
      <c r="F13" s="221"/>
      <c r="G13" s="221"/>
      <c r="H13" s="221"/>
      <c r="I13" s="221"/>
      <c r="J13" s="221"/>
      <c r="K13" s="221"/>
      <c r="L13" s="221"/>
      <c r="M13" s="221"/>
      <c r="N13" s="220"/>
      <c r="O13" s="220"/>
      <c r="P13" s="220"/>
      <c r="Q13" s="220"/>
      <c r="R13" s="221"/>
      <c r="S13" s="221"/>
      <c r="T13" s="221"/>
      <c r="U13" s="221"/>
      <c r="V13" s="221"/>
      <c r="W13" s="221"/>
      <c r="X13" s="221"/>
      <c r="Y13" s="221"/>
      <c r="Z13" s="211"/>
      <c r="AA13" s="211"/>
      <c r="AB13" s="211"/>
      <c r="AC13" s="211"/>
      <c r="AD13" s="211"/>
      <c r="AE13" s="211"/>
      <c r="AF13" s="211"/>
      <c r="AG13" s="211" t="s">
        <v>209</v>
      </c>
      <c r="AH13" s="211">
        <v>0</v>
      </c>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3" x14ac:dyDescent="0.2">
      <c r="A14" s="218"/>
      <c r="B14" s="219"/>
      <c r="C14" s="262" t="s">
        <v>383</v>
      </c>
      <c r="D14" s="258"/>
      <c r="E14" s="259">
        <v>1.5</v>
      </c>
      <c r="F14" s="221"/>
      <c r="G14" s="221"/>
      <c r="H14" s="221"/>
      <c r="I14" s="221"/>
      <c r="J14" s="221"/>
      <c r="K14" s="221"/>
      <c r="L14" s="221"/>
      <c r="M14" s="221"/>
      <c r="N14" s="220"/>
      <c r="O14" s="220"/>
      <c r="P14" s="220"/>
      <c r="Q14" s="220"/>
      <c r="R14" s="221"/>
      <c r="S14" s="221"/>
      <c r="T14" s="221"/>
      <c r="U14" s="221"/>
      <c r="V14" s="221"/>
      <c r="W14" s="221"/>
      <c r="X14" s="221"/>
      <c r="Y14" s="221"/>
      <c r="Z14" s="211"/>
      <c r="AA14" s="211"/>
      <c r="AB14" s="211"/>
      <c r="AC14" s="211"/>
      <c r="AD14" s="211"/>
      <c r="AE14" s="211"/>
      <c r="AF14" s="211"/>
      <c r="AG14" s="211" t="s">
        <v>209</v>
      </c>
      <c r="AH14" s="211">
        <v>0</v>
      </c>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x14ac:dyDescent="0.2">
      <c r="A15" s="226" t="s">
        <v>150</v>
      </c>
      <c r="B15" s="227" t="s">
        <v>90</v>
      </c>
      <c r="C15" s="250" t="s">
        <v>91</v>
      </c>
      <c r="D15" s="228"/>
      <c r="E15" s="229"/>
      <c r="F15" s="230"/>
      <c r="G15" s="230">
        <f>SUMIF(AG16:AG22,"&lt;&gt;NOR",G16:G22)</f>
        <v>0</v>
      </c>
      <c r="H15" s="230"/>
      <c r="I15" s="230">
        <f>SUM(I16:I22)</f>
        <v>0</v>
      </c>
      <c r="J15" s="230"/>
      <c r="K15" s="230">
        <f>SUM(K16:K22)</f>
        <v>0</v>
      </c>
      <c r="L15" s="230"/>
      <c r="M15" s="230">
        <f>SUM(M16:M22)</f>
        <v>0</v>
      </c>
      <c r="N15" s="229"/>
      <c r="O15" s="229">
        <f>SUM(O16:O22)</f>
        <v>0</v>
      </c>
      <c r="P15" s="229"/>
      <c r="Q15" s="229">
        <f>SUM(Q16:Q22)</f>
        <v>0</v>
      </c>
      <c r="R15" s="230"/>
      <c r="S15" s="230"/>
      <c r="T15" s="231"/>
      <c r="U15" s="225"/>
      <c r="V15" s="225">
        <f>SUM(V16:V22)</f>
        <v>40.660000000000004</v>
      </c>
      <c r="W15" s="225"/>
      <c r="X15" s="225"/>
      <c r="Y15" s="225"/>
      <c r="AG15" t="s">
        <v>151</v>
      </c>
    </row>
    <row r="16" spans="1:60" outlineLevel="1" x14ac:dyDescent="0.2">
      <c r="A16" s="233">
        <v>2</v>
      </c>
      <c r="B16" s="234" t="s">
        <v>305</v>
      </c>
      <c r="C16" s="252" t="s">
        <v>306</v>
      </c>
      <c r="D16" s="235" t="s">
        <v>212</v>
      </c>
      <c r="E16" s="236">
        <v>2.355</v>
      </c>
      <c r="F16" s="237"/>
      <c r="G16" s="238">
        <f>ROUND(E16*F16,2)</f>
        <v>0</v>
      </c>
      <c r="H16" s="237"/>
      <c r="I16" s="238">
        <f>ROUND(E16*H16,2)</f>
        <v>0</v>
      </c>
      <c r="J16" s="237"/>
      <c r="K16" s="238">
        <f>ROUND(E16*J16,2)</f>
        <v>0</v>
      </c>
      <c r="L16" s="238">
        <v>21</v>
      </c>
      <c r="M16" s="238">
        <f>G16*(1+L16/100)</f>
        <v>0</v>
      </c>
      <c r="N16" s="236">
        <v>0</v>
      </c>
      <c r="O16" s="236">
        <f>ROUND(E16*N16,2)</f>
        <v>0</v>
      </c>
      <c r="P16" s="236">
        <v>0</v>
      </c>
      <c r="Q16" s="236">
        <f>ROUND(E16*P16,2)</f>
        <v>0</v>
      </c>
      <c r="R16" s="238" t="s">
        <v>213</v>
      </c>
      <c r="S16" s="238" t="s">
        <v>177</v>
      </c>
      <c r="T16" s="239" t="s">
        <v>177</v>
      </c>
      <c r="U16" s="221">
        <v>0.1</v>
      </c>
      <c r="V16" s="221">
        <f>ROUND(E16*U16,2)</f>
        <v>0.24</v>
      </c>
      <c r="W16" s="221"/>
      <c r="X16" s="221" t="s">
        <v>157</v>
      </c>
      <c r="Y16" s="221" t="s">
        <v>158</v>
      </c>
      <c r="Z16" s="211"/>
      <c r="AA16" s="211"/>
      <c r="AB16" s="211"/>
      <c r="AC16" s="211"/>
      <c r="AD16" s="211"/>
      <c r="AE16" s="211"/>
      <c r="AF16" s="211"/>
      <c r="AG16" s="211" t="s">
        <v>214</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2" x14ac:dyDescent="0.2">
      <c r="A17" s="218"/>
      <c r="B17" s="219"/>
      <c r="C17" s="261" t="s">
        <v>307</v>
      </c>
      <c r="D17" s="260"/>
      <c r="E17" s="260"/>
      <c r="F17" s="260"/>
      <c r="G17" s="260"/>
      <c r="H17" s="221"/>
      <c r="I17" s="221"/>
      <c r="J17" s="221"/>
      <c r="K17" s="221"/>
      <c r="L17" s="221"/>
      <c r="M17" s="221"/>
      <c r="N17" s="220"/>
      <c r="O17" s="220"/>
      <c r="P17" s="220"/>
      <c r="Q17" s="220"/>
      <c r="R17" s="221"/>
      <c r="S17" s="221"/>
      <c r="T17" s="221"/>
      <c r="U17" s="221"/>
      <c r="V17" s="221"/>
      <c r="W17" s="221"/>
      <c r="X17" s="221"/>
      <c r="Y17" s="221"/>
      <c r="Z17" s="211"/>
      <c r="AA17" s="211"/>
      <c r="AB17" s="211"/>
      <c r="AC17" s="211"/>
      <c r="AD17" s="211"/>
      <c r="AE17" s="211"/>
      <c r="AF17" s="211"/>
      <c r="AG17" s="211" t="s">
        <v>206</v>
      </c>
      <c r="AH17" s="211"/>
      <c r="AI17" s="211"/>
      <c r="AJ17" s="211"/>
      <c r="AK17" s="211"/>
      <c r="AL17" s="211"/>
      <c r="AM17" s="211"/>
      <c r="AN17" s="211"/>
      <c r="AO17" s="211"/>
      <c r="AP17" s="211"/>
      <c r="AQ17" s="211"/>
      <c r="AR17" s="211"/>
      <c r="AS17" s="211"/>
      <c r="AT17" s="211"/>
      <c r="AU17" s="211"/>
      <c r="AV17" s="211"/>
      <c r="AW17" s="211"/>
      <c r="AX17" s="211"/>
      <c r="AY17" s="211"/>
      <c r="AZ17" s="211"/>
      <c r="BA17" s="248" t="str">
        <f>C17</f>
        <v>nebo lesní půdy, s vodorovným přemístěním na hromady v místě upotřebení nebo na dočasné či trvalé skládky se složením</v>
      </c>
      <c r="BB17" s="211"/>
      <c r="BC17" s="211"/>
      <c r="BD17" s="211"/>
      <c r="BE17" s="211"/>
      <c r="BF17" s="211"/>
      <c r="BG17" s="211"/>
      <c r="BH17" s="211"/>
    </row>
    <row r="18" spans="1:60" outlineLevel="2" x14ac:dyDescent="0.2">
      <c r="A18" s="218"/>
      <c r="B18" s="219"/>
      <c r="C18" s="254" t="s">
        <v>207</v>
      </c>
      <c r="D18" s="249"/>
      <c r="E18" s="249"/>
      <c r="F18" s="249"/>
      <c r="G18" s="249"/>
      <c r="H18" s="221"/>
      <c r="I18" s="221"/>
      <c r="J18" s="221"/>
      <c r="K18" s="221"/>
      <c r="L18" s="221"/>
      <c r="M18" s="221"/>
      <c r="N18" s="220"/>
      <c r="O18" s="220"/>
      <c r="P18" s="220"/>
      <c r="Q18" s="220"/>
      <c r="R18" s="221"/>
      <c r="S18" s="221"/>
      <c r="T18" s="221"/>
      <c r="U18" s="221"/>
      <c r="V18" s="221"/>
      <c r="W18" s="221"/>
      <c r="X18" s="221"/>
      <c r="Y18" s="221"/>
      <c r="Z18" s="211"/>
      <c r="AA18" s="211"/>
      <c r="AB18" s="211"/>
      <c r="AC18" s="211"/>
      <c r="AD18" s="211"/>
      <c r="AE18" s="211"/>
      <c r="AF18" s="211"/>
      <c r="AG18" s="211" t="s">
        <v>169</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2" x14ac:dyDescent="0.2">
      <c r="A19" s="218"/>
      <c r="B19" s="219"/>
      <c r="C19" s="262" t="s">
        <v>384</v>
      </c>
      <c r="D19" s="258"/>
      <c r="E19" s="259">
        <v>2.355</v>
      </c>
      <c r="F19" s="221"/>
      <c r="G19" s="221"/>
      <c r="H19" s="221"/>
      <c r="I19" s="221"/>
      <c r="J19" s="221"/>
      <c r="K19" s="221"/>
      <c r="L19" s="221"/>
      <c r="M19" s="221"/>
      <c r="N19" s="220"/>
      <c r="O19" s="220"/>
      <c r="P19" s="220"/>
      <c r="Q19" s="220"/>
      <c r="R19" s="221"/>
      <c r="S19" s="221"/>
      <c r="T19" s="221"/>
      <c r="U19" s="221"/>
      <c r="V19" s="221"/>
      <c r="W19" s="221"/>
      <c r="X19" s="221"/>
      <c r="Y19" s="221"/>
      <c r="Z19" s="211"/>
      <c r="AA19" s="211"/>
      <c r="AB19" s="211"/>
      <c r="AC19" s="211"/>
      <c r="AD19" s="211"/>
      <c r="AE19" s="211"/>
      <c r="AF19" s="211"/>
      <c r="AG19" s="211" t="s">
        <v>209</v>
      </c>
      <c r="AH19" s="211">
        <v>0</v>
      </c>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33">
        <v>3</v>
      </c>
      <c r="B20" s="234" t="s">
        <v>210</v>
      </c>
      <c r="C20" s="252" t="s">
        <v>211</v>
      </c>
      <c r="D20" s="235" t="s">
        <v>212</v>
      </c>
      <c r="E20" s="236">
        <v>26.077680000000001</v>
      </c>
      <c r="F20" s="237"/>
      <c r="G20" s="238">
        <f>ROUND(E20*F20,2)</f>
        <v>0</v>
      </c>
      <c r="H20" s="237"/>
      <c r="I20" s="238">
        <f>ROUND(E20*H20,2)</f>
        <v>0</v>
      </c>
      <c r="J20" s="237"/>
      <c r="K20" s="238">
        <f>ROUND(E20*J20,2)</f>
        <v>0</v>
      </c>
      <c r="L20" s="238">
        <v>21</v>
      </c>
      <c r="M20" s="238">
        <f>G20*(1+L20/100)</f>
        <v>0</v>
      </c>
      <c r="N20" s="236">
        <v>0</v>
      </c>
      <c r="O20" s="236">
        <f>ROUND(E20*N20,2)</f>
        <v>0</v>
      </c>
      <c r="P20" s="236">
        <v>0</v>
      </c>
      <c r="Q20" s="236">
        <f>ROUND(E20*P20,2)</f>
        <v>0</v>
      </c>
      <c r="R20" s="238" t="s">
        <v>213</v>
      </c>
      <c r="S20" s="238" t="s">
        <v>177</v>
      </c>
      <c r="T20" s="239" t="s">
        <v>177</v>
      </c>
      <c r="U20" s="221">
        <v>1.55</v>
      </c>
      <c r="V20" s="221">
        <f>ROUND(E20*U20,2)</f>
        <v>40.42</v>
      </c>
      <c r="W20" s="221"/>
      <c r="X20" s="221" t="s">
        <v>157</v>
      </c>
      <c r="Y20" s="221" t="s">
        <v>158</v>
      </c>
      <c r="Z20" s="211"/>
      <c r="AA20" s="211"/>
      <c r="AB20" s="211"/>
      <c r="AC20" s="211"/>
      <c r="AD20" s="211"/>
      <c r="AE20" s="211"/>
      <c r="AF20" s="211"/>
      <c r="AG20" s="211" t="s">
        <v>214</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2" x14ac:dyDescent="0.2">
      <c r="A21" s="218"/>
      <c r="B21" s="219"/>
      <c r="C21" s="261" t="s">
        <v>215</v>
      </c>
      <c r="D21" s="260"/>
      <c r="E21" s="260"/>
      <c r="F21" s="260"/>
      <c r="G21" s="260"/>
      <c r="H21" s="221"/>
      <c r="I21" s="221"/>
      <c r="J21" s="221"/>
      <c r="K21" s="221"/>
      <c r="L21" s="221"/>
      <c r="M21" s="221"/>
      <c r="N21" s="220"/>
      <c r="O21" s="220"/>
      <c r="P21" s="220"/>
      <c r="Q21" s="220"/>
      <c r="R21" s="221"/>
      <c r="S21" s="221"/>
      <c r="T21" s="221"/>
      <c r="U21" s="221"/>
      <c r="V21" s="221"/>
      <c r="W21" s="221"/>
      <c r="X21" s="221"/>
      <c r="Y21" s="221"/>
      <c r="Z21" s="211"/>
      <c r="AA21" s="211"/>
      <c r="AB21" s="211"/>
      <c r="AC21" s="211"/>
      <c r="AD21" s="211"/>
      <c r="AE21" s="211"/>
      <c r="AF21" s="211"/>
      <c r="AG21" s="211" t="s">
        <v>206</v>
      </c>
      <c r="AH21" s="211"/>
      <c r="AI21" s="211"/>
      <c r="AJ21" s="211"/>
      <c r="AK21" s="211"/>
      <c r="AL21" s="211"/>
      <c r="AM21" s="211"/>
      <c r="AN21" s="211"/>
      <c r="AO21" s="211"/>
      <c r="AP21" s="211"/>
      <c r="AQ21" s="211"/>
      <c r="AR21" s="211"/>
      <c r="AS21" s="211"/>
      <c r="AT21" s="211"/>
      <c r="AU21" s="211"/>
      <c r="AV21" s="211"/>
      <c r="AW21" s="211"/>
      <c r="AX21" s="211"/>
      <c r="AY21" s="211"/>
      <c r="AZ21" s="211"/>
      <c r="BA21" s="248" t="str">
        <f>C21</f>
        <v>příplatek k cenám vykopávek za ztížení vykopávky v blízkosti podzemního vedení nebo výbušnin v horninách jakékoliv třídy,</v>
      </c>
      <c r="BB21" s="211"/>
      <c r="BC21" s="211"/>
      <c r="BD21" s="211"/>
      <c r="BE21" s="211"/>
      <c r="BF21" s="211"/>
      <c r="BG21" s="211"/>
      <c r="BH21" s="211"/>
    </row>
    <row r="22" spans="1:60" outlineLevel="2" x14ac:dyDescent="0.2">
      <c r="A22" s="218"/>
      <c r="B22" s="219"/>
      <c r="C22" s="262" t="s">
        <v>385</v>
      </c>
      <c r="D22" s="258"/>
      <c r="E22" s="259">
        <v>26.077680000000001</v>
      </c>
      <c r="F22" s="221"/>
      <c r="G22" s="221"/>
      <c r="H22" s="221"/>
      <c r="I22" s="221"/>
      <c r="J22" s="221"/>
      <c r="K22" s="221"/>
      <c r="L22" s="221"/>
      <c r="M22" s="221"/>
      <c r="N22" s="220"/>
      <c r="O22" s="220"/>
      <c r="P22" s="220"/>
      <c r="Q22" s="220"/>
      <c r="R22" s="221"/>
      <c r="S22" s="221"/>
      <c r="T22" s="221"/>
      <c r="U22" s="221"/>
      <c r="V22" s="221"/>
      <c r="W22" s="221"/>
      <c r="X22" s="221"/>
      <c r="Y22" s="221"/>
      <c r="Z22" s="211"/>
      <c r="AA22" s="211"/>
      <c r="AB22" s="211"/>
      <c r="AC22" s="211"/>
      <c r="AD22" s="211"/>
      <c r="AE22" s="211"/>
      <c r="AF22" s="211"/>
      <c r="AG22" s="211" t="s">
        <v>209</v>
      </c>
      <c r="AH22" s="211">
        <v>5</v>
      </c>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x14ac:dyDescent="0.2">
      <c r="A23" s="226" t="s">
        <v>150</v>
      </c>
      <c r="B23" s="227" t="s">
        <v>92</v>
      </c>
      <c r="C23" s="250" t="s">
        <v>93</v>
      </c>
      <c r="D23" s="228"/>
      <c r="E23" s="229"/>
      <c r="F23" s="230"/>
      <c r="G23" s="230">
        <f>SUMIF(AG24:AG34,"&lt;&gt;NOR",G24:G34)</f>
        <v>0</v>
      </c>
      <c r="H23" s="230"/>
      <c r="I23" s="230">
        <f>SUM(I24:I34)</f>
        <v>0</v>
      </c>
      <c r="J23" s="230"/>
      <c r="K23" s="230">
        <f>SUM(K24:K34)</f>
        <v>0</v>
      </c>
      <c r="L23" s="230"/>
      <c r="M23" s="230">
        <f>SUM(M24:M34)</f>
        <v>0</v>
      </c>
      <c r="N23" s="229"/>
      <c r="O23" s="229">
        <f>SUM(O24:O34)</f>
        <v>0</v>
      </c>
      <c r="P23" s="229"/>
      <c r="Q23" s="229">
        <f>SUM(Q24:Q34)</f>
        <v>0</v>
      </c>
      <c r="R23" s="230"/>
      <c r="S23" s="230"/>
      <c r="T23" s="231"/>
      <c r="U23" s="225"/>
      <c r="V23" s="225">
        <f>SUM(V24:V34)</f>
        <v>30.42</v>
      </c>
      <c r="W23" s="225"/>
      <c r="X23" s="225"/>
      <c r="Y23" s="225"/>
      <c r="AG23" t="s">
        <v>151</v>
      </c>
    </row>
    <row r="24" spans="1:60" outlineLevel="1" x14ac:dyDescent="0.2">
      <c r="A24" s="233">
        <v>4</v>
      </c>
      <c r="B24" s="234" t="s">
        <v>217</v>
      </c>
      <c r="C24" s="252" t="s">
        <v>218</v>
      </c>
      <c r="D24" s="235" t="s">
        <v>212</v>
      </c>
      <c r="E24" s="236">
        <v>86.925600000000003</v>
      </c>
      <c r="F24" s="237"/>
      <c r="G24" s="238">
        <f>ROUND(E24*F24,2)</f>
        <v>0</v>
      </c>
      <c r="H24" s="237"/>
      <c r="I24" s="238">
        <f>ROUND(E24*H24,2)</f>
        <v>0</v>
      </c>
      <c r="J24" s="237"/>
      <c r="K24" s="238">
        <f>ROUND(E24*J24,2)</f>
        <v>0</v>
      </c>
      <c r="L24" s="238">
        <v>21</v>
      </c>
      <c r="M24" s="238">
        <f>G24*(1+L24/100)</f>
        <v>0</v>
      </c>
      <c r="N24" s="236">
        <v>0</v>
      </c>
      <c r="O24" s="236">
        <f>ROUND(E24*N24,2)</f>
        <v>0</v>
      </c>
      <c r="P24" s="236">
        <v>0</v>
      </c>
      <c r="Q24" s="236">
        <f>ROUND(E24*P24,2)</f>
        <v>0</v>
      </c>
      <c r="R24" s="238" t="s">
        <v>213</v>
      </c>
      <c r="S24" s="238" t="s">
        <v>177</v>
      </c>
      <c r="T24" s="239" t="s">
        <v>177</v>
      </c>
      <c r="U24" s="221">
        <v>0.35</v>
      </c>
      <c r="V24" s="221">
        <f>ROUND(E24*U24,2)</f>
        <v>30.42</v>
      </c>
      <c r="W24" s="221"/>
      <c r="X24" s="221" t="s">
        <v>157</v>
      </c>
      <c r="Y24" s="221" t="s">
        <v>158</v>
      </c>
      <c r="Z24" s="211"/>
      <c r="AA24" s="211"/>
      <c r="AB24" s="211"/>
      <c r="AC24" s="211"/>
      <c r="AD24" s="211"/>
      <c r="AE24" s="211"/>
      <c r="AF24" s="211"/>
      <c r="AG24" s="211" t="s">
        <v>159</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ht="33.75" outlineLevel="2" x14ac:dyDescent="0.2">
      <c r="A25" s="218"/>
      <c r="B25" s="219"/>
      <c r="C25" s="261" t="s">
        <v>219</v>
      </c>
      <c r="D25" s="260"/>
      <c r="E25" s="260"/>
      <c r="F25" s="260"/>
      <c r="G25" s="260"/>
      <c r="H25" s="221"/>
      <c r="I25" s="221"/>
      <c r="J25" s="221"/>
      <c r="K25" s="221"/>
      <c r="L25" s="221"/>
      <c r="M25" s="221"/>
      <c r="N25" s="220"/>
      <c r="O25" s="220"/>
      <c r="P25" s="220"/>
      <c r="Q25" s="220"/>
      <c r="R25" s="221"/>
      <c r="S25" s="221"/>
      <c r="T25" s="221"/>
      <c r="U25" s="221"/>
      <c r="V25" s="221"/>
      <c r="W25" s="221"/>
      <c r="X25" s="221"/>
      <c r="Y25" s="221"/>
      <c r="Z25" s="211"/>
      <c r="AA25" s="211"/>
      <c r="AB25" s="211"/>
      <c r="AC25" s="211"/>
      <c r="AD25" s="211"/>
      <c r="AE25" s="211"/>
      <c r="AF25" s="211"/>
      <c r="AG25" s="211" t="s">
        <v>206</v>
      </c>
      <c r="AH25" s="211"/>
      <c r="AI25" s="211"/>
      <c r="AJ25" s="211"/>
      <c r="AK25" s="211"/>
      <c r="AL25" s="211"/>
      <c r="AM25" s="211"/>
      <c r="AN25" s="211"/>
      <c r="AO25" s="211"/>
      <c r="AP25" s="211"/>
      <c r="AQ25" s="211"/>
      <c r="AR25" s="211"/>
      <c r="AS25" s="211"/>
      <c r="AT25" s="211"/>
      <c r="AU25" s="211"/>
      <c r="AV25" s="211"/>
      <c r="AW25" s="211"/>
      <c r="AX25" s="211"/>
      <c r="AY25" s="211"/>
      <c r="AZ25" s="211"/>
      <c r="BA25" s="248" t="str">
        <f>C25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5" s="211"/>
      <c r="BC25" s="211"/>
      <c r="BD25" s="211"/>
      <c r="BE25" s="211"/>
      <c r="BF25" s="211"/>
      <c r="BG25" s="211"/>
      <c r="BH25" s="211"/>
    </row>
    <row r="26" spans="1:60" outlineLevel="2" x14ac:dyDescent="0.2">
      <c r="A26" s="218"/>
      <c r="B26" s="219"/>
      <c r="C26" s="254" t="s">
        <v>220</v>
      </c>
      <c r="D26" s="249"/>
      <c r="E26" s="249"/>
      <c r="F26" s="249"/>
      <c r="G26" s="249"/>
      <c r="H26" s="221"/>
      <c r="I26" s="221"/>
      <c r="J26" s="221"/>
      <c r="K26" s="221"/>
      <c r="L26" s="221"/>
      <c r="M26" s="221"/>
      <c r="N26" s="220"/>
      <c r="O26" s="220"/>
      <c r="P26" s="220"/>
      <c r="Q26" s="220"/>
      <c r="R26" s="221"/>
      <c r="S26" s="221"/>
      <c r="T26" s="221"/>
      <c r="U26" s="221"/>
      <c r="V26" s="221"/>
      <c r="W26" s="221"/>
      <c r="X26" s="221"/>
      <c r="Y26" s="221"/>
      <c r="Z26" s="211"/>
      <c r="AA26" s="211"/>
      <c r="AB26" s="211"/>
      <c r="AC26" s="211"/>
      <c r="AD26" s="211"/>
      <c r="AE26" s="211"/>
      <c r="AF26" s="211"/>
      <c r="AG26" s="211" t="s">
        <v>169</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3" x14ac:dyDescent="0.2">
      <c r="A27" s="218"/>
      <c r="B27" s="219"/>
      <c r="C27" s="254" t="s">
        <v>221</v>
      </c>
      <c r="D27" s="249"/>
      <c r="E27" s="249"/>
      <c r="F27" s="249"/>
      <c r="G27" s="249"/>
      <c r="H27" s="221"/>
      <c r="I27" s="221"/>
      <c r="J27" s="221"/>
      <c r="K27" s="221"/>
      <c r="L27" s="221"/>
      <c r="M27" s="221"/>
      <c r="N27" s="220"/>
      <c r="O27" s="220"/>
      <c r="P27" s="220"/>
      <c r="Q27" s="220"/>
      <c r="R27" s="221"/>
      <c r="S27" s="221"/>
      <c r="T27" s="221"/>
      <c r="U27" s="221"/>
      <c r="V27" s="221"/>
      <c r="W27" s="221"/>
      <c r="X27" s="221"/>
      <c r="Y27" s="221"/>
      <c r="Z27" s="211"/>
      <c r="AA27" s="211"/>
      <c r="AB27" s="211"/>
      <c r="AC27" s="211"/>
      <c r="AD27" s="211"/>
      <c r="AE27" s="211"/>
      <c r="AF27" s="211"/>
      <c r="AG27" s="211" t="s">
        <v>169</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3" x14ac:dyDescent="0.2">
      <c r="A28" s="218"/>
      <c r="B28" s="219"/>
      <c r="C28" s="254" t="s">
        <v>222</v>
      </c>
      <c r="D28" s="249"/>
      <c r="E28" s="249"/>
      <c r="F28" s="249"/>
      <c r="G28" s="249"/>
      <c r="H28" s="221"/>
      <c r="I28" s="221"/>
      <c r="J28" s="221"/>
      <c r="K28" s="221"/>
      <c r="L28" s="221"/>
      <c r="M28" s="221"/>
      <c r="N28" s="220"/>
      <c r="O28" s="220"/>
      <c r="P28" s="220"/>
      <c r="Q28" s="220"/>
      <c r="R28" s="221"/>
      <c r="S28" s="221"/>
      <c r="T28" s="221"/>
      <c r="U28" s="221"/>
      <c r="V28" s="221"/>
      <c r="W28" s="221"/>
      <c r="X28" s="221"/>
      <c r="Y28" s="221"/>
      <c r="Z28" s="211"/>
      <c r="AA28" s="211"/>
      <c r="AB28" s="211"/>
      <c r="AC28" s="211"/>
      <c r="AD28" s="211"/>
      <c r="AE28" s="211"/>
      <c r="AF28" s="211"/>
      <c r="AG28" s="211" t="s">
        <v>169</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3" x14ac:dyDescent="0.2">
      <c r="A29" s="218"/>
      <c r="B29" s="219"/>
      <c r="C29" s="254" t="s">
        <v>223</v>
      </c>
      <c r="D29" s="249"/>
      <c r="E29" s="249"/>
      <c r="F29" s="249"/>
      <c r="G29" s="249"/>
      <c r="H29" s="221"/>
      <c r="I29" s="221"/>
      <c r="J29" s="221"/>
      <c r="K29" s="221"/>
      <c r="L29" s="221"/>
      <c r="M29" s="221"/>
      <c r="N29" s="220"/>
      <c r="O29" s="220"/>
      <c r="P29" s="220"/>
      <c r="Q29" s="220"/>
      <c r="R29" s="221"/>
      <c r="S29" s="221"/>
      <c r="T29" s="221"/>
      <c r="U29" s="221"/>
      <c r="V29" s="221"/>
      <c r="W29" s="221"/>
      <c r="X29" s="221"/>
      <c r="Y29" s="221"/>
      <c r="Z29" s="211"/>
      <c r="AA29" s="211"/>
      <c r="AB29" s="211"/>
      <c r="AC29" s="211"/>
      <c r="AD29" s="211"/>
      <c r="AE29" s="211"/>
      <c r="AF29" s="211"/>
      <c r="AG29" s="211" t="s">
        <v>169</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3" x14ac:dyDescent="0.2">
      <c r="A30" s="218"/>
      <c r="B30" s="219"/>
      <c r="C30" s="254" t="s">
        <v>224</v>
      </c>
      <c r="D30" s="249"/>
      <c r="E30" s="249"/>
      <c r="F30" s="249"/>
      <c r="G30" s="249"/>
      <c r="H30" s="221"/>
      <c r="I30" s="221"/>
      <c r="J30" s="221"/>
      <c r="K30" s="221"/>
      <c r="L30" s="221"/>
      <c r="M30" s="221"/>
      <c r="N30" s="220"/>
      <c r="O30" s="220"/>
      <c r="P30" s="220"/>
      <c r="Q30" s="220"/>
      <c r="R30" s="221"/>
      <c r="S30" s="221"/>
      <c r="T30" s="221"/>
      <c r="U30" s="221"/>
      <c r="V30" s="221"/>
      <c r="W30" s="221"/>
      <c r="X30" s="221"/>
      <c r="Y30" s="221"/>
      <c r="Z30" s="211"/>
      <c r="AA30" s="211"/>
      <c r="AB30" s="211"/>
      <c r="AC30" s="211"/>
      <c r="AD30" s="211"/>
      <c r="AE30" s="211"/>
      <c r="AF30" s="211"/>
      <c r="AG30" s="211" t="s">
        <v>169</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2" x14ac:dyDescent="0.2">
      <c r="A31" s="218"/>
      <c r="B31" s="219"/>
      <c r="C31" s="262" t="s">
        <v>386</v>
      </c>
      <c r="D31" s="258"/>
      <c r="E31" s="259">
        <v>34.383000000000003</v>
      </c>
      <c r="F31" s="221"/>
      <c r="G31" s="221"/>
      <c r="H31" s="221"/>
      <c r="I31" s="221"/>
      <c r="J31" s="221"/>
      <c r="K31" s="221"/>
      <c r="L31" s="221"/>
      <c r="M31" s="221"/>
      <c r="N31" s="220"/>
      <c r="O31" s="220"/>
      <c r="P31" s="220"/>
      <c r="Q31" s="220"/>
      <c r="R31" s="221"/>
      <c r="S31" s="221"/>
      <c r="T31" s="221"/>
      <c r="U31" s="221"/>
      <c r="V31" s="221"/>
      <c r="W31" s="221"/>
      <c r="X31" s="221"/>
      <c r="Y31" s="221"/>
      <c r="Z31" s="211"/>
      <c r="AA31" s="211"/>
      <c r="AB31" s="211"/>
      <c r="AC31" s="211"/>
      <c r="AD31" s="211"/>
      <c r="AE31" s="211"/>
      <c r="AF31" s="211"/>
      <c r="AG31" s="211" t="s">
        <v>209</v>
      </c>
      <c r="AH31" s="211">
        <v>0</v>
      </c>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3" x14ac:dyDescent="0.2">
      <c r="A32" s="218"/>
      <c r="B32" s="219"/>
      <c r="C32" s="262" t="s">
        <v>387</v>
      </c>
      <c r="D32" s="258"/>
      <c r="E32" s="259">
        <v>2.2799999999999998</v>
      </c>
      <c r="F32" s="221"/>
      <c r="G32" s="221"/>
      <c r="H32" s="221"/>
      <c r="I32" s="221"/>
      <c r="J32" s="221"/>
      <c r="K32" s="221"/>
      <c r="L32" s="221"/>
      <c r="M32" s="221"/>
      <c r="N32" s="220"/>
      <c r="O32" s="220"/>
      <c r="P32" s="220"/>
      <c r="Q32" s="220"/>
      <c r="R32" s="221"/>
      <c r="S32" s="221"/>
      <c r="T32" s="221"/>
      <c r="U32" s="221"/>
      <c r="V32" s="221"/>
      <c r="W32" s="221"/>
      <c r="X32" s="221"/>
      <c r="Y32" s="221"/>
      <c r="Z32" s="211"/>
      <c r="AA32" s="211"/>
      <c r="AB32" s="211"/>
      <c r="AC32" s="211"/>
      <c r="AD32" s="211"/>
      <c r="AE32" s="211"/>
      <c r="AF32" s="211"/>
      <c r="AG32" s="211" t="s">
        <v>209</v>
      </c>
      <c r="AH32" s="211">
        <v>0</v>
      </c>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3" x14ac:dyDescent="0.2">
      <c r="A33" s="218"/>
      <c r="B33" s="219"/>
      <c r="C33" s="262" t="s">
        <v>388</v>
      </c>
      <c r="D33" s="258"/>
      <c r="E33" s="259">
        <v>47.910600000000002</v>
      </c>
      <c r="F33" s="221"/>
      <c r="G33" s="221"/>
      <c r="H33" s="221"/>
      <c r="I33" s="221"/>
      <c r="J33" s="221"/>
      <c r="K33" s="221"/>
      <c r="L33" s="221"/>
      <c r="M33" s="221"/>
      <c r="N33" s="220"/>
      <c r="O33" s="220"/>
      <c r="P33" s="220"/>
      <c r="Q33" s="220"/>
      <c r="R33" s="221"/>
      <c r="S33" s="221"/>
      <c r="T33" s="221"/>
      <c r="U33" s="221"/>
      <c r="V33" s="221"/>
      <c r="W33" s="221"/>
      <c r="X33" s="221"/>
      <c r="Y33" s="221"/>
      <c r="Z33" s="211"/>
      <c r="AA33" s="211"/>
      <c r="AB33" s="211"/>
      <c r="AC33" s="211"/>
      <c r="AD33" s="211"/>
      <c r="AE33" s="211"/>
      <c r="AF33" s="211"/>
      <c r="AG33" s="211" t="s">
        <v>209</v>
      </c>
      <c r="AH33" s="211">
        <v>0</v>
      </c>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3" x14ac:dyDescent="0.2">
      <c r="A34" s="218"/>
      <c r="B34" s="219"/>
      <c r="C34" s="262" t="s">
        <v>389</v>
      </c>
      <c r="D34" s="258"/>
      <c r="E34" s="259">
        <v>2.3519999999999999</v>
      </c>
      <c r="F34" s="221"/>
      <c r="G34" s="221"/>
      <c r="H34" s="221"/>
      <c r="I34" s="221"/>
      <c r="J34" s="221"/>
      <c r="K34" s="221"/>
      <c r="L34" s="221"/>
      <c r="M34" s="221"/>
      <c r="N34" s="220"/>
      <c r="O34" s="220"/>
      <c r="P34" s="220"/>
      <c r="Q34" s="220"/>
      <c r="R34" s="221"/>
      <c r="S34" s="221"/>
      <c r="T34" s="221"/>
      <c r="U34" s="221"/>
      <c r="V34" s="221"/>
      <c r="W34" s="221"/>
      <c r="X34" s="221"/>
      <c r="Y34" s="221"/>
      <c r="Z34" s="211"/>
      <c r="AA34" s="211"/>
      <c r="AB34" s="211"/>
      <c r="AC34" s="211"/>
      <c r="AD34" s="211"/>
      <c r="AE34" s="211"/>
      <c r="AF34" s="211"/>
      <c r="AG34" s="211" t="s">
        <v>209</v>
      </c>
      <c r="AH34" s="211">
        <v>0</v>
      </c>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x14ac:dyDescent="0.2">
      <c r="A35" s="226" t="s">
        <v>150</v>
      </c>
      <c r="B35" s="227" t="s">
        <v>94</v>
      </c>
      <c r="C35" s="250" t="s">
        <v>95</v>
      </c>
      <c r="D35" s="228"/>
      <c r="E35" s="229"/>
      <c r="F35" s="230"/>
      <c r="G35" s="230">
        <f>SUMIF(AG36:AG44,"&lt;&gt;NOR",G36:G44)</f>
        <v>0</v>
      </c>
      <c r="H35" s="230"/>
      <c r="I35" s="230">
        <f>SUM(I36:I44)</f>
        <v>0</v>
      </c>
      <c r="J35" s="230"/>
      <c r="K35" s="230">
        <f>SUM(K36:K44)</f>
        <v>0</v>
      </c>
      <c r="L35" s="230"/>
      <c r="M35" s="230">
        <f>SUM(M36:M44)</f>
        <v>0</v>
      </c>
      <c r="N35" s="229"/>
      <c r="O35" s="229">
        <f>SUM(O36:O44)</f>
        <v>0.13</v>
      </c>
      <c r="P35" s="229"/>
      <c r="Q35" s="229">
        <f>SUM(Q36:Q44)</f>
        <v>0</v>
      </c>
      <c r="R35" s="230"/>
      <c r="S35" s="230"/>
      <c r="T35" s="231"/>
      <c r="U35" s="225"/>
      <c r="V35" s="225">
        <f>SUM(V36:V44)</f>
        <v>40.36</v>
      </c>
      <c r="W35" s="225"/>
      <c r="X35" s="225"/>
      <c r="Y35" s="225"/>
      <c r="AG35" t="s">
        <v>151</v>
      </c>
    </row>
    <row r="36" spans="1:60" ht="22.5" outlineLevel="1" x14ac:dyDescent="0.2">
      <c r="A36" s="233">
        <v>5</v>
      </c>
      <c r="B36" s="234" t="s">
        <v>226</v>
      </c>
      <c r="C36" s="252" t="s">
        <v>227</v>
      </c>
      <c r="D36" s="235" t="s">
        <v>201</v>
      </c>
      <c r="E36" s="236">
        <v>130.21279999999999</v>
      </c>
      <c r="F36" s="237"/>
      <c r="G36" s="238">
        <f>ROUND(E36*F36,2)</f>
        <v>0</v>
      </c>
      <c r="H36" s="237"/>
      <c r="I36" s="238">
        <f>ROUND(E36*H36,2)</f>
        <v>0</v>
      </c>
      <c r="J36" s="237"/>
      <c r="K36" s="238">
        <f>ROUND(E36*J36,2)</f>
        <v>0</v>
      </c>
      <c r="L36" s="238">
        <v>21</v>
      </c>
      <c r="M36" s="238">
        <f>G36*(1+L36/100)</f>
        <v>0</v>
      </c>
      <c r="N36" s="236">
        <v>9.7999999999999997E-4</v>
      </c>
      <c r="O36" s="236">
        <f>ROUND(E36*N36,2)</f>
        <v>0.13</v>
      </c>
      <c r="P36" s="236">
        <v>0</v>
      </c>
      <c r="Q36" s="236">
        <f>ROUND(E36*P36,2)</f>
        <v>0</v>
      </c>
      <c r="R36" s="238" t="s">
        <v>213</v>
      </c>
      <c r="S36" s="238" t="s">
        <v>177</v>
      </c>
      <c r="T36" s="239" t="s">
        <v>177</v>
      </c>
      <c r="U36" s="221">
        <v>0.24</v>
      </c>
      <c r="V36" s="221">
        <f>ROUND(E36*U36,2)</f>
        <v>31.25</v>
      </c>
      <c r="W36" s="221"/>
      <c r="X36" s="221" t="s">
        <v>157</v>
      </c>
      <c r="Y36" s="221" t="s">
        <v>158</v>
      </c>
      <c r="Z36" s="211"/>
      <c r="AA36" s="211"/>
      <c r="AB36" s="211"/>
      <c r="AC36" s="211"/>
      <c r="AD36" s="211"/>
      <c r="AE36" s="211"/>
      <c r="AF36" s="211"/>
      <c r="AG36" s="211" t="s">
        <v>214</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2" x14ac:dyDescent="0.2">
      <c r="A37" s="218"/>
      <c r="B37" s="219"/>
      <c r="C37" s="261" t="s">
        <v>228</v>
      </c>
      <c r="D37" s="260"/>
      <c r="E37" s="260"/>
      <c r="F37" s="260"/>
      <c r="G37" s="260"/>
      <c r="H37" s="221"/>
      <c r="I37" s="221"/>
      <c r="J37" s="221"/>
      <c r="K37" s="221"/>
      <c r="L37" s="221"/>
      <c r="M37" s="221"/>
      <c r="N37" s="220"/>
      <c r="O37" s="220"/>
      <c r="P37" s="220"/>
      <c r="Q37" s="220"/>
      <c r="R37" s="221"/>
      <c r="S37" s="221"/>
      <c r="T37" s="221"/>
      <c r="U37" s="221"/>
      <c r="V37" s="221"/>
      <c r="W37" s="221"/>
      <c r="X37" s="221"/>
      <c r="Y37" s="221"/>
      <c r="Z37" s="211"/>
      <c r="AA37" s="211"/>
      <c r="AB37" s="211"/>
      <c r="AC37" s="211"/>
      <c r="AD37" s="211"/>
      <c r="AE37" s="211"/>
      <c r="AF37" s="211"/>
      <c r="AG37" s="211" t="s">
        <v>206</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2" x14ac:dyDescent="0.2">
      <c r="A38" s="218"/>
      <c r="B38" s="219"/>
      <c r="C38" s="262" t="s">
        <v>390</v>
      </c>
      <c r="D38" s="258"/>
      <c r="E38" s="259">
        <v>48.984000000000002</v>
      </c>
      <c r="F38" s="221"/>
      <c r="G38" s="221"/>
      <c r="H38" s="221"/>
      <c r="I38" s="221"/>
      <c r="J38" s="221"/>
      <c r="K38" s="221"/>
      <c r="L38" s="221"/>
      <c r="M38" s="221"/>
      <c r="N38" s="220"/>
      <c r="O38" s="220"/>
      <c r="P38" s="220"/>
      <c r="Q38" s="220"/>
      <c r="R38" s="221"/>
      <c r="S38" s="221"/>
      <c r="T38" s="221"/>
      <c r="U38" s="221"/>
      <c r="V38" s="221"/>
      <c r="W38" s="221"/>
      <c r="X38" s="221"/>
      <c r="Y38" s="221"/>
      <c r="Z38" s="211"/>
      <c r="AA38" s="211"/>
      <c r="AB38" s="211"/>
      <c r="AC38" s="211"/>
      <c r="AD38" s="211"/>
      <c r="AE38" s="211"/>
      <c r="AF38" s="211"/>
      <c r="AG38" s="211" t="s">
        <v>209</v>
      </c>
      <c r="AH38" s="211">
        <v>0</v>
      </c>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3" x14ac:dyDescent="0.2">
      <c r="A39" s="218"/>
      <c r="B39" s="219"/>
      <c r="C39" s="262" t="s">
        <v>391</v>
      </c>
      <c r="D39" s="258"/>
      <c r="E39" s="259">
        <v>3.44</v>
      </c>
      <c r="F39" s="221"/>
      <c r="G39" s="221"/>
      <c r="H39" s="221"/>
      <c r="I39" s="221"/>
      <c r="J39" s="221"/>
      <c r="K39" s="221"/>
      <c r="L39" s="221"/>
      <c r="M39" s="221"/>
      <c r="N39" s="220"/>
      <c r="O39" s="220"/>
      <c r="P39" s="220"/>
      <c r="Q39" s="220"/>
      <c r="R39" s="221"/>
      <c r="S39" s="221"/>
      <c r="T39" s="221"/>
      <c r="U39" s="221"/>
      <c r="V39" s="221"/>
      <c r="W39" s="221"/>
      <c r="X39" s="221"/>
      <c r="Y39" s="221"/>
      <c r="Z39" s="211"/>
      <c r="AA39" s="211"/>
      <c r="AB39" s="211"/>
      <c r="AC39" s="211"/>
      <c r="AD39" s="211"/>
      <c r="AE39" s="211"/>
      <c r="AF39" s="211"/>
      <c r="AG39" s="211" t="s">
        <v>209</v>
      </c>
      <c r="AH39" s="211">
        <v>0</v>
      </c>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3" x14ac:dyDescent="0.2">
      <c r="A40" s="218"/>
      <c r="B40" s="219"/>
      <c r="C40" s="262" t="s">
        <v>392</v>
      </c>
      <c r="D40" s="258"/>
      <c r="E40" s="259">
        <v>71.308800000000005</v>
      </c>
      <c r="F40" s="221"/>
      <c r="G40" s="221"/>
      <c r="H40" s="221"/>
      <c r="I40" s="221"/>
      <c r="J40" s="221"/>
      <c r="K40" s="221"/>
      <c r="L40" s="221"/>
      <c r="M40" s="221"/>
      <c r="N40" s="220"/>
      <c r="O40" s="220"/>
      <c r="P40" s="220"/>
      <c r="Q40" s="220"/>
      <c r="R40" s="221"/>
      <c r="S40" s="221"/>
      <c r="T40" s="221"/>
      <c r="U40" s="221"/>
      <c r="V40" s="221"/>
      <c r="W40" s="221"/>
      <c r="X40" s="221"/>
      <c r="Y40" s="221"/>
      <c r="Z40" s="211"/>
      <c r="AA40" s="211"/>
      <c r="AB40" s="211"/>
      <c r="AC40" s="211"/>
      <c r="AD40" s="211"/>
      <c r="AE40" s="211"/>
      <c r="AF40" s="211"/>
      <c r="AG40" s="211" t="s">
        <v>209</v>
      </c>
      <c r="AH40" s="211">
        <v>0</v>
      </c>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3" x14ac:dyDescent="0.2">
      <c r="A41" s="218"/>
      <c r="B41" s="219"/>
      <c r="C41" s="262" t="s">
        <v>393</v>
      </c>
      <c r="D41" s="258"/>
      <c r="E41" s="259">
        <v>6.48</v>
      </c>
      <c r="F41" s="221"/>
      <c r="G41" s="221"/>
      <c r="H41" s="221"/>
      <c r="I41" s="221"/>
      <c r="J41" s="221"/>
      <c r="K41" s="221"/>
      <c r="L41" s="221"/>
      <c r="M41" s="221"/>
      <c r="N41" s="220"/>
      <c r="O41" s="220"/>
      <c r="P41" s="220"/>
      <c r="Q41" s="220"/>
      <c r="R41" s="221"/>
      <c r="S41" s="221"/>
      <c r="T41" s="221"/>
      <c r="U41" s="221"/>
      <c r="V41" s="221"/>
      <c r="W41" s="221"/>
      <c r="X41" s="221"/>
      <c r="Y41" s="221"/>
      <c r="Z41" s="211"/>
      <c r="AA41" s="211"/>
      <c r="AB41" s="211"/>
      <c r="AC41" s="211"/>
      <c r="AD41" s="211"/>
      <c r="AE41" s="211"/>
      <c r="AF41" s="211"/>
      <c r="AG41" s="211" t="s">
        <v>209</v>
      </c>
      <c r="AH41" s="211">
        <v>0</v>
      </c>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33">
        <v>6</v>
      </c>
      <c r="B42" s="234" t="s">
        <v>230</v>
      </c>
      <c r="C42" s="252" t="s">
        <v>231</v>
      </c>
      <c r="D42" s="235" t="s">
        <v>201</v>
      </c>
      <c r="E42" s="236">
        <v>130.21279999999999</v>
      </c>
      <c r="F42" s="237"/>
      <c r="G42" s="238">
        <f>ROUND(E42*F42,2)</f>
        <v>0</v>
      </c>
      <c r="H42" s="237"/>
      <c r="I42" s="238">
        <f>ROUND(E42*H42,2)</f>
        <v>0</v>
      </c>
      <c r="J42" s="237"/>
      <c r="K42" s="238">
        <f>ROUND(E42*J42,2)</f>
        <v>0</v>
      </c>
      <c r="L42" s="238">
        <v>21</v>
      </c>
      <c r="M42" s="238">
        <f>G42*(1+L42/100)</f>
        <v>0</v>
      </c>
      <c r="N42" s="236">
        <v>0</v>
      </c>
      <c r="O42" s="236">
        <f>ROUND(E42*N42,2)</f>
        <v>0</v>
      </c>
      <c r="P42" s="236">
        <v>0</v>
      </c>
      <c r="Q42" s="236">
        <f>ROUND(E42*P42,2)</f>
        <v>0</v>
      </c>
      <c r="R42" s="238" t="s">
        <v>213</v>
      </c>
      <c r="S42" s="238" t="s">
        <v>177</v>
      </c>
      <c r="T42" s="239" t="s">
        <v>177</v>
      </c>
      <c r="U42" s="221">
        <v>7.0000000000000007E-2</v>
      </c>
      <c r="V42" s="221">
        <f>ROUND(E42*U42,2)</f>
        <v>9.11</v>
      </c>
      <c r="W42" s="221"/>
      <c r="X42" s="221" t="s">
        <v>157</v>
      </c>
      <c r="Y42" s="221" t="s">
        <v>158</v>
      </c>
      <c r="Z42" s="211"/>
      <c r="AA42" s="211"/>
      <c r="AB42" s="211"/>
      <c r="AC42" s="211"/>
      <c r="AD42" s="211"/>
      <c r="AE42" s="211"/>
      <c r="AF42" s="211"/>
      <c r="AG42" s="211" t="s">
        <v>214</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2" x14ac:dyDescent="0.2">
      <c r="A43" s="218"/>
      <c r="B43" s="219"/>
      <c r="C43" s="261" t="s">
        <v>232</v>
      </c>
      <c r="D43" s="260"/>
      <c r="E43" s="260"/>
      <c r="F43" s="260"/>
      <c r="G43" s="260"/>
      <c r="H43" s="221"/>
      <c r="I43" s="221"/>
      <c r="J43" s="221"/>
      <c r="K43" s="221"/>
      <c r="L43" s="221"/>
      <c r="M43" s="221"/>
      <c r="N43" s="220"/>
      <c r="O43" s="220"/>
      <c r="P43" s="220"/>
      <c r="Q43" s="220"/>
      <c r="R43" s="221"/>
      <c r="S43" s="221"/>
      <c r="T43" s="221"/>
      <c r="U43" s="221"/>
      <c r="V43" s="221"/>
      <c r="W43" s="221"/>
      <c r="X43" s="221"/>
      <c r="Y43" s="221"/>
      <c r="Z43" s="211"/>
      <c r="AA43" s="211"/>
      <c r="AB43" s="211"/>
      <c r="AC43" s="211"/>
      <c r="AD43" s="211"/>
      <c r="AE43" s="211"/>
      <c r="AF43" s="211"/>
      <c r="AG43" s="211" t="s">
        <v>206</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2" x14ac:dyDescent="0.2">
      <c r="A44" s="218"/>
      <c r="B44" s="219"/>
      <c r="C44" s="262" t="s">
        <v>394</v>
      </c>
      <c r="D44" s="258"/>
      <c r="E44" s="259">
        <v>130.21279999999999</v>
      </c>
      <c r="F44" s="221"/>
      <c r="G44" s="221"/>
      <c r="H44" s="221"/>
      <c r="I44" s="221"/>
      <c r="J44" s="221"/>
      <c r="K44" s="221"/>
      <c r="L44" s="221"/>
      <c r="M44" s="221"/>
      <c r="N44" s="220"/>
      <c r="O44" s="220"/>
      <c r="P44" s="220"/>
      <c r="Q44" s="220"/>
      <c r="R44" s="221"/>
      <c r="S44" s="221"/>
      <c r="T44" s="221"/>
      <c r="U44" s="221"/>
      <c r="V44" s="221"/>
      <c r="W44" s="221"/>
      <c r="X44" s="221"/>
      <c r="Y44" s="221"/>
      <c r="Z44" s="211"/>
      <c r="AA44" s="211"/>
      <c r="AB44" s="211"/>
      <c r="AC44" s="211"/>
      <c r="AD44" s="211"/>
      <c r="AE44" s="211"/>
      <c r="AF44" s="211"/>
      <c r="AG44" s="211" t="s">
        <v>209</v>
      </c>
      <c r="AH44" s="211">
        <v>5</v>
      </c>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x14ac:dyDescent="0.2">
      <c r="A45" s="226" t="s">
        <v>150</v>
      </c>
      <c r="B45" s="227" t="s">
        <v>96</v>
      </c>
      <c r="C45" s="250" t="s">
        <v>97</v>
      </c>
      <c r="D45" s="228"/>
      <c r="E45" s="229"/>
      <c r="F45" s="230"/>
      <c r="G45" s="230">
        <f>SUMIF(AG46:AG51,"&lt;&gt;NOR",G46:G51)</f>
        <v>0</v>
      </c>
      <c r="H45" s="230"/>
      <c r="I45" s="230">
        <f>SUM(I46:I51)</f>
        <v>0</v>
      </c>
      <c r="J45" s="230"/>
      <c r="K45" s="230">
        <f>SUM(K46:K51)</f>
        <v>0</v>
      </c>
      <c r="L45" s="230"/>
      <c r="M45" s="230">
        <f>SUM(M46:M51)</f>
        <v>0</v>
      </c>
      <c r="N45" s="229"/>
      <c r="O45" s="229">
        <f>SUM(O46:O51)</f>
        <v>0</v>
      </c>
      <c r="P45" s="229"/>
      <c r="Q45" s="229">
        <f>SUM(Q46:Q51)</f>
        <v>0</v>
      </c>
      <c r="R45" s="230"/>
      <c r="S45" s="230"/>
      <c r="T45" s="231"/>
      <c r="U45" s="225"/>
      <c r="V45" s="225">
        <f>SUM(V46:V51)</f>
        <v>17.939999999999998</v>
      </c>
      <c r="W45" s="225"/>
      <c r="X45" s="225"/>
      <c r="Y45" s="225"/>
      <c r="AG45" t="s">
        <v>151</v>
      </c>
    </row>
    <row r="46" spans="1:60" outlineLevel="1" x14ac:dyDescent="0.2">
      <c r="A46" s="233">
        <v>7</v>
      </c>
      <c r="B46" s="234" t="s">
        <v>234</v>
      </c>
      <c r="C46" s="252" t="s">
        <v>235</v>
      </c>
      <c r="D46" s="235" t="s">
        <v>212</v>
      </c>
      <c r="E46" s="236">
        <v>86.925600000000003</v>
      </c>
      <c r="F46" s="237"/>
      <c r="G46" s="238">
        <f>ROUND(E46*F46,2)</f>
        <v>0</v>
      </c>
      <c r="H46" s="237"/>
      <c r="I46" s="238">
        <f>ROUND(E46*H46,2)</f>
        <v>0</v>
      </c>
      <c r="J46" s="237"/>
      <c r="K46" s="238">
        <f>ROUND(E46*J46,2)</f>
        <v>0</v>
      </c>
      <c r="L46" s="238">
        <v>21</v>
      </c>
      <c r="M46" s="238">
        <f>G46*(1+L46/100)</f>
        <v>0</v>
      </c>
      <c r="N46" s="236">
        <v>0</v>
      </c>
      <c r="O46" s="236">
        <f>ROUND(E46*N46,2)</f>
        <v>0</v>
      </c>
      <c r="P46" s="236">
        <v>0</v>
      </c>
      <c r="Q46" s="236">
        <f>ROUND(E46*P46,2)</f>
        <v>0</v>
      </c>
      <c r="R46" s="238" t="s">
        <v>213</v>
      </c>
      <c r="S46" s="238" t="s">
        <v>177</v>
      </c>
      <c r="T46" s="239" t="s">
        <v>177</v>
      </c>
      <c r="U46" s="221">
        <v>7.0000000000000007E-2</v>
      </c>
      <c r="V46" s="221">
        <f>ROUND(E46*U46,2)</f>
        <v>6.08</v>
      </c>
      <c r="W46" s="221"/>
      <c r="X46" s="221" t="s">
        <v>157</v>
      </c>
      <c r="Y46" s="221" t="s">
        <v>158</v>
      </c>
      <c r="Z46" s="211"/>
      <c r="AA46" s="211"/>
      <c r="AB46" s="211"/>
      <c r="AC46" s="211"/>
      <c r="AD46" s="211"/>
      <c r="AE46" s="211"/>
      <c r="AF46" s="211"/>
      <c r="AG46" s="211" t="s">
        <v>214</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outlineLevel="2" x14ac:dyDescent="0.2">
      <c r="A47" s="218"/>
      <c r="B47" s="219"/>
      <c r="C47" s="261" t="s">
        <v>236</v>
      </c>
      <c r="D47" s="260"/>
      <c r="E47" s="260"/>
      <c r="F47" s="260"/>
      <c r="G47" s="260"/>
      <c r="H47" s="221"/>
      <c r="I47" s="221"/>
      <c r="J47" s="221"/>
      <c r="K47" s="221"/>
      <c r="L47" s="221"/>
      <c r="M47" s="221"/>
      <c r="N47" s="220"/>
      <c r="O47" s="220"/>
      <c r="P47" s="220"/>
      <c r="Q47" s="220"/>
      <c r="R47" s="221"/>
      <c r="S47" s="221"/>
      <c r="T47" s="221"/>
      <c r="U47" s="221"/>
      <c r="V47" s="221"/>
      <c r="W47" s="221"/>
      <c r="X47" s="221"/>
      <c r="Y47" s="221"/>
      <c r="Z47" s="211"/>
      <c r="AA47" s="211"/>
      <c r="AB47" s="211"/>
      <c r="AC47" s="211"/>
      <c r="AD47" s="211"/>
      <c r="AE47" s="211"/>
      <c r="AF47" s="211"/>
      <c r="AG47" s="211" t="s">
        <v>206</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outlineLevel="2" x14ac:dyDescent="0.2">
      <c r="A48" s="218"/>
      <c r="B48" s="219"/>
      <c r="C48" s="262" t="s">
        <v>395</v>
      </c>
      <c r="D48" s="258"/>
      <c r="E48" s="259">
        <v>86.925600000000003</v>
      </c>
      <c r="F48" s="221"/>
      <c r="G48" s="221"/>
      <c r="H48" s="221"/>
      <c r="I48" s="221"/>
      <c r="J48" s="221"/>
      <c r="K48" s="221"/>
      <c r="L48" s="221"/>
      <c r="M48" s="221"/>
      <c r="N48" s="220"/>
      <c r="O48" s="220"/>
      <c r="P48" s="220"/>
      <c r="Q48" s="220"/>
      <c r="R48" s="221"/>
      <c r="S48" s="221"/>
      <c r="T48" s="221"/>
      <c r="U48" s="221"/>
      <c r="V48" s="221"/>
      <c r="W48" s="221"/>
      <c r="X48" s="221"/>
      <c r="Y48" s="221"/>
      <c r="Z48" s="211"/>
      <c r="AA48" s="211"/>
      <c r="AB48" s="211"/>
      <c r="AC48" s="211"/>
      <c r="AD48" s="211"/>
      <c r="AE48" s="211"/>
      <c r="AF48" s="211"/>
      <c r="AG48" s="211" t="s">
        <v>209</v>
      </c>
      <c r="AH48" s="211">
        <v>5</v>
      </c>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ht="22.5" outlineLevel="1" x14ac:dyDescent="0.2">
      <c r="A49" s="233">
        <v>8</v>
      </c>
      <c r="B49" s="234" t="s">
        <v>238</v>
      </c>
      <c r="C49" s="252" t="s">
        <v>239</v>
      </c>
      <c r="D49" s="235" t="s">
        <v>212</v>
      </c>
      <c r="E49" s="236">
        <v>18.247199999999999</v>
      </c>
      <c r="F49" s="237"/>
      <c r="G49" s="238">
        <f>ROUND(E49*F49,2)</f>
        <v>0</v>
      </c>
      <c r="H49" s="237"/>
      <c r="I49" s="238">
        <f>ROUND(E49*H49,2)</f>
        <v>0</v>
      </c>
      <c r="J49" s="237"/>
      <c r="K49" s="238">
        <f>ROUND(E49*J49,2)</f>
        <v>0</v>
      </c>
      <c r="L49" s="238">
        <v>21</v>
      </c>
      <c r="M49" s="238">
        <f>G49*(1+L49/100)</f>
        <v>0</v>
      </c>
      <c r="N49" s="236">
        <v>0</v>
      </c>
      <c r="O49" s="236">
        <f>ROUND(E49*N49,2)</f>
        <v>0</v>
      </c>
      <c r="P49" s="236">
        <v>0</v>
      </c>
      <c r="Q49" s="236">
        <f>ROUND(E49*P49,2)</f>
        <v>0</v>
      </c>
      <c r="R49" s="238" t="s">
        <v>213</v>
      </c>
      <c r="S49" s="238" t="s">
        <v>177</v>
      </c>
      <c r="T49" s="239" t="s">
        <v>177</v>
      </c>
      <c r="U49" s="221">
        <v>0.65</v>
      </c>
      <c r="V49" s="221">
        <f>ROUND(E49*U49,2)</f>
        <v>11.86</v>
      </c>
      <c r="W49" s="221"/>
      <c r="X49" s="221" t="s">
        <v>157</v>
      </c>
      <c r="Y49" s="221" t="s">
        <v>158</v>
      </c>
      <c r="Z49" s="211"/>
      <c r="AA49" s="211"/>
      <c r="AB49" s="211"/>
      <c r="AC49" s="211"/>
      <c r="AD49" s="211"/>
      <c r="AE49" s="211"/>
      <c r="AF49" s="211"/>
      <c r="AG49" s="211" t="s">
        <v>159</v>
      </c>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2" x14ac:dyDescent="0.2">
      <c r="A50" s="218"/>
      <c r="B50" s="219"/>
      <c r="C50" s="262" t="s">
        <v>396</v>
      </c>
      <c r="D50" s="258"/>
      <c r="E50" s="259">
        <v>12.4992</v>
      </c>
      <c r="F50" s="221"/>
      <c r="G50" s="221"/>
      <c r="H50" s="221"/>
      <c r="I50" s="221"/>
      <c r="J50" s="221"/>
      <c r="K50" s="221"/>
      <c r="L50" s="221"/>
      <c r="M50" s="221"/>
      <c r="N50" s="220"/>
      <c r="O50" s="220"/>
      <c r="P50" s="220"/>
      <c r="Q50" s="220"/>
      <c r="R50" s="221"/>
      <c r="S50" s="221"/>
      <c r="T50" s="221"/>
      <c r="U50" s="221"/>
      <c r="V50" s="221"/>
      <c r="W50" s="221"/>
      <c r="X50" s="221"/>
      <c r="Y50" s="221"/>
      <c r="Z50" s="211"/>
      <c r="AA50" s="211"/>
      <c r="AB50" s="211"/>
      <c r="AC50" s="211"/>
      <c r="AD50" s="211"/>
      <c r="AE50" s="211"/>
      <c r="AF50" s="211"/>
      <c r="AG50" s="211" t="s">
        <v>209</v>
      </c>
      <c r="AH50" s="211">
        <v>5</v>
      </c>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outlineLevel="3" x14ac:dyDescent="0.2">
      <c r="A51" s="218"/>
      <c r="B51" s="219"/>
      <c r="C51" s="262" t="s">
        <v>397</v>
      </c>
      <c r="D51" s="258"/>
      <c r="E51" s="259">
        <v>5.7480000000000002</v>
      </c>
      <c r="F51" s="221"/>
      <c r="G51" s="221"/>
      <c r="H51" s="221"/>
      <c r="I51" s="221"/>
      <c r="J51" s="221"/>
      <c r="K51" s="221"/>
      <c r="L51" s="221"/>
      <c r="M51" s="221"/>
      <c r="N51" s="220"/>
      <c r="O51" s="220"/>
      <c r="P51" s="220"/>
      <c r="Q51" s="220"/>
      <c r="R51" s="221"/>
      <c r="S51" s="221"/>
      <c r="T51" s="221"/>
      <c r="U51" s="221"/>
      <c r="V51" s="221"/>
      <c r="W51" s="221"/>
      <c r="X51" s="221"/>
      <c r="Y51" s="221"/>
      <c r="Z51" s="211"/>
      <c r="AA51" s="211"/>
      <c r="AB51" s="211"/>
      <c r="AC51" s="211"/>
      <c r="AD51" s="211"/>
      <c r="AE51" s="211"/>
      <c r="AF51" s="211"/>
      <c r="AG51" s="211" t="s">
        <v>209</v>
      </c>
      <c r="AH51" s="211">
        <v>5</v>
      </c>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x14ac:dyDescent="0.2">
      <c r="A52" s="226" t="s">
        <v>150</v>
      </c>
      <c r="B52" s="227" t="s">
        <v>117</v>
      </c>
      <c r="C52" s="250" t="s">
        <v>118</v>
      </c>
      <c r="D52" s="228"/>
      <c r="E52" s="229"/>
      <c r="F52" s="230"/>
      <c r="G52" s="230">
        <f>SUMIF(AG53:AG55,"&lt;&gt;NOR",G53:G55)</f>
        <v>0</v>
      </c>
      <c r="H52" s="230"/>
      <c r="I52" s="230">
        <f>SUM(I53:I55)</f>
        <v>0</v>
      </c>
      <c r="J52" s="230"/>
      <c r="K52" s="230">
        <f>SUM(K53:K55)</f>
        <v>0</v>
      </c>
      <c r="L52" s="230"/>
      <c r="M52" s="230">
        <f>SUM(M53:M55)</f>
        <v>0</v>
      </c>
      <c r="N52" s="229"/>
      <c r="O52" s="229">
        <f>SUM(O53:O55)</f>
        <v>0</v>
      </c>
      <c r="P52" s="229"/>
      <c r="Q52" s="229">
        <f>SUM(Q53:Q55)</f>
        <v>0</v>
      </c>
      <c r="R52" s="230"/>
      <c r="S52" s="230"/>
      <c r="T52" s="231"/>
      <c r="U52" s="225"/>
      <c r="V52" s="225">
        <f>SUM(V53:V55)</f>
        <v>1.0900000000000001</v>
      </c>
      <c r="W52" s="225"/>
      <c r="X52" s="225"/>
      <c r="Y52" s="225"/>
      <c r="AG52" t="s">
        <v>151</v>
      </c>
    </row>
    <row r="53" spans="1:60" outlineLevel="1" x14ac:dyDescent="0.2">
      <c r="A53" s="233">
        <v>9</v>
      </c>
      <c r="B53" s="234" t="s">
        <v>242</v>
      </c>
      <c r="C53" s="252" t="s">
        <v>322</v>
      </c>
      <c r="D53" s="235" t="s">
        <v>244</v>
      </c>
      <c r="E53" s="236">
        <v>27.36</v>
      </c>
      <c r="F53" s="237"/>
      <c r="G53" s="238">
        <f>ROUND(E53*F53,2)</f>
        <v>0</v>
      </c>
      <c r="H53" s="237"/>
      <c r="I53" s="238">
        <f>ROUND(E53*H53,2)</f>
        <v>0</v>
      </c>
      <c r="J53" s="237"/>
      <c r="K53" s="238">
        <f>ROUND(E53*J53,2)</f>
        <v>0</v>
      </c>
      <c r="L53" s="238">
        <v>21</v>
      </c>
      <c r="M53" s="238">
        <f>G53*(1+L53/100)</f>
        <v>0</v>
      </c>
      <c r="N53" s="236">
        <v>0</v>
      </c>
      <c r="O53" s="236">
        <f>ROUND(E53*N53,2)</f>
        <v>0</v>
      </c>
      <c r="P53" s="236">
        <v>0</v>
      </c>
      <c r="Q53" s="236">
        <f>ROUND(E53*P53,2)</f>
        <v>0</v>
      </c>
      <c r="R53" s="238" t="s">
        <v>245</v>
      </c>
      <c r="S53" s="238" t="s">
        <v>177</v>
      </c>
      <c r="T53" s="239" t="s">
        <v>177</v>
      </c>
      <c r="U53" s="221">
        <v>0.04</v>
      </c>
      <c r="V53" s="221">
        <f>ROUND(E53*U53,2)</f>
        <v>1.0900000000000001</v>
      </c>
      <c r="W53" s="221"/>
      <c r="X53" s="221" t="s">
        <v>157</v>
      </c>
      <c r="Y53" s="221" t="s">
        <v>158</v>
      </c>
      <c r="Z53" s="211"/>
      <c r="AA53" s="211"/>
      <c r="AB53" s="211"/>
      <c r="AC53" s="211"/>
      <c r="AD53" s="211"/>
      <c r="AE53" s="211"/>
      <c r="AF53" s="211"/>
      <c r="AG53" s="211" t="s">
        <v>214</v>
      </c>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outlineLevel="2" x14ac:dyDescent="0.2">
      <c r="A54" s="218"/>
      <c r="B54" s="219"/>
      <c r="C54" s="261" t="s">
        <v>246</v>
      </c>
      <c r="D54" s="260"/>
      <c r="E54" s="260"/>
      <c r="F54" s="260"/>
      <c r="G54" s="260"/>
      <c r="H54" s="221"/>
      <c r="I54" s="221"/>
      <c r="J54" s="221"/>
      <c r="K54" s="221"/>
      <c r="L54" s="221"/>
      <c r="M54" s="221"/>
      <c r="N54" s="220"/>
      <c r="O54" s="220"/>
      <c r="P54" s="220"/>
      <c r="Q54" s="220"/>
      <c r="R54" s="221"/>
      <c r="S54" s="221"/>
      <c r="T54" s="221"/>
      <c r="U54" s="221"/>
      <c r="V54" s="221"/>
      <c r="W54" s="221"/>
      <c r="X54" s="221"/>
      <c r="Y54" s="221"/>
      <c r="Z54" s="211"/>
      <c r="AA54" s="211"/>
      <c r="AB54" s="211"/>
      <c r="AC54" s="211"/>
      <c r="AD54" s="211"/>
      <c r="AE54" s="211"/>
      <c r="AF54" s="211"/>
      <c r="AG54" s="211" t="s">
        <v>206</v>
      </c>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outlineLevel="1" x14ac:dyDescent="0.2">
      <c r="A55" s="240">
        <v>10</v>
      </c>
      <c r="B55" s="241" t="s">
        <v>247</v>
      </c>
      <c r="C55" s="251" t="s">
        <v>323</v>
      </c>
      <c r="D55" s="242" t="s">
        <v>244</v>
      </c>
      <c r="E55" s="243">
        <v>27.36</v>
      </c>
      <c r="F55" s="244"/>
      <c r="G55" s="245">
        <f>ROUND(E55*F55,2)</f>
        <v>0</v>
      </c>
      <c r="H55" s="244"/>
      <c r="I55" s="245">
        <f>ROUND(E55*H55,2)</f>
        <v>0</v>
      </c>
      <c r="J55" s="244"/>
      <c r="K55" s="245">
        <f>ROUND(E55*J55,2)</f>
        <v>0</v>
      </c>
      <c r="L55" s="245">
        <v>21</v>
      </c>
      <c r="M55" s="245">
        <f>G55*(1+L55/100)</f>
        <v>0</v>
      </c>
      <c r="N55" s="243">
        <v>0</v>
      </c>
      <c r="O55" s="243">
        <f>ROUND(E55*N55,2)</f>
        <v>0</v>
      </c>
      <c r="P55" s="243">
        <v>0</v>
      </c>
      <c r="Q55" s="243">
        <f>ROUND(E55*P55,2)</f>
        <v>0</v>
      </c>
      <c r="R55" s="245" t="s">
        <v>249</v>
      </c>
      <c r="S55" s="245" t="s">
        <v>177</v>
      </c>
      <c r="T55" s="246" t="s">
        <v>177</v>
      </c>
      <c r="U55" s="221">
        <v>0</v>
      </c>
      <c r="V55" s="221">
        <f>ROUND(E55*U55,2)</f>
        <v>0</v>
      </c>
      <c r="W55" s="221"/>
      <c r="X55" s="221" t="s">
        <v>157</v>
      </c>
      <c r="Y55" s="221" t="s">
        <v>158</v>
      </c>
      <c r="Z55" s="211"/>
      <c r="AA55" s="211"/>
      <c r="AB55" s="211"/>
      <c r="AC55" s="211"/>
      <c r="AD55" s="211"/>
      <c r="AE55" s="211"/>
      <c r="AF55" s="211"/>
      <c r="AG55" s="211" t="s">
        <v>214</v>
      </c>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x14ac:dyDescent="0.2">
      <c r="A56" s="226" t="s">
        <v>150</v>
      </c>
      <c r="B56" s="227" t="s">
        <v>102</v>
      </c>
      <c r="C56" s="250" t="s">
        <v>103</v>
      </c>
      <c r="D56" s="228"/>
      <c r="E56" s="229"/>
      <c r="F56" s="230"/>
      <c r="G56" s="230">
        <f>SUMIF(AG57:AG59,"&lt;&gt;NOR",G57:G59)</f>
        <v>0</v>
      </c>
      <c r="H56" s="230"/>
      <c r="I56" s="230">
        <f>SUM(I57:I59)</f>
        <v>0</v>
      </c>
      <c r="J56" s="230"/>
      <c r="K56" s="230">
        <f>SUM(K57:K59)</f>
        <v>0</v>
      </c>
      <c r="L56" s="230"/>
      <c r="M56" s="230">
        <f>SUM(M57:M59)</f>
        <v>0</v>
      </c>
      <c r="N56" s="229"/>
      <c r="O56" s="229">
        <f>SUM(O57:O59)</f>
        <v>10.87</v>
      </c>
      <c r="P56" s="229"/>
      <c r="Q56" s="229">
        <f>SUM(Q57:Q59)</f>
        <v>0</v>
      </c>
      <c r="R56" s="230"/>
      <c r="S56" s="230"/>
      <c r="T56" s="231"/>
      <c r="U56" s="225"/>
      <c r="V56" s="225">
        <f>SUM(V57:V59)</f>
        <v>9.74</v>
      </c>
      <c r="W56" s="225"/>
      <c r="X56" s="225"/>
      <c r="Y56" s="225"/>
      <c r="AG56" t="s">
        <v>151</v>
      </c>
    </row>
    <row r="57" spans="1:60" outlineLevel="1" x14ac:dyDescent="0.2">
      <c r="A57" s="233">
        <v>11</v>
      </c>
      <c r="B57" s="234" t="s">
        <v>250</v>
      </c>
      <c r="C57" s="252" t="s">
        <v>251</v>
      </c>
      <c r="D57" s="235" t="s">
        <v>212</v>
      </c>
      <c r="E57" s="236">
        <v>5.7480000000000002</v>
      </c>
      <c r="F57" s="237"/>
      <c r="G57" s="238">
        <f>ROUND(E57*F57,2)</f>
        <v>0</v>
      </c>
      <c r="H57" s="237"/>
      <c r="I57" s="238">
        <f>ROUND(E57*H57,2)</f>
        <v>0</v>
      </c>
      <c r="J57" s="237"/>
      <c r="K57" s="238">
        <f>ROUND(E57*J57,2)</f>
        <v>0</v>
      </c>
      <c r="L57" s="238">
        <v>21</v>
      </c>
      <c r="M57" s="238">
        <f>G57*(1+L57/100)</f>
        <v>0</v>
      </c>
      <c r="N57" s="236">
        <v>1.8907700000000001</v>
      </c>
      <c r="O57" s="236">
        <f>ROUND(E57*N57,2)</f>
        <v>10.87</v>
      </c>
      <c r="P57" s="236">
        <v>0</v>
      </c>
      <c r="Q57" s="236">
        <f>ROUND(E57*P57,2)</f>
        <v>0</v>
      </c>
      <c r="R57" s="238" t="s">
        <v>252</v>
      </c>
      <c r="S57" s="238" t="s">
        <v>177</v>
      </c>
      <c r="T57" s="239" t="s">
        <v>177</v>
      </c>
      <c r="U57" s="221">
        <v>1.6950000000000001</v>
      </c>
      <c r="V57" s="221">
        <f>ROUND(E57*U57,2)</f>
        <v>9.74</v>
      </c>
      <c r="W57" s="221"/>
      <c r="X57" s="221" t="s">
        <v>157</v>
      </c>
      <c r="Y57" s="221" t="s">
        <v>158</v>
      </c>
      <c r="Z57" s="211"/>
      <c r="AA57" s="211"/>
      <c r="AB57" s="211"/>
      <c r="AC57" s="211"/>
      <c r="AD57" s="211"/>
      <c r="AE57" s="211"/>
      <c r="AF57" s="211"/>
      <c r="AG57" s="211" t="s">
        <v>159</v>
      </c>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outlineLevel="2" x14ac:dyDescent="0.2">
      <c r="A58" s="218"/>
      <c r="B58" s="219"/>
      <c r="C58" s="261" t="s">
        <v>253</v>
      </c>
      <c r="D58" s="260"/>
      <c r="E58" s="260"/>
      <c r="F58" s="260"/>
      <c r="G58" s="260"/>
      <c r="H58" s="221"/>
      <c r="I58" s="221"/>
      <c r="J58" s="221"/>
      <c r="K58" s="221"/>
      <c r="L58" s="221"/>
      <c r="M58" s="221"/>
      <c r="N58" s="220"/>
      <c r="O58" s="220"/>
      <c r="P58" s="220"/>
      <c r="Q58" s="220"/>
      <c r="R58" s="221"/>
      <c r="S58" s="221"/>
      <c r="T58" s="221"/>
      <c r="U58" s="221"/>
      <c r="V58" s="221"/>
      <c r="W58" s="221"/>
      <c r="X58" s="221"/>
      <c r="Y58" s="221"/>
      <c r="Z58" s="211"/>
      <c r="AA58" s="211"/>
      <c r="AB58" s="211"/>
      <c r="AC58" s="211"/>
      <c r="AD58" s="211"/>
      <c r="AE58" s="211"/>
      <c r="AF58" s="211"/>
      <c r="AG58" s="211" t="s">
        <v>206</v>
      </c>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outlineLevel="2" x14ac:dyDescent="0.2">
      <c r="A59" s="218"/>
      <c r="B59" s="219"/>
      <c r="C59" s="262" t="s">
        <v>398</v>
      </c>
      <c r="D59" s="258"/>
      <c r="E59" s="259">
        <v>5.7480000000000002</v>
      </c>
      <c r="F59" s="221"/>
      <c r="G59" s="221"/>
      <c r="H59" s="221"/>
      <c r="I59" s="221"/>
      <c r="J59" s="221"/>
      <c r="K59" s="221"/>
      <c r="L59" s="221"/>
      <c r="M59" s="221"/>
      <c r="N59" s="220"/>
      <c r="O59" s="220"/>
      <c r="P59" s="220"/>
      <c r="Q59" s="220"/>
      <c r="R59" s="221"/>
      <c r="S59" s="221"/>
      <c r="T59" s="221"/>
      <c r="U59" s="221"/>
      <c r="V59" s="221"/>
      <c r="W59" s="221"/>
      <c r="X59" s="221"/>
      <c r="Y59" s="221"/>
      <c r="Z59" s="211"/>
      <c r="AA59" s="211"/>
      <c r="AB59" s="211"/>
      <c r="AC59" s="211"/>
      <c r="AD59" s="211"/>
      <c r="AE59" s="211"/>
      <c r="AF59" s="211"/>
      <c r="AG59" s="211" t="s">
        <v>209</v>
      </c>
      <c r="AH59" s="211">
        <v>0</v>
      </c>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x14ac:dyDescent="0.2">
      <c r="A60" s="226" t="s">
        <v>150</v>
      </c>
      <c r="B60" s="227" t="s">
        <v>108</v>
      </c>
      <c r="C60" s="250" t="s">
        <v>109</v>
      </c>
      <c r="D60" s="228"/>
      <c r="E60" s="229"/>
      <c r="F60" s="230"/>
      <c r="G60" s="230">
        <f>SUMIF(AG61:AG62,"&lt;&gt;NOR",G61:G62)</f>
        <v>0</v>
      </c>
      <c r="H60" s="230"/>
      <c r="I60" s="230">
        <f>SUM(I61:I62)</f>
        <v>0</v>
      </c>
      <c r="J60" s="230"/>
      <c r="K60" s="230">
        <f>SUM(K61:K62)</f>
        <v>0</v>
      </c>
      <c r="L60" s="230"/>
      <c r="M60" s="230">
        <f>SUM(M61:M62)</f>
        <v>0</v>
      </c>
      <c r="N60" s="229"/>
      <c r="O60" s="229">
        <f>SUM(O61:O62)</f>
        <v>3.79</v>
      </c>
      <c r="P60" s="229"/>
      <c r="Q60" s="229">
        <f>SUM(Q61:Q62)</f>
        <v>0</v>
      </c>
      <c r="R60" s="230"/>
      <c r="S60" s="230"/>
      <c r="T60" s="231"/>
      <c r="U60" s="225"/>
      <c r="V60" s="225">
        <f>SUM(V61:V62)</f>
        <v>1.95</v>
      </c>
      <c r="W60" s="225"/>
      <c r="X60" s="225"/>
      <c r="Y60" s="225"/>
      <c r="AG60" t="s">
        <v>151</v>
      </c>
    </row>
    <row r="61" spans="1:60" ht="22.5" outlineLevel="1" x14ac:dyDescent="0.2">
      <c r="A61" s="233">
        <v>12</v>
      </c>
      <c r="B61" s="234" t="s">
        <v>399</v>
      </c>
      <c r="C61" s="252" t="s">
        <v>400</v>
      </c>
      <c r="D61" s="235" t="s">
        <v>212</v>
      </c>
      <c r="E61" s="236">
        <v>1.5</v>
      </c>
      <c r="F61" s="237"/>
      <c r="G61" s="238">
        <f>ROUND(E61*F61,2)</f>
        <v>0</v>
      </c>
      <c r="H61" s="237"/>
      <c r="I61" s="238">
        <f>ROUND(E61*H61,2)</f>
        <v>0</v>
      </c>
      <c r="J61" s="237"/>
      <c r="K61" s="238">
        <f>ROUND(E61*J61,2)</f>
        <v>0</v>
      </c>
      <c r="L61" s="238">
        <v>21</v>
      </c>
      <c r="M61" s="238">
        <f>G61*(1+L61/100)</f>
        <v>0</v>
      </c>
      <c r="N61" s="236">
        <v>2.5249999999999999</v>
      </c>
      <c r="O61" s="236">
        <f>ROUND(E61*N61,2)</f>
        <v>3.79</v>
      </c>
      <c r="P61" s="236">
        <v>0</v>
      </c>
      <c r="Q61" s="236">
        <f>ROUND(E61*P61,2)</f>
        <v>0</v>
      </c>
      <c r="R61" s="238" t="s">
        <v>252</v>
      </c>
      <c r="S61" s="238" t="s">
        <v>177</v>
      </c>
      <c r="T61" s="239" t="s">
        <v>177</v>
      </c>
      <c r="U61" s="221">
        <v>1.3</v>
      </c>
      <c r="V61" s="221">
        <f>ROUND(E61*U61,2)</f>
        <v>1.95</v>
      </c>
      <c r="W61" s="221"/>
      <c r="X61" s="221" t="s">
        <v>157</v>
      </c>
      <c r="Y61" s="221" t="s">
        <v>158</v>
      </c>
      <c r="Z61" s="211"/>
      <c r="AA61" s="211"/>
      <c r="AB61" s="211"/>
      <c r="AC61" s="211"/>
      <c r="AD61" s="211"/>
      <c r="AE61" s="211"/>
      <c r="AF61" s="211"/>
      <c r="AG61" s="211" t="s">
        <v>214</v>
      </c>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outlineLevel="2" x14ac:dyDescent="0.2">
      <c r="A62" s="218"/>
      <c r="B62" s="219"/>
      <c r="C62" s="261" t="s">
        <v>401</v>
      </c>
      <c r="D62" s="260"/>
      <c r="E62" s="260"/>
      <c r="F62" s="260"/>
      <c r="G62" s="260"/>
      <c r="H62" s="221"/>
      <c r="I62" s="221"/>
      <c r="J62" s="221"/>
      <c r="K62" s="221"/>
      <c r="L62" s="221"/>
      <c r="M62" s="221"/>
      <c r="N62" s="220"/>
      <c r="O62" s="220"/>
      <c r="P62" s="220"/>
      <c r="Q62" s="220"/>
      <c r="R62" s="221"/>
      <c r="S62" s="221"/>
      <c r="T62" s="221"/>
      <c r="U62" s="221"/>
      <c r="V62" s="221"/>
      <c r="W62" s="221"/>
      <c r="X62" s="221"/>
      <c r="Y62" s="221"/>
      <c r="Z62" s="211"/>
      <c r="AA62" s="211"/>
      <c r="AB62" s="211"/>
      <c r="AC62" s="211"/>
      <c r="AD62" s="211"/>
      <c r="AE62" s="211"/>
      <c r="AF62" s="211"/>
      <c r="AG62" s="211" t="s">
        <v>206</v>
      </c>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x14ac:dyDescent="0.2">
      <c r="A63" s="226" t="s">
        <v>150</v>
      </c>
      <c r="B63" s="227" t="s">
        <v>98</v>
      </c>
      <c r="C63" s="250" t="s">
        <v>99</v>
      </c>
      <c r="D63" s="228"/>
      <c r="E63" s="229"/>
      <c r="F63" s="230"/>
      <c r="G63" s="230">
        <f>SUMIF(AG64:AG73,"&lt;&gt;NOR",G64:G73)</f>
        <v>0</v>
      </c>
      <c r="H63" s="230"/>
      <c r="I63" s="230">
        <f>SUM(I64:I73)</f>
        <v>0</v>
      </c>
      <c r="J63" s="230"/>
      <c r="K63" s="230">
        <f>SUM(K64:K73)</f>
        <v>0</v>
      </c>
      <c r="L63" s="230"/>
      <c r="M63" s="230">
        <f>SUM(M64:M73)</f>
        <v>0</v>
      </c>
      <c r="N63" s="229"/>
      <c r="O63" s="229">
        <f>SUM(O64:O73)</f>
        <v>21.25</v>
      </c>
      <c r="P63" s="229"/>
      <c r="Q63" s="229">
        <f>SUM(Q64:Q73)</f>
        <v>0</v>
      </c>
      <c r="R63" s="230"/>
      <c r="S63" s="230"/>
      <c r="T63" s="231"/>
      <c r="U63" s="225"/>
      <c r="V63" s="225">
        <f>SUM(V64:V73)</f>
        <v>29.55</v>
      </c>
      <c r="W63" s="225"/>
      <c r="X63" s="225"/>
      <c r="Y63" s="225"/>
      <c r="AG63" t="s">
        <v>151</v>
      </c>
    </row>
    <row r="64" spans="1:60" outlineLevel="1" x14ac:dyDescent="0.2">
      <c r="A64" s="233">
        <v>13</v>
      </c>
      <c r="B64" s="234" t="s">
        <v>255</v>
      </c>
      <c r="C64" s="252" t="s">
        <v>256</v>
      </c>
      <c r="D64" s="235" t="s">
        <v>212</v>
      </c>
      <c r="E64" s="236">
        <v>12.4992</v>
      </c>
      <c r="F64" s="237"/>
      <c r="G64" s="238">
        <f>ROUND(E64*F64,2)</f>
        <v>0</v>
      </c>
      <c r="H64" s="237"/>
      <c r="I64" s="238">
        <f>ROUND(E64*H64,2)</f>
        <v>0</v>
      </c>
      <c r="J64" s="237"/>
      <c r="K64" s="238">
        <f>ROUND(E64*J64,2)</f>
        <v>0</v>
      </c>
      <c r="L64" s="238">
        <v>21</v>
      </c>
      <c r="M64" s="238">
        <f>G64*(1+L64/100)</f>
        <v>0</v>
      </c>
      <c r="N64" s="236">
        <v>1.7</v>
      </c>
      <c r="O64" s="236">
        <f>ROUND(E64*N64,2)</f>
        <v>21.25</v>
      </c>
      <c r="P64" s="236">
        <v>0</v>
      </c>
      <c r="Q64" s="236">
        <f>ROUND(E64*P64,2)</f>
        <v>0</v>
      </c>
      <c r="R64" s="238" t="s">
        <v>213</v>
      </c>
      <c r="S64" s="238" t="s">
        <v>177</v>
      </c>
      <c r="T64" s="239" t="s">
        <v>177</v>
      </c>
      <c r="U64" s="221">
        <v>1.59</v>
      </c>
      <c r="V64" s="221">
        <f>ROUND(E64*U64,2)</f>
        <v>19.87</v>
      </c>
      <c r="W64" s="221"/>
      <c r="X64" s="221" t="s">
        <v>157</v>
      </c>
      <c r="Y64" s="221" t="s">
        <v>158</v>
      </c>
      <c r="Z64" s="211"/>
      <c r="AA64" s="211"/>
      <c r="AB64" s="211"/>
      <c r="AC64" s="211"/>
      <c r="AD64" s="211"/>
      <c r="AE64" s="211"/>
      <c r="AF64" s="211"/>
      <c r="AG64" s="211" t="s">
        <v>214</v>
      </c>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spans="1:60" ht="22.5" outlineLevel="2" x14ac:dyDescent="0.2">
      <c r="A65" s="218"/>
      <c r="B65" s="219"/>
      <c r="C65" s="261" t="s">
        <v>257</v>
      </c>
      <c r="D65" s="260"/>
      <c r="E65" s="260"/>
      <c r="F65" s="260"/>
      <c r="G65" s="260"/>
      <c r="H65" s="221"/>
      <c r="I65" s="221"/>
      <c r="J65" s="221"/>
      <c r="K65" s="221"/>
      <c r="L65" s="221"/>
      <c r="M65" s="221"/>
      <c r="N65" s="220"/>
      <c r="O65" s="220"/>
      <c r="P65" s="220"/>
      <c r="Q65" s="220"/>
      <c r="R65" s="221"/>
      <c r="S65" s="221"/>
      <c r="T65" s="221"/>
      <c r="U65" s="221"/>
      <c r="V65" s="221"/>
      <c r="W65" s="221"/>
      <c r="X65" s="221"/>
      <c r="Y65" s="221"/>
      <c r="Z65" s="211"/>
      <c r="AA65" s="211"/>
      <c r="AB65" s="211"/>
      <c r="AC65" s="211"/>
      <c r="AD65" s="211"/>
      <c r="AE65" s="211"/>
      <c r="AF65" s="211"/>
      <c r="AG65" s="211" t="s">
        <v>206</v>
      </c>
      <c r="AH65" s="211"/>
      <c r="AI65" s="211"/>
      <c r="AJ65" s="211"/>
      <c r="AK65" s="211"/>
      <c r="AL65" s="211"/>
      <c r="AM65" s="211"/>
      <c r="AN65" s="211"/>
      <c r="AO65" s="211"/>
      <c r="AP65" s="211"/>
      <c r="AQ65" s="211"/>
      <c r="AR65" s="211"/>
      <c r="AS65" s="211"/>
      <c r="AT65" s="211"/>
      <c r="AU65" s="211"/>
      <c r="AV65" s="211"/>
      <c r="AW65" s="211"/>
      <c r="AX65" s="211"/>
      <c r="AY65" s="211"/>
      <c r="AZ65" s="211"/>
      <c r="BA65" s="248" t="str">
        <f>C65</f>
        <v>sypaninou z vhodných hornin tř. 1 - 4 nebo materiálem připraveným podél výkopu ve vzdálenosti do 3 m od jeho kraje, pro jakoukoliv hloubku výkopu a jakoukoliv míru zhutnění,</v>
      </c>
      <c r="BB65" s="211"/>
      <c r="BC65" s="211"/>
      <c r="BD65" s="211"/>
      <c r="BE65" s="211"/>
      <c r="BF65" s="211"/>
      <c r="BG65" s="211"/>
      <c r="BH65" s="211"/>
    </row>
    <row r="66" spans="1:60" outlineLevel="2" x14ac:dyDescent="0.2">
      <c r="A66" s="218"/>
      <c r="B66" s="219"/>
      <c r="C66" s="262" t="s">
        <v>402</v>
      </c>
      <c r="D66" s="258"/>
      <c r="E66" s="259">
        <v>12.4992</v>
      </c>
      <c r="F66" s="221"/>
      <c r="G66" s="221"/>
      <c r="H66" s="221"/>
      <c r="I66" s="221"/>
      <c r="J66" s="221"/>
      <c r="K66" s="221"/>
      <c r="L66" s="221"/>
      <c r="M66" s="221"/>
      <c r="N66" s="220"/>
      <c r="O66" s="220"/>
      <c r="P66" s="220"/>
      <c r="Q66" s="220"/>
      <c r="R66" s="221"/>
      <c r="S66" s="221"/>
      <c r="T66" s="221"/>
      <c r="U66" s="221"/>
      <c r="V66" s="221"/>
      <c r="W66" s="221"/>
      <c r="X66" s="221"/>
      <c r="Y66" s="221"/>
      <c r="Z66" s="211"/>
      <c r="AA66" s="211"/>
      <c r="AB66" s="211"/>
      <c r="AC66" s="211"/>
      <c r="AD66" s="211"/>
      <c r="AE66" s="211"/>
      <c r="AF66" s="211"/>
      <c r="AG66" s="211" t="s">
        <v>209</v>
      </c>
      <c r="AH66" s="211">
        <v>0</v>
      </c>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ht="22.5" outlineLevel="1" x14ac:dyDescent="0.2">
      <c r="A67" s="233">
        <v>14</v>
      </c>
      <c r="B67" s="234" t="s">
        <v>259</v>
      </c>
      <c r="C67" s="252" t="s">
        <v>260</v>
      </c>
      <c r="D67" s="235" t="s">
        <v>212</v>
      </c>
      <c r="E67" s="236">
        <v>48.413049999999998</v>
      </c>
      <c r="F67" s="237"/>
      <c r="G67" s="238">
        <f>ROUND(E67*F67,2)</f>
        <v>0</v>
      </c>
      <c r="H67" s="237"/>
      <c r="I67" s="238">
        <f>ROUND(E67*H67,2)</f>
        <v>0</v>
      </c>
      <c r="J67" s="237"/>
      <c r="K67" s="238">
        <f>ROUND(E67*J67,2)</f>
        <v>0</v>
      </c>
      <c r="L67" s="238">
        <v>21</v>
      </c>
      <c r="M67" s="238">
        <f>G67*(1+L67/100)</f>
        <v>0</v>
      </c>
      <c r="N67" s="236">
        <v>0</v>
      </c>
      <c r="O67" s="236">
        <f>ROUND(E67*N67,2)</f>
        <v>0</v>
      </c>
      <c r="P67" s="236">
        <v>0</v>
      </c>
      <c r="Q67" s="236">
        <f>ROUND(E67*P67,2)</f>
        <v>0</v>
      </c>
      <c r="R67" s="238" t="s">
        <v>213</v>
      </c>
      <c r="S67" s="238" t="s">
        <v>177</v>
      </c>
      <c r="T67" s="239" t="s">
        <v>177</v>
      </c>
      <c r="U67" s="221">
        <v>0.2</v>
      </c>
      <c r="V67" s="221">
        <f>ROUND(E67*U67,2)</f>
        <v>9.68</v>
      </c>
      <c r="W67" s="221"/>
      <c r="X67" s="221" t="s">
        <v>203</v>
      </c>
      <c r="Y67" s="221" t="s">
        <v>158</v>
      </c>
      <c r="Z67" s="211"/>
      <c r="AA67" s="211"/>
      <c r="AB67" s="211"/>
      <c r="AC67" s="211"/>
      <c r="AD67" s="211"/>
      <c r="AE67" s="211"/>
      <c r="AF67" s="211"/>
      <c r="AG67" s="211" t="s">
        <v>204</v>
      </c>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outlineLevel="2" x14ac:dyDescent="0.2">
      <c r="A68" s="218"/>
      <c r="B68" s="219"/>
      <c r="C68" s="261" t="s">
        <v>261</v>
      </c>
      <c r="D68" s="260"/>
      <c r="E68" s="260"/>
      <c r="F68" s="260"/>
      <c r="G68" s="260"/>
      <c r="H68" s="221"/>
      <c r="I68" s="221"/>
      <c r="J68" s="221"/>
      <c r="K68" s="221"/>
      <c r="L68" s="221"/>
      <c r="M68" s="221"/>
      <c r="N68" s="220"/>
      <c r="O68" s="220"/>
      <c r="P68" s="220"/>
      <c r="Q68" s="220"/>
      <c r="R68" s="221"/>
      <c r="S68" s="221"/>
      <c r="T68" s="221"/>
      <c r="U68" s="221"/>
      <c r="V68" s="221"/>
      <c r="W68" s="221"/>
      <c r="X68" s="221"/>
      <c r="Y68" s="221"/>
      <c r="Z68" s="211"/>
      <c r="AA68" s="211"/>
      <c r="AB68" s="211"/>
      <c r="AC68" s="211"/>
      <c r="AD68" s="211"/>
      <c r="AE68" s="211"/>
      <c r="AF68" s="211"/>
      <c r="AG68" s="211" t="s">
        <v>206</v>
      </c>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row>
    <row r="69" spans="1:60" outlineLevel="2" x14ac:dyDescent="0.2">
      <c r="A69" s="218"/>
      <c r="B69" s="219"/>
      <c r="C69" s="254" t="s">
        <v>262</v>
      </c>
      <c r="D69" s="249"/>
      <c r="E69" s="249"/>
      <c r="F69" s="249"/>
      <c r="G69" s="249"/>
      <c r="H69" s="221"/>
      <c r="I69" s="221"/>
      <c r="J69" s="221"/>
      <c r="K69" s="221"/>
      <c r="L69" s="221"/>
      <c r="M69" s="221"/>
      <c r="N69" s="220"/>
      <c r="O69" s="220"/>
      <c r="P69" s="220"/>
      <c r="Q69" s="220"/>
      <c r="R69" s="221"/>
      <c r="S69" s="221"/>
      <c r="T69" s="221"/>
      <c r="U69" s="221"/>
      <c r="V69" s="221"/>
      <c r="W69" s="221"/>
      <c r="X69" s="221"/>
      <c r="Y69" s="221"/>
      <c r="Z69" s="211"/>
      <c r="AA69" s="211"/>
      <c r="AB69" s="211"/>
      <c r="AC69" s="211"/>
      <c r="AD69" s="211"/>
      <c r="AE69" s="211"/>
      <c r="AF69" s="211"/>
      <c r="AG69" s="211" t="s">
        <v>169</v>
      </c>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outlineLevel="2" x14ac:dyDescent="0.2">
      <c r="A70" s="218"/>
      <c r="B70" s="219"/>
      <c r="C70" s="262" t="s">
        <v>403</v>
      </c>
      <c r="D70" s="258"/>
      <c r="E70" s="259">
        <v>18.164899999999999</v>
      </c>
      <c r="F70" s="221"/>
      <c r="G70" s="221"/>
      <c r="H70" s="221"/>
      <c r="I70" s="221"/>
      <c r="J70" s="221"/>
      <c r="K70" s="221"/>
      <c r="L70" s="221"/>
      <c r="M70" s="221"/>
      <c r="N70" s="220"/>
      <c r="O70" s="220"/>
      <c r="P70" s="220"/>
      <c r="Q70" s="220"/>
      <c r="R70" s="221"/>
      <c r="S70" s="221"/>
      <c r="T70" s="221"/>
      <c r="U70" s="221"/>
      <c r="V70" s="221"/>
      <c r="W70" s="221"/>
      <c r="X70" s="221"/>
      <c r="Y70" s="221"/>
      <c r="Z70" s="211"/>
      <c r="AA70" s="211"/>
      <c r="AB70" s="211"/>
      <c r="AC70" s="211"/>
      <c r="AD70" s="211"/>
      <c r="AE70" s="211"/>
      <c r="AF70" s="211"/>
      <c r="AG70" s="211" t="s">
        <v>209</v>
      </c>
      <c r="AH70" s="211">
        <v>0</v>
      </c>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spans="1:60" outlineLevel="3" x14ac:dyDescent="0.2">
      <c r="A71" s="218"/>
      <c r="B71" s="219"/>
      <c r="C71" s="262" t="s">
        <v>404</v>
      </c>
      <c r="D71" s="258"/>
      <c r="E71" s="259">
        <v>1.2350000000000001</v>
      </c>
      <c r="F71" s="221"/>
      <c r="G71" s="221"/>
      <c r="H71" s="221"/>
      <c r="I71" s="221"/>
      <c r="J71" s="221"/>
      <c r="K71" s="221"/>
      <c r="L71" s="221"/>
      <c r="M71" s="221"/>
      <c r="N71" s="220"/>
      <c r="O71" s="220"/>
      <c r="P71" s="220"/>
      <c r="Q71" s="220"/>
      <c r="R71" s="221"/>
      <c r="S71" s="221"/>
      <c r="T71" s="221"/>
      <c r="U71" s="221"/>
      <c r="V71" s="221"/>
      <c r="W71" s="221"/>
      <c r="X71" s="221"/>
      <c r="Y71" s="221"/>
      <c r="Z71" s="211"/>
      <c r="AA71" s="211"/>
      <c r="AB71" s="211"/>
      <c r="AC71" s="211"/>
      <c r="AD71" s="211"/>
      <c r="AE71" s="211"/>
      <c r="AF71" s="211"/>
      <c r="AG71" s="211" t="s">
        <v>209</v>
      </c>
      <c r="AH71" s="211">
        <v>0</v>
      </c>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outlineLevel="3" x14ac:dyDescent="0.2">
      <c r="A72" s="218"/>
      <c r="B72" s="219"/>
      <c r="C72" s="262" t="s">
        <v>405</v>
      </c>
      <c r="D72" s="258"/>
      <c r="E72" s="259">
        <v>27.762149999999998</v>
      </c>
      <c r="F72" s="221"/>
      <c r="G72" s="221"/>
      <c r="H72" s="221"/>
      <c r="I72" s="221"/>
      <c r="J72" s="221"/>
      <c r="K72" s="221"/>
      <c r="L72" s="221"/>
      <c r="M72" s="221"/>
      <c r="N72" s="220"/>
      <c r="O72" s="220"/>
      <c r="P72" s="220"/>
      <c r="Q72" s="220"/>
      <c r="R72" s="221"/>
      <c r="S72" s="221"/>
      <c r="T72" s="221"/>
      <c r="U72" s="221"/>
      <c r="V72" s="221"/>
      <c r="W72" s="221"/>
      <c r="X72" s="221"/>
      <c r="Y72" s="221"/>
      <c r="Z72" s="211"/>
      <c r="AA72" s="211"/>
      <c r="AB72" s="211"/>
      <c r="AC72" s="211"/>
      <c r="AD72" s="211"/>
      <c r="AE72" s="211"/>
      <c r="AF72" s="211"/>
      <c r="AG72" s="211" t="s">
        <v>209</v>
      </c>
      <c r="AH72" s="211">
        <v>0</v>
      </c>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spans="1:60" outlineLevel="3" x14ac:dyDescent="0.2">
      <c r="A73" s="218"/>
      <c r="B73" s="219"/>
      <c r="C73" s="262" t="s">
        <v>406</v>
      </c>
      <c r="D73" s="258"/>
      <c r="E73" s="259">
        <v>1.2509999999999999</v>
      </c>
      <c r="F73" s="221"/>
      <c r="G73" s="221"/>
      <c r="H73" s="221"/>
      <c r="I73" s="221"/>
      <c r="J73" s="221"/>
      <c r="K73" s="221"/>
      <c r="L73" s="221"/>
      <c r="M73" s="221"/>
      <c r="N73" s="220"/>
      <c r="O73" s="220"/>
      <c r="P73" s="220"/>
      <c r="Q73" s="220"/>
      <c r="R73" s="221"/>
      <c r="S73" s="221"/>
      <c r="T73" s="221"/>
      <c r="U73" s="221"/>
      <c r="V73" s="221"/>
      <c r="W73" s="221"/>
      <c r="X73" s="221"/>
      <c r="Y73" s="221"/>
      <c r="Z73" s="211"/>
      <c r="AA73" s="211"/>
      <c r="AB73" s="211"/>
      <c r="AC73" s="211"/>
      <c r="AD73" s="211"/>
      <c r="AE73" s="211"/>
      <c r="AF73" s="211"/>
      <c r="AG73" s="211" t="s">
        <v>209</v>
      </c>
      <c r="AH73" s="211">
        <v>0</v>
      </c>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x14ac:dyDescent="0.2">
      <c r="A74" s="226" t="s">
        <v>150</v>
      </c>
      <c r="B74" s="227" t="s">
        <v>100</v>
      </c>
      <c r="C74" s="250" t="s">
        <v>101</v>
      </c>
      <c r="D74" s="228"/>
      <c r="E74" s="229"/>
      <c r="F74" s="230"/>
      <c r="G74" s="230">
        <f>SUMIF(AG75:AG77,"&lt;&gt;NOR",G75:G77)</f>
        <v>0</v>
      </c>
      <c r="H74" s="230"/>
      <c r="I74" s="230">
        <f>SUM(I75:I77)</f>
        <v>0</v>
      </c>
      <c r="J74" s="230"/>
      <c r="K74" s="230">
        <f>SUM(K75:K77)</f>
        <v>0</v>
      </c>
      <c r="L74" s="230"/>
      <c r="M74" s="230">
        <f>SUM(M75:M77)</f>
        <v>0</v>
      </c>
      <c r="N74" s="229"/>
      <c r="O74" s="229">
        <f>SUM(O75:O77)</f>
        <v>0</v>
      </c>
      <c r="P74" s="229"/>
      <c r="Q74" s="229">
        <f>SUM(Q75:Q77)</f>
        <v>0</v>
      </c>
      <c r="R74" s="230"/>
      <c r="S74" s="230"/>
      <c r="T74" s="231"/>
      <c r="U74" s="225"/>
      <c r="V74" s="225">
        <f>SUM(V75:V77)</f>
        <v>0.42</v>
      </c>
      <c r="W74" s="225"/>
      <c r="X74" s="225"/>
      <c r="Y74" s="225"/>
      <c r="AG74" t="s">
        <v>151</v>
      </c>
    </row>
    <row r="75" spans="1:60" ht="22.5" outlineLevel="1" x14ac:dyDescent="0.2">
      <c r="A75" s="233">
        <v>15</v>
      </c>
      <c r="B75" s="234" t="s">
        <v>325</v>
      </c>
      <c r="C75" s="252" t="s">
        <v>326</v>
      </c>
      <c r="D75" s="235" t="s">
        <v>201</v>
      </c>
      <c r="E75" s="236">
        <v>2.355</v>
      </c>
      <c r="F75" s="237"/>
      <c r="G75" s="238">
        <f>ROUND(E75*F75,2)</f>
        <v>0</v>
      </c>
      <c r="H75" s="237"/>
      <c r="I75" s="238">
        <f>ROUND(E75*H75,2)</f>
        <v>0</v>
      </c>
      <c r="J75" s="237"/>
      <c r="K75" s="238">
        <f>ROUND(E75*J75,2)</f>
        <v>0</v>
      </c>
      <c r="L75" s="238">
        <v>21</v>
      </c>
      <c r="M75" s="238">
        <f>G75*(1+L75/100)</f>
        <v>0</v>
      </c>
      <c r="N75" s="236">
        <v>0</v>
      </c>
      <c r="O75" s="236">
        <f>ROUND(E75*N75,2)</f>
        <v>0</v>
      </c>
      <c r="P75" s="236">
        <v>0</v>
      </c>
      <c r="Q75" s="236">
        <f>ROUND(E75*P75,2)</f>
        <v>0</v>
      </c>
      <c r="R75" s="238" t="s">
        <v>213</v>
      </c>
      <c r="S75" s="238" t="s">
        <v>177</v>
      </c>
      <c r="T75" s="239" t="s">
        <v>177</v>
      </c>
      <c r="U75" s="221">
        <v>0.17699999999999999</v>
      </c>
      <c r="V75" s="221">
        <f>ROUND(E75*U75,2)</f>
        <v>0.42</v>
      </c>
      <c r="W75" s="221"/>
      <c r="X75" s="221" t="s">
        <v>157</v>
      </c>
      <c r="Y75" s="221" t="s">
        <v>158</v>
      </c>
      <c r="Z75" s="211"/>
      <c r="AA75" s="211"/>
      <c r="AB75" s="211"/>
      <c r="AC75" s="211"/>
      <c r="AD75" s="211"/>
      <c r="AE75" s="211"/>
      <c r="AF75" s="211"/>
      <c r="AG75" s="211" t="s">
        <v>214</v>
      </c>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ht="22.5" outlineLevel="2" x14ac:dyDescent="0.2">
      <c r="A76" s="218"/>
      <c r="B76" s="219"/>
      <c r="C76" s="261" t="s">
        <v>327</v>
      </c>
      <c r="D76" s="260"/>
      <c r="E76" s="260"/>
      <c r="F76" s="260"/>
      <c r="G76" s="260"/>
      <c r="H76" s="221"/>
      <c r="I76" s="221"/>
      <c r="J76" s="221"/>
      <c r="K76" s="221"/>
      <c r="L76" s="221"/>
      <c r="M76" s="221"/>
      <c r="N76" s="220"/>
      <c r="O76" s="220"/>
      <c r="P76" s="220"/>
      <c r="Q76" s="220"/>
      <c r="R76" s="221"/>
      <c r="S76" s="221"/>
      <c r="T76" s="221"/>
      <c r="U76" s="221"/>
      <c r="V76" s="221"/>
      <c r="W76" s="221"/>
      <c r="X76" s="221"/>
      <c r="Y76" s="221"/>
      <c r="Z76" s="211"/>
      <c r="AA76" s="211"/>
      <c r="AB76" s="211"/>
      <c r="AC76" s="211"/>
      <c r="AD76" s="211"/>
      <c r="AE76" s="211"/>
      <c r="AF76" s="211"/>
      <c r="AG76" s="211" t="s">
        <v>206</v>
      </c>
      <c r="AH76" s="211"/>
      <c r="AI76" s="211"/>
      <c r="AJ76" s="211"/>
      <c r="AK76" s="211"/>
      <c r="AL76" s="211"/>
      <c r="AM76" s="211"/>
      <c r="AN76" s="211"/>
      <c r="AO76" s="211"/>
      <c r="AP76" s="211"/>
      <c r="AQ76" s="211"/>
      <c r="AR76" s="211"/>
      <c r="AS76" s="211"/>
      <c r="AT76" s="211"/>
      <c r="AU76" s="211"/>
      <c r="AV76" s="211"/>
      <c r="AW76" s="211"/>
      <c r="AX76" s="211"/>
      <c r="AY76" s="211"/>
      <c r="AZ76" s="211"/>
      <c r="BA76" s="248" t="str">
        <f>C76</f>
        <v>s případným nutným přemístěním hromad nebo dočasných skládek na místo potřeby ze vzdálenosti do 30 m, v rovině nebo ve svahu do 1 : 5,</v>
      </c>
      <c r="BB76" s="211"/>
      <c r="BC76" s="211"/>
      <c r="BD76" s="211"/>
      <c r="BE76" s="211"/>
      <c r="BF76" s="211"/>
      <c r="BG76" s="211"/>
      <c r="BH76" s="211"/>
    </row>
    <row r="77" spans="1:60" outlineLevel="2" x14ac:dyDescent="0.2">
      <c r="A77" s="218"/>
      <c r="B77" s="219"/>
      <c r="C77" s="262" t="s">
        <v>407</v>
      </c>
      <c r="D77" s="258"/>
      <c r="E77" s="259">
        <v>2.355</v>
      </c>
      <c r="F77" s="221"/>
      <c r="G77" s="221"/>
      <c r="H77" s="221"/>
      <c r="I77" s="221"/>
      <c r="J77" s="221"/>
      <c r="K77" s="221"/>
      <c r="L77" s="221"/>
      <c r="M77" s="221"/>
      <c r="N77" s="220"/>
      <c r="O77" s="220"/>
      <c r="P77" s="220"/>
      <c r="Q77" s="220"/>
      <c r="R77" s="221"/>
      <c r="S77" s="221"/>
      <c r="T77" s="221"/>
      <c r="U77" s="221"/>
      <c r="V77" s="221"/>
      <c r="W77" s="221"/>
      <c r="X77" s="221"/>
      <c r="Y77" s="221"/>
      <c r="Z77" s="211"/>
      <c r="AA77" s="211"/>
      <c r="AB77" s="211"/>
      <c r="AC77" s="211"/>
      <c r="AD77" s="211"/>
      <c r="AE77" s="211"/>
      <c r="AF77" s="211"/>
      <c r="AG77" s="211" t="s">
        <v>209</v>
      </c>
      <c r="AH77" s="211">
        <v>5</v>
      </c>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x14ac:dyDescent="0.2">
      <c r="A78" s="226" t="s">
        <v>150</v>
      </c>
      <c r="B78" s="227" t="s">
        <v>104</v>
      </c>
      <c r="C78" s="250" t="s">
        <v>105</v>
      </c>
      <c r="D78" s="228"/>
      <c r="E78" s="229"/>
      <c r="F78" s="230"/>
      <c r="G78" s="230">
        <f>SUMIF(AG79:AG82,"&lt;&gt;NOR",G79:G82)</f>
        <v>0</v>
      </c>
      <c r="H78" s="230"/>
      <c r="I78" s="230">
        <f>SUM(I79:I82)</f>
        <v>0</v>
      </c>
      <c r="J78" s="230"/>
      <c r="K78" s="230">
        <f>SUM(K79:K82)</f>
        <v>0</v>
      </c>
      <c r="L78" s="230"/>
      <c r="M78" s="230">
        <f>SUM(M79:M82)</f>
        <v>0</v>
      </c>
      <c r="N78" s="229"/>
      <c r="O78" s="229">
        <f>SUM(O79:O82)</f>
        <v>2.86</v>
      </c>
      <c r="P78" s="229"/>
      <c r="Q78" s="229">
        <f>SUM(Q79:Q82)</f>
        <v>0</v>
      </c>
      <c r="R78" s="230"/>
      <c r="S78" s="230"/>
      <c r="T78" s="231"/>
      <c r="U78" s="225"/>
      <c r="V78" s="225">
        <f>SUM(V79:V82)</f>
        <v>14.81</v>
      </c>
      <c r="W78" s="225"/>
      <c r="X78" s="225"/>
      <c r="Y78" s="225"/>
      <c r="AG78" t="s">
        <v>151</v>
      </c>
    </row>
    <row r="79" spans="1:60" outlineLevel="1" x14ac:dyDescent="0.2">
      <c r="A79" s="233">
        <v>16</v>
      </c>
      <c r="B79" s="234" t="s">
        <v>264</v>
      </c>
      <c r="C79" s="252" t="s">
        <v>265</v>
      </c>
      <c r="D79" s="235" t="s">
        <v>201</v>
      </c>
      <c r="E79" s="236">
        <v>30.855</v>
      </c>
      <c r="F79" s="237"/>
      <c r="G79" s="238">
        <f>ROUND(E79*F79,2)</f>
        <v>0</v>
      </c>
      <c r="H79" s="237"/>
      <c r="I79" s="238">
        <f>ROUND(E79*H79,2)</f>
        <v>0</v>
      </c>
      <c r="J79" s="237"/>
      <c r="K79" s="238">
        <f>ROUND(E79*J79,2)</f>
        <v>0</v>
      </c>
      <c r="L79" s="238">
        <v>21</v>
      </c>
      <c r="M79" s="238">
        <f>G79*(1+L79/100)</f>
        <v>0</v>
      </c>
      <c r="N79" s="236">
        <v>9.2799999999999994E-2</v>
      </c>
      <c r="O79" s="236">
        <f>ROUND(E79*N79,2)</f>
        <v>2.86</v>
      </c>
      <c r="P79" s="236">
        <v>0</v>
      </c>
      <c r="Q79" s="236">
        <f>ROUND(E79*P79,2)</f>
        <v>0</v>
      </c>
      <c r="R79" s="238" t="s">
        <v>202</v>
      </c>
      <c r="S79" s="238" t="s">
        <v>177</v>
      </c>
      <c r="T79" s="239" t="s">
        <v>177</v>
      </c>
      <c r="U79" s="221">
        <v>0.48</v>
      </c>
      <c r="V79" s="221">
        <f>ROUND(E79*U79,2)</f>
        <v>14.81</v>
      </c>
      <c r="W79" s="221"/>
      <c r="X79" s="221" t="s">
        <v>157</v>
      </c>
      <c r="Y79" s="221" t="s">
        <v>158</v>
      </c>
      <c r="Z79" s="211"/>
      <c r="AA79" s="211"/>
      <c r="AB79" s="211"/>
      <c r="AC79" s="211"/>
      <c r="AD79" s="211"/>
      <c r="AE79" s="211"/>
      <c r="AF79" s="211"/>
      <c r="AG79" s="211" t="s">
        <v>214</v>
      </c>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ht="22.5" outlineLevel="2" x14ac:dyDescent="0.2">
      <c r="A80" s="218"/>
      <c r="B80" s="219"/>
      <c r="C80" s="261" t="s">
        <v>266</v>
      </c>
      <c r="D80" s="260"/>
      <c r="E80" s="260"/>
      <c r="F80" s="260"/>
      <c r="G80" s="260"/>
      <c r="H80" s="221"/>
      <c r="I80" s="221"/>
      <c r="J80" s="221"/>
      <c r="K80" s="221"/>
      <c r="L80" s="221"/>
      <c r="M80" s="221"/>
      <c r="N80" s="220"/>
      <c r="O80" s="220"/>
      <c r="P80" s="220"/>
      <c r="Q80" s="220"/>
      <c r="R80" s="221"/>
      <c r="S80" s="221"/>
      <c r="T80" s="221"/>
      <c r="U80" s="221"/>
      <c r="V80" s="221"/>
      <c r="W80" s="221"/>
      <c r="X80" s="221"/>
      <c r="Y80" s="221"/>
      <c r="Z80" s="211"/>
      <c r="AA80" s="211"/>
      <c r="AB80" s="211"/>
      <c r="AC80" s="211"/>
      <c r="AD80" s="211"/>
      <c r="AE80" s="211"/>
      <c r="AF80" s="211"/>
      <c r="AG80" s="211" t="s">
        <v>206</v>
      </c>
      <c r="AH80" s="211"/>
      <c r="AI80" s="211"/>
      <c r="AJ80" s="211"/>
      <c r="AK80" s="211"/>
      <c r="AL80" s="211"/>
      <c r="AM80" s="211"/>
      <c r="AN80" s="211"/>
      <c r="AO80" s="211"/>
      <c r="AP80" s="211"/>
      <c r="AQ80" s="211"/>
      <c r="AR80" s="211"/>
      <c r="AS80" s="211"/>
      <c r="AT80" s="211"/>
      <c r="AU80" s="211"/>
      <c r="AV80" s="211"/>
      <c r="AW80" s="211"/>
      <c r="AX80" s="211"/>
      <c r="AY80" s="211"/>
      <c r="AZ80" s="211"/>
      <c r="BA80" s="248" t="str">
        <f>C80</f>
        <v>s provedením lože z kameniva drceného, s vyplněním spár, s dvojitým hutněním a se smetením přebytečného materiálu na krajnici. S dodáním hmot pro lože a výplň spár.</v>
      </c>
      <c r="BB80" s="211"/>
      <c r="BC80" s="211"/>
      <c r="BD80" s="211"/>
      <c r="BE80" s="211"/>
      <c r="BF80" s="211"/>
      <c r="BG80" s="211"/>
      <c r="BH80" s="211"/>
    </row>
    <row r="81" spans="1:60" outlineLevel="2" x14ac:dyDescent="0.2">
      <c r="A81" s="218"/>
      <c r="B81" s="219"/>
      <c r="C81" s="254" t="s">
        <v>267</v>
      </c>
      <c r="D81" s="249"/>
      <c r="E81" s="249"/>
      <c r="F81" s="249"/>
      <c r="G81" s="249"/>
      <c r="H81" s="221"/>
      <c r="I81" s="221"/>
      <c r="J81" s="221"/>
      <c r="K81" s="221"/>
      <c r="L81" s="221"/>
      <c r="M81" s="221"/>
      <c r="N81" s="220"/>
      <c r="O81" s="220"/>
      <c r="P81" s="220"/>
      <c r="Q81" s="220"/>
      <c r="R81" s="221"/>
      <c r="S81" s="221"/>
      <c r="T81" s="221"/>
      <c r="U81" s="221"/>
      <c r="V81" s="221"/>
      <c r="W81" s="221"/>
      <c r="X81" s="221"/>
      <c r="Y81" s="221"/>
      <c r="Z81" s="211"/>
      <c r="AA81" s="211"/>
      <c r="AB81" s="211"/>
      <c r="AC81" s="211"/>
      <c r="AD81" s="211"/>
      <c r="AE81" s="211"/>
      <c r="AF81" s="211"/>
      <c r="AG81" s="211" t="s">
        <v>169</v>
      </c>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outlineLevel="2" x14ac:dyDescent="0.2">
      <c r="A82" s="218"/>
      <c r="B82" s="219"/>
      <c r="C82" s="262" t="s">
        <v>408</v>
      </c>
      <c r="D82" s="258"/>
      <c r="E82" s="259">
        <v>30.855</v>
      </c>
      <c r="F82" s="221"/>
      <c r="G82" s="221"/>
      <c r="H82" s="221"/>
      <c r="I82" s="221"/>
      <c r="J82" s="221"/>
      <c r="K82" s="221"/>
      <c r="L82" s="221"/>
      <c r="M82" s="221"/>
      <c r="N82" s="220"/>
      <c r="O82" s="220"/>
      <c r="P82" s="220"/>
      <c r="Q82" s="220"/>
      <c r="R82" s="221"/>
      <c r="S82" s="221"/>
      <c r="T82" s="221"/>
      <c r="U82" s="221"/>
      <c r="V82" s="221"/>
      <c r="W82" s="221"/>
      <c r="X82" s="221"/>
      <c r="Y82" s="221"/>
      <c r="Z82" s="211"/>
      <c r="AA82" s="211"/>
      <c r="AB82" s="211"/>
      <c r="AC82" s="211"/>
      <c r="AD82" s="211"/>
      <c r="AE82" s="211"/>
      <c r="AF82" s="211"/>
      <c r="AG82" s="211" t="s">
        <v>209</v>
      </c>
      <c r="AH82" s="211">
        <v>5</v>
      </c>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x14ac:dyDescent="0.2">
      <c r="A83" s="226" t="s">
        <v>150</v>
      </c>
      <c r="B83" s="227" t="s">
        <v>106</v>
      </c>
      <c r="C83" s="250" t="s">
        <v>107</v>
      </c>
      <c r="D83" s="228"/>
      <c r="E83" s="229"/>
      <c r="F83" s="230"/>
      <c r="G83" s="230">
        <f>SUMIF(AG84:AG87,"&lt;&gt;NOR",G84:G87)</f>
        <v>0</v>
      </c>
      <c r="H83" s="230"/>
      <c r="I83" s="230">
        <f>SUM(I84:I87)</f>
        <v>0</v>
      </c>
      <c r="J83" s="230"/>
      <c r="K83" s="230">
        <f>SUM(K84:K87)</f>
        <v>0</v>
      </c>
      <c r="L83" s="230"/>
      <c r="M83" s="230">
        <f>SUM(M84:M87)</f>
        <v>0</v>
      </c>
      <c r="N83" s="229"/>
      <c r="O83" s="229">
        <f>SUM(O84:O87)</f>
        <v>0.1</v>
      </c>
      <c r="P83" s="229"/>
      <c r="Q83" s="229">
        <f>SUM(Q84:Q87)</f>
        <v>0</v>
      </c>
      <c r="R83" s="230"/>
      <c r="S83" s="230"/>
      <c r="T83" s="231"/>
      <c r="U83" s="225"/>
      <c r="V83" s="225">
        <f>SUM(V84:V87)</f>
        <v>0</v>
      </c>
      <c r="W83" s="225"/>
      <c r="X83" s="225"/>
      <c r="Y83" s="225"/>
      <c r="AG83" t="s">
        <v>151</v>
      </c>
    </row>
    <row r="84" spans="1:60" outlineLevel="1" x14ac:dyDescent="0.2">
      <c r="A84" s="233">
        <v>17</v>
      </c>
      <c r="B84" s="234" t="s">
        <v>409</v>
      </c>
      <c r="C84" s="252" t="s">
        <v>410</v>
      </c>
      <c r="D84" s="235" t="s">
        <v>341</v>
      </c>
      <c r="E84" s="236">
        <v>1</v>
      </c>
      <c r="F84" s="237"/>
      <c r="G84" s="238">
        <f>ROUND(E84*F84,2)</f>
        <v>0</v>
      </c>
      <c r="H84" s="237"/>
      <c r="I84" s="238">
        <f>ROUND(E84*H84,2)</f>
        <v>0</v>
      </c>
      <c r="J84" s="237"/>
      <c r="K84" s="238">
        <f>ROUND(E84*J84,2)</f>
        <v>0</v>
      </c>
      <c r="L84" s="238">
        <v>21</v>
      </c>
      <c r="M84" s="238">
        <f>G84*(1+L84/100)</f>
        <v>0</v>
      </c>
      <c r="N84" s="236">
        <v>4.7019999999999999E-2</v>
      </c>
      <c r="O84" s="236">
        <f>ROUND(E84*N84,2)</f>
        <v>0.05</v>
      </c>
      <c r="P84" s="236">
        <v>0</v>
      </c>
      <c r="Q84" s="236">
        <f>ROUND(E84*P84,2)</f>
        <v>0</v>
      </c>
      <c r="R84" s="238"/>
      <c r="S84" s="238" t="s">
        <v>155</v>
      </c>
      <c r="T84" s="239" t="s">
        <v>156</v>
      </c>
      <c r="U84" s="221">
        <v>0</v>
      </c>
      <c r="V84" s="221">
        <f>ROUND(E84*U84,2)</f>
        <v>0</v>
      </c>
      <c r="W84" s="221"/>
      <c r="X84" s="221" t="s">
        <v>411</v>
      </c>
      <c r="Y84" s="221" t="s">
        <v>158</v>
      </c>
      <c r="Z84" s="211"/>
      <c r="AA84" s="211"/>
      <c r="AB84" s="211"/>
      <c r="AC84" s="211"/>
      <c r="AD84" s="211"/>
      <c r="AE84" s="211"/>
      <c r="AF84" s="211"/>
      <c r="AG84" s="211" t="s">
        <v>412</v>
      </c>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outlineLevel="2" x14ac:dyDescent="0.2">
      <c r="A85" s="218"/>
      <c r="B85" s="219"/>
      <c r="C85" s="253" t="s">
        <v>413</v>
      </c>
      <c r="D85" s="247"/>
      <c r="E85" s="247"/>
      <c r="F85" s="247"/>
      <c r="G85" s="247"/>
      <c r="H85" s="221"/>
      <c r="I85" s="221"/>
      <c r="J85" s="221"/>
      <c r="K85" s="221"/>
      <c r="L85" s="221"/>
      <c r="M85" s="221"/>
      <c r="N85" s="220"/>
      <c r="O85" s="220"/>
      <c r="P85" s="220"/>
      <c r="Q85" s="220"/>
      <c r="R85" s="221"/>
      <c r="S85" s="221"/>
      <c r="T85" s="221"/>
      <c r="U85" s="221"/>
      <c r="V85" s="221"/>
      <c r="W85" s="221"/>
      <c r="X85" s="221"/>
      <c r="Y85" s="221"/>
      <c r="Z85" s="211"/>
      <c r="AA85" s="211"/>
      <c r="AB85" s="211"/>
      <c r="AC85" s="211"/>
      <c r="AD85" s="211"/>
      <c r="AE85" s="211"/>
      <c r="AF85" s="211"/>
      <c r="AG85" s="211" t="s">
        <v>169</v>
      </c>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outlineLevel="1" x14ac:dyDescent="0.2">
      <c r="A86" s="233">
        <v>18</v>
      </c>
      <c r="B86" s="234" t="s">
        <v>414</v>
      </c>
      <c r="C86" s="252" t="s">
        <v>415</v>
      </c>
      <c r="D86" s="235" t="s">
        <v>341</v>
      </c>
      <c r="E86" s="236">
        <v>1</v>
      </c>
      <c r="F86" s="237"/>
      <c r="G86" s="238">
        <f>ROUND(E86*F86,2)</f>
        <v>0</v>
      </c>
      <c r="H86" s="237"/>
      <c r="I86" s="238">
        <f>ROUND(E86*H86,2)</f>
        <v>0</v>
      </c>
      <c r="J86" s="237"/>
      <c r="K86" s="238">
        <f>ROUND(E86*J86,2)</f>
        <v>0</v>
      </c>
      <c r="L86" s="238">
        <v>21</v>
      </c>
      <c r="M86" s="238">
        <f>G86*(1+L86/100)</f>
        <v>0</v>
      </c>
      <c r="N86" s="236">
        <v>4.7019999999999999E-2</v>
      </c>
      <c r="O86" s="236">
        <f>ROUND(E86*N86,2)</f>
        <v>0.05</v>
      </c>
      <c r="P86" s="236">
        <v>0</v>
      </c>
      <c r="Q86" s="236">
        <f>ROUND(E86*P86,2)</f>
        <v>0</v>
      </c>
      <c r="R86" s="238"/>
      <c r="S86" s="238" t="s">
        <v>155</v>
      </c>
      <c r="T86" s="239" t="s">
        <v>156</v>
      </c>
      <c r="U86" s="221">
        <v>0</v>
      </c>
      <c r="V86" s="221">
        <f>ROUND(E86*U86,2)</f>
        <v>0</v>
      </c>
      <c r="W86" s="221"/>
      <c r="X86" s="221" t="s">
        <v>411</v>
      </c>
      <c r="Y86" s="221" t="s">
        <v>158</v>
      </c>
      <c r="Z86" s="211"/>
      <c r="AA86" s="211"/>
      <c r="AB86" s="211"/>
      <c r="AC86" s="211"/>
      <c r="AD86" s="211"/>
      <c r="AE86" s="211"/>
      <c r="AF86" s="211"/>
      <c r="AG86" s="211" t="s">
        <v>412</v>
      </c>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outlineLevel="2" x14ac:dyDescent="0.2">
      <c r="A87" s="218"/>
      <c r="B87" s="219"/>
      <c r="C87" s="253" t="s">
        <v>413</v>
      </c>
      <c r="D87" s="247"/>
      <c r="E87" s="247"/>
      <c r="F87" s="247"/>
      <c r="G87" s="247"/>
      <c r="H87" s="221"/>
      <c r="I87" s="221"/>
      <c r="J87" s="221"/>
      <c r="K87" s="221"/>
      <c r="L87" s="221"/>
      <c r="M87" s="221"/>
      <c r="N87" s="220"/>
      <c r="O87" s="220"/>
      <c r="P87" s="220"/>
      <c r="Q87" s="220"/>
      <c r="R87" s="221"/>
      <c r="S87" s="221"/>
      <c r="T87" s="221"/>
      <c r="U87" s="221"/>
      <c r="V87" s="221"/>
      <c r="W87" s="221"/>
      <c r="X87" s="221"/>
      <c r="Y87" s="221"/>
      <c r="Z87" s="211"/>
      <c r="AA87" s="211"/>
      <c r="AB87" s="211"/>
      <c r="AC87" s="211"/>
      <c r="AD87" s="211"/>
      <c r="AE87" s="211"/>
      <c r="AF87" s="211"/>
      <c r="AG87" s="211" t="s">
        <v>169</v>
      </c>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spans="1:60" x14ac:dyDescent="0.2">
      <c r="A88" s="226" t="s">
        <v>150</v>
      </c>
      <c r="B88" s="227" t="s">
        <v>111</v>
      </c>
      <c r="C88" s="250" t="s">
        <v>112</v>
      </c>
      <c r="D88" s="228"/>
      <c r="E88" s="229"/>
      <c r="F88" s="230"/>
      <c r="G88" s="230">
        <f>SUMIF(AG89:AG119,"&lt;&gt;NOR",G89:G119)</f>
        <v>0</v>
      </c>
      <c r="H88" s="230"/>
      <c r="I88" s="230">
        <f>SUM(I89:I119)</f>
        <v>0</v>
      </c>
      <c r="J88" s="230"/>
      <c r="K88" s="230">
        <f>SUM(K89:K119)</f>
        <v>0</v>
      </c>
      <c r="L88" s="230"/>
      <c r="M88" s="230">
        <f>SUM(M89:M119)</f>
        <v>0</v>
      </c>
      <c r="N88" s="229"/>
      <c r="O88" s="229">
        <f>SUM(O89:O119)</f>
        <v>0.16</v>
      </c>
      <c r="P88" s="229"/>
      <c r="Q88" s="229">
        <f>SUM(Q89:Q119)</f>
        <v>0</v>
      </c>
      <c r="R88" s="230"/>
      <c r="S88" s="230"/>
      <c r="T88" s="231"/>
      <c r="U88" s="225"/>
      <c r="V88" s="225">
        <f>SUM(V89:V119)</f>
        <v>41.860000000000007</v>
      </c>
      <c r="W88" s="225"/>
      <c r="X88" s="225"/>
      <c r="Y88" s="225"/>
      <c r="AG88" t="s">
        <v>151</v>
      </c>
    </row>
    <row r="89" spans="1:60" ht="22.5" outlineLevel="1" x14ac:dyDescent="0.2">
      <c r="A89" s="233">
        <v>19</v>
      </c>
      <c r="B89" s="234" t="s">
        <v>416</v>
      </c>
      <c r="C89" s="252" t="s">
        <v>417</v>
      </c>
      <c r="D89" s="235" t="s">
        <v>271</v>
      </c>
      <c r="E89" s="236">
        <v>47.9</v>
      </c>
      <c r="F89" s="237"/>
      <c r="G89" s="238">
        <f>ROUND(E89*F89,2)</f>
        <v>0</v>
      </c>
      <c r="H89" s="237"/>
      <c r="I89" s="238">
        <f>ROUND(E89*H89,2)</f>
        <v>0</v>
      </c>
      <c r="J89" s="237"/>
      <c r="K89" s="238">
        <f>ROUND(E89*J89,2)</f>
        <v>0</v>
      </c>
      <c r="L89" s="238">
        <v>21</v>
      </c>
      <c r="M89" s="238">
        <f>G89*(1+L89/100)</f>
        <v>0</v>
      </c>
      <c r="N89" s="236">
        <v>0</v>
      </c>
      <c r="O89" s="236">
        <f>ROUND(E89*N89,2)</f>
        <v>0</v>
      </c>
      <c r="P89" s="236">
        <v>0</v>
      </c>
      <c r="Q89" s="236">
        <f>ROUND(E89*P89,2)</f>
        <v>0</v>
      </c>
      <c r="R89" s="238" t="s">
        <v>252</v>
      </c>
      <c r="S89" s="238" t="s">
        <v>177</v>
      </c>
      <c r="T89" s="239" t="s">
        <v>177</v>
      </c>
      <c r="U89" s="221">
        <v>0.05</v>
      </c>
      <c r="V89" s="221">
        <f>ROUND(E89*U89,2)</f>
        <v>2.4</v>
      </c>
      <c r="W89" s="221"/>
      <c r="X89" s="221" t="s">
        <v>157</v>
      </c>
      <c r="Y89" s="221" t="s">
        <v>158</v>
      </c>
      <c r="Z89" s="211"/>
      <c r="AA89" s="211"/>
      <c r="AB89" s="211"/>
      <c r="AC89" s="211"/>
      <c r="AD89" s="211"/>
      <c r="AE89" s="211"/>
      <c r="AF89" s="211"/>
      <c r="AG89" s="211" t="s">
        <v>214</v>
      </c>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spans="1:60" outlineLevel="2" x14ac:dyDescent="0.2">
      <c r="A90" s="218"/>
      <c r="B90" s="219"/>
      <c r="C90" s="261" t="s">
        <v>418</v>
      </c>
      <c r="D90" s="260"/>
      <c r="E90" s="260"/>
      <c r="F90" s="260"/>
      <c r="G90" s="260"/>
      <c r="H90" s="221"/>
      <c r="I90" s="221"/>
      <c r="J90" s="221"/>
      <c r="K90" s="221"/>
      <c r="L90" s="221"/>
      <c r="M90" s="221"/>
      <c r="N90" s="220"/>
      <c r="O90" s="220"/>
      <c r="P90" s="220"/>
      <c r="Q90" s="220"/>
      <c r="R90" s="221"/>
      <c r="S90" s="221"/>
      <c r="T90" s="221"/>
      <c r="U90" s="221"/>
      <c r="V90" s="221"/>
      <c r="W90" s="221"/>
      <c r="X90" s="221"/>
      <c r="Y90" s="221"/>
      <c r="Z90" s="211"/>
      <c r="AA90" s="211"/>
      <c r="AB90" s="211"/>
      <c r="AC90" s="211"/>
      <c r="AD90" s="211"/>
      <c r="AE90" s="211"/>
      <c r="AF90" s="211"/>
      <c r="AG90" s="211" t="s">
        <v>206</v>
      </c>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outlineLevel="2" x14ac:dyDescent="0.2">
      <c r="A91" s="218"/>
      <c r="B91" s="219"/>
      <c r="C91" s="262" t="s">
        <v>419</v>
      </c>
      <c r="D91" s="258"/>
      <c r="E91" s="259">
        <v>8.4</v>
      </c>
      <c r="F91" s="221"/>
      <c r="G91" s="221"/>
      <c r="H91" s="221"/>
      <c r="I91" s="221"/>
      <c r="J91" s="221"/>
      <c r="K91" s="221"/>
      <c r="L91" s="221"/>
      <c r="M91" s="221"/>
      <c r="N91" s="220"/>
      <c r="O91" s="220"/>
      <c r="P91" s="220"/>
      <c r="Q91" s="220"/>
      <c r="R91" s="221"/>
      <c r="S91" s="221"/>
      <c r="T91" s="221"/>
      <c r="U91" s="221"/>
      <c r="V91" s="221"/>
      <c r="W91" s="221"/>
      <c r="X91" s="221"/>
      <c r="Y91" s="221"/>
      <c r="Z91" s="211"/>
      <c r="AA91" s="211"/>
      <c r="AB91" s="211"/>
      <c r="AC91" s="211"/>
      <c r="AD91" s="211"/>
      <c r="AE91" s="211"/>
      <c r="AF91" s="211"/>
      <c r="AG91" s="211" t="s">
        <v>209</v>
      </c>
      <c r="AH91" s="211">
        <v>5</v>
      </c>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outlineLevel="3" x14ac:dyDescent="0.2">
      <c r="A92" s="218"/>
      <c r="B92" s="219"/>
      <c r="C92" s="262" t="s">
        <v>420</v>
      </c>
      <c r="D92" s="258"/>
      <c r="E92" s="259">
        <v>39.5</v>
      </c>
      <c r="F92" s="221"/>
      <c r="G92" s="221"/>
      <c r="H92" s="221"/>
      <c r="I92" s="221"/>
      <c r="J92" s="221"/>
      <c r="K92" s="221"/>
      <c r="L92" s="221"/>
      <c r="M92" s="221"/>
      <c r="N92" s="220"/>
      <c r="O92" s="220"/>
      <c r="P92" s="220"/>
      <c r="Q92" s="220"/>
      <c r="R92" s="221"/>
      <c r="S92" s="221"/>
      <c r="T92" s="221"/>
      <c r="U92" s="221"/>
      <c r="V92" s="221"/>
      <c r="W92" s="221"/>
      <c r="X92" s="221"/>
      <c r="Y92" s="221"/>
      <c r="Z92" s="211"/>
      <c r="AA92" s="211"/>
      <c r="AB92" s="211"/>
      <c r="AC92" s="211"/>
      <c r="AD92" s="211"/>
      <c r="AE92" s="211"/>
      <c r="AF92" s="211"/>
      <c r="AG92" s="211" t="s">
        <v>209</v>
      </c>
      <c r="AH92" s="211">
        <v>5</v>
      </c>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spans="1:60" ht="22.5" outlineLevel="1" x14ac:dyDescent="0.2">
      <c r="A93" s="233">
        <v>20</v>
      </c>
      <c r="B93" s="234" t="s">
        <v>421</v>
      </c>
      <c r="C93" s="252" t="s">
        <v>422</v>
      </c>
      <c r="D93" s="235" t="s">
        <v>271</v>
      </c>
      <c r="E93" s="236">
        <v>1.7</v>
      </c>
      <c r="F93" s="237"/>
      <c r="G93" s="238">
        <f>ROUND(E93*F93,2)</f>
        <v>0</v>
      </c>
      <c r="H93" s="237"/>
      <c r="I93" s="238">
        <f>ROUND(E93*H93,2)</f>
        <v>0</v>
      </c>
      <c r="J93" s="237"/>
      <c r="K93" s="238">
        <f>ROUND(E93*J93,2)</f>
        <v>0</v>
      </c>
      <c r="L93" s="238">
        <v>21</v>
      </c>
      <c r="M93" s="238">
        <f>G93*(1+L93/100)</f>
        <v>0</v>
      </c>
      <c r="N93" s="236">
        <v>0</v>
      </c>
      <c r="O93" s="236">
        <f>ROUND(E93*N93,2)</f>
        <v>0</v>
      </c>
      <c r="P93" s="236">
        <v>0</v>
      </c>
      <c r="Q93" s="236">
        <f>ROUND(E93*P93,2)</f>
        <v>0</v>
      </c>
      <c r="R93" s="238" t="s">
        <v>252</v>
      </c>
      <c r="S93" s="238" t="s">
        <v>177</v>
      </c>
      <c r="T93" s="239" t="s">
        <v>177</v>
      </c>
      <c r="U93" s="221">
        <v>0.06</v>
      </c>
      <c r="V93" s="221">
        <f>ROUND(E93*U93,2)</f>
        <v>0.1</v>
      </c>
      <c r="W93" s="221"/>
      <c r="X93" s="221" t="s">
        <v>157</v>
      </c>
      <c r="Y93" s="221" t="s">
        <v>158</v>
      </c>
      <c r="Z93" s="211"/>
      <c r="AA93" s="211"/>
      <c r="AB93" s="211"/>
      <c r="AC93" s="211"/>
      <c r="AD93" s="211"/>
      <c r="AE93" s="211"/>
      <c r="AF93" s="211"/>
      <c r="AG93" s="211" t="s">
        <v>214</v>
      </c>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0" outlineLevel="2" x14ac:dyDescent="0.2">
      <c r="A94" s="218"/>
      <c r="B94" s="219"/>
      <c r="C94" s="261" t="s">
        <v>418</v>
      </c>
      <c r="D94" s="260"/>
      <c r="E94" s="260"/>
      <c r="F94" s="260"/>
      <c r="G94" s="260"/>
      <c r="H94" s="221"/>
      <c r="I94" s="221"/>
      <c r="J94" s="221"/>
      <c r="K94" s="221"/>
      <c r="L94" s="221"/>
      <c r="M94" s="221"/>
      <c r="N94" s="220"/>
      <c r="O94" s="220"/>
      <c r="P94" s="220"/>
      <c r="Q94" s="220"/>
      <c r="R94" s="221"/>
      <c r="S94" s="221"/>
      <c r="T94" s="221"/>
      <c r="U94" s="221"/>
      <c r="V94" s="221"/>
      <c r="W94" s="221"/>
      <c r="X94" s="221"/>
      <c r="Y94" s="221"/>
      <c r="Z94" s="211"/>
      <c r="AA94" s="211"/>
      <c r="AB94" s="211"/>
      <c r="AC94" s="211"/>
      <c r="AD94" s="211"/>
      <c r="AE94" s="211"/>
      <c r="AF94" s="211"/>
      <c r="AG94" s="211" t="s">
        <v>206</v>
      </c>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outlineLevel="2" x14ac:dyDescent="0.2">
      <c r="A95" s="218"/>
      <c r="B95" s="219"/>
      <c r="C95" s="262" t="s">
        <v>423</v>
      </c>
      <c r="D95" s="258"/>
      <c r="E95" s="259">
        <v>1.7</v>
      </c>
      <c r="F95" s="221"/>
      <c r="G95" s="221"/>
      <c r="H95" s="221"/>
      <c r="I95" s="221"/>
      <c r="J95" s="221"/>
      <c r="K95" s="221"/>
      <c r="L95" s="221"/>
      <c r="M95" s="221"/>
      <c r="N95" s="220"/>
      <c r="O95" s="220"/>
      <c r="P95" s="220"/>
      <c r="Q95" s="220"/>
      <c r="R95" s="221"/>
      <c r="S95" s="221"/>
      <c r="T95" s="221"/>
      <c r="U95" s="221"/>
      <c r="V95" s="221"/>
      <c r="W95" s="221"/>
      <c r="X95" s="221"/>
      <c r="Y95" s="221"/>
      <c r="Z95" s="211"/>
      <c r="AA95" s="211"/>
      <c r="AB95" s="211"/>
      <c r="AC95" s="211"/>
      <c r="AD95" s="211"/>
      <c r="AE95" s="211"/>
      <c r="AF95" s="211"/>
      <c r="AG95" s="211" t="s">
        <v>209</v>
      </c>
      <c r="AH95" s="211">
        <v>5</v>
      </c>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spans="1:60" outlineLevel="1" x14ac:dyDescent="0.2">
      <c r="A96" s="233">
        <v>21</v>
      </c>
      <c r="B96" s="234" t="s">
        <v>424</v>
      </c>
      <c r="C96" s="252" t="s">
        <v>425</v>
      </c>
      <c r="D96" s="235" t="s">
        <v>271</v>
      </c>
      <c r="E96" s="236">
        <v>1.7</v>
      </c>
      <c r="F96" s="237"/>
      <c r="G96" s="238">
        <f>ROUND(E96*F96,2)</f>
        <v>0</v>
      </c>
      <c r="H96" s="237"/>
      <c r="I96" s="238">
        <f>ROUND(E96*H96,2)</f>
        <v>0</v>
      </c>
      <c r="J96" s="237"/>
      <c r="K96" s="238">
        <f>ROUND(E96*J96,2)</f>
        <v>0</v>
      </c>
      <c r="L96" s="238">
        <v>21</v>
      </c>
      <c r="M96" s="238">
        <f>G96*(1+L96/100)</f>
        <v>0</v>
      </c>
      <c r="N96" s="236">
        <v>2.58E-2</v>
      </c>
      <c r="O96" s="236">
        <f>ROUND(E96*N96,2)</f>
        <v>0.04</v>
      </c>
      <c r="P96" s="236">
        <v>0</v>
      </c>
      <c r="Q96" s="236">
        <f>ROUND(E96*P96,2)</f>
        <v>0</v>
      </c>
      <c r="R96" s="238" t="s">
        <v>274</v>
      </c>
      <c r="S96" s="238" t="s">
        <v>177</v>
      </c>
      <c r="T96" s="239" t="s">
        <v>177</v>
      </c>
      <c r="U96" s="221">
        <v>0.47</v>
      </c>
      <c r="V96" s="221">
        <f>ROUND(E96*U96,2)</f>
        <v>0.8</v>
      </c>
      <c r="W96" s="221"/>
      <c r="X96" s="221" t="s">
        <v>157</v>
      </c>
      <c r="Y96" s="221" t="s">
        <v>158</v>
      </c>
      <c r="Z96" s="211"/>
      <c r="AA96" s="211"/>
      <c r="AB96" s="211"/>
      <c r="AC96" s="211"/>
      <c r="AD96" s="211"/>
      <c r="AE96" s="211"/>
      <c r="AF96" s="211"/>
      <c r="AG96" s="211" t="s">
        <v>214</v>
      </c>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spans="1:60" outlineLevel="2" x14ac:dyDescent="0.2">
      <c r="A97" s="218"/>
      <c r="B97" s="219"/>
      <c r="C97" s="261" t="s">
        <v>426</v>
      </c>
      <c r="D97" s="260"/>
      <c r="E97" s="260"/>
      <c r="F97" s="260"/>
      <c r="G97" s="260"/>
      <c r="H97" s="221"/>
      <c r="I97" s="221"/>
      <c r="J97" s="221"/>
      <c r="K97" s="221"/>
      <c r="L97" s="221"/>
      <c r="M97" s="221"/>
      <c r="N97" s="220"/>
      <c r="O97" s="220"/>
      <c r="P97" s="220"/>
      <c r="Q97" s="220"/>
      <c r="R97" s="221"/>
      <c r="S97" s="221"/>
      <c r="T97" s="221"/>
      <c r="U97" s="221"/>
      <c r="V97" s="221"/>
      <c r="W97" s="221"/>
      <c r="X97" s="221"/>
      <c r="Y97" s="221"/>
      <c r="Z97" s="211"/>
      <c r="AA97" s="211"/>
      <c r="AB97" s="211"/>
      <c r="AC97" s="211"/>
      <c r="AD97" s="211"/>
      <c r="AE97" s="211"/>
      <c r="AF97" s="211"/>
      <c r="AG97" s="211" t="s">
        <v>206</v>
      </c>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outlineLevel="2" x14ac:dyDescent="0.2">
      <c r="A98" s="218"/>
      <c r="B98" s="219"/>
      <c r="C98" s="262" t="s">
        <v>427</v>
      </c>
      <c r="D98" s="258"/>
      <c r="E98" s="259">
        <v>1.7</v>
      </c>
      <c r="F98" s="221"/>
      <c r="G98" s="221"/>
      <c r="H98" s="221"/>
      <c r="I98" s="221"/>
      <c r="J98" s="221"/>
      <c r="K98" s="221"/>
      <c r="L98" s="221"/>
      <c r="M98" s="221"/>
      <c r="N98" s="220"/>
      <c r="O98" s="220"/>
      <c r="P98" s="220"/>
      <c r="Q98" s="220"/>
      <c r="R98" s="221"/>
      <c r="S98" s="221"/>
      <c r="T98" s="221"/>
      <c r="U98" s="221"/>
      <c r="V98" s="221"/>
      <c r="W98" s="221"/>
      <c r="X98" s="221"/>
      <c r="Y98" s="221"/>
      <c r="Z98" s="211"/>
      <c r="AA98" s="211"/>
      <c r="AB98" s="211"/>
      <c r="AC98" s="211"/>
      <c r="AD98" s="211"/>
      <c r="AE98" s="211"/>
      <c r="AF98" s="211"/>
      <c r="AG98" s="211" t="s">
        <v>209</v>
      </c>
      <c r="AH98" s="211">
        <v>0</v>
      </c>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row>
    <row r="99" spans="1:60" ht="22.5" outlineLevel="1" x14ac:dyDescent="0.2">
      <c r="A99" s="233">
        <v>22</v>
      </c>
      <c r="B99" s="234" t="s">
        <v>428</v>
      </c>
      <c r="C99" s="252" t="s">
        <v>429</v>
      </c>
      <c r="D99" s="235" t="s">
        <v>271</v>
      </c>
      <c r="E99" s="236">
        <v>8.4</v>
      </c>
      <c r="F99" s="237"/>
      <c r="G99" s="238">
        <f>ROUND(E99*F99,2)</f>
        <v>0</v>
      </c>
      <c r="H99" s="237"/>
      <c r="I99" s="238">
        <f>ROUND(E99*H99,2)</f>
        <v>0</v>
      </c>
      <c r="J99" s="237"/>
      <c r="K99" s="238">
        <f>ROUND(E99*J99,2)</f>
        <v>0</v>
      </c>
      <c r="L99" s="238">
        <v>21</v>
      </c>
      <c r="M99" s="238">
        <f>G99*(1+L99/100)</f>
        <v>0</v>
      </c>
      <c r="N99" s="236">
        <v>2.0999999999999999E-3</v>
      </c>
      <c r="O99" s="236">
        <f>ROUND(E99*N99,2)</f>
        <v>0.02</v>
      </c>
      <c r="P99" s="236">
        <v>0</v>
      </c>
      <c r="Q99" s="236">
        <f>ROUND(E99*P99,2)</f>
        <v>0</v>
      </c>
      <c r="R99" s="238" t="s">
        <v>274</v>
      </c>
      <c r="S99" s="238" t="s">
        <v>177</v>
      </c>
      <c r="T99" s="239" t="s">
        <v>177</v>
      </c>
      <c r="U99" s="221">
        <v>0.8</v>
      </c>
      <c r="V99" s="221">
        <f>ROUND(E99*U99,2)</f>
        <v>6.72</v>
      </c>
      <c r="W99" s="221"/>
      <c r="X99" s="221" t="s">
        <v>157</v>
      </c>
      <c r="Y99" s="221" t="s">
        <v>158</v>
      </c>
      <c r="Z99" s="211"/>
      <c r="AA99" s="211"/>
      <c r="AB99" s="211"/>
      <c r="AC99" s="211"/>
      <c r="AD99" s="211"/>
      <c r="AE99" s="211"/>
      <c r="AF99" s="211"/>
      <c r="AG99" s="211" t="s">
        <v>214</v>
      </c>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row>
    <row r="100" spans="1:60" outlineLevel="2" x14ac:dyDescent="0.2">
      <c r="A100" s="218"/>
      <c r="B100" s="219"/>
      <c r="C100" s="261" t="s">
        <v>430</v>
      </c>
      <c r="D100" s="260"/>
      <c r="E100" s="260"/>
      <c r="F100" s="260"/>
      <c r="G100" s="260"/>
      <c r="H100" s="221"/>
      <c r="I100" s="221"/>
      <c r="J100" s="221"/>
      <c r="K100" s="221"/>
      <c r="L100" s="221"/>
      <c r="M100" s="221"/>
      <c r="N100" s="220"/>
      <c r="O100" s="220"/>
      <c r="P100" s="220"/>
      <c r="Q100" s="220"/>
      <c r="R100" s="221"/>
      <c r="S100" s="221"/>
      <c r="T100" s="221"/>
      <c r="U100" s="221"/>
      <c r="V100" s="221"/>
      <c r="W100" s="221"/>
      <c r="X100" s="221"/>
      <c r="Y100" s="221"/>
      <c r="Z100" s="211"/>
      <c r="AA100" s="211"/>
      <c r="AB100" s="211"/>
      <c r="AC100" s="211"/>
      <c r="AD100" s="211"/>
      <c r="AE100" s="211"/>
      <c r="AF100" s="211"/>
      <c r="AG100" s="211" t="s">
        <v>206</v>
      </c>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row>
    <row r="101" spans="1:60" outlineLevel="2" x14ac:dyDescent="0.2">
      <c r="A101" s="218"/>
      <c r="B101" s="219"/>
      <c r="C101" s="254" t="s">
        <v>431</v>
      </c>
      <c r="D101" s="249"/>
      <c r="E101" s="249"/>
      <c r="F101" s="249"/>
      <c r="G101" s="249"/>
      <c r="H101" s="221"/>
      <c r="I101" s="221"/>
      <c r="J101" s="221"/>
      <c r="K101" s="221"/>
      <c r="L101" s="221"/>
      <c r="M101" s="221"/>
      <c r="N101" s="220"/>
      <c r="O101" s="220"/>
      <c r="P101" s="220"/>
      <c r="Q101" s="220"/>
      <c r="R101" s="221"/>
      <c r="S101" s="221"/>
      <c r="T101" s="221"/>
      <c r="U101" s="221"/>
      <c r="V101" s="221"/>
      <c r="W101" s="221"/>
      <c r="X101" s="221"/>
      <c r="Y101" s="221"/>
      <c r="Z101" s="211"/>
      <c r="AA101" s="211"/>
      <c r="AB101" s="211"/>
      <c r="AC101" s="211"/>
      <c r="AD101" s="211"/>
      <c r="AE101" s="211"/>
      <c r="AF101" s="211"/>
      <c r="AG101" s="211" t="s">
        <v>169</v>
      </c>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row>
    <row r="102" spans="1:60" outlineLevel="2" x14ac:dyDescent="0.2">
      <c r="A102" s="218"/>
      <c r="B102" s="219"/>
      <c r="C102" s="262" t="s">
        <v>432</v>
      </c>
      <c r="D102" s="258"/>
      <c r="E102" s="259">
        <v>4.0999999999999996</v>
      </c>
      <c r="F102" s="221"/>
      <c r="G102" s="221"/>
      <c r="H102" s="221"/>
      <c r="I102" s="221"/>
      <c r="J102" s="221"/>
      <c r="K102" s="221"/>
      <c r="L102" s="221"/>
      <c r="M102" s="221"/>
      <c r="N102" s="220"/>
      <c r="O102" s="220"/>
      <c r="P102" s="220"/>
      <c r="Q102" s="220"/>
      <c r="R102" s="221"/>
      <c r="S102" s="221"/>
      <c r="T102" s="221"/>
      <c r="U102" s="221"/>
      <c r="V102" s="221"/>
      <c r="W102" s="221"/>
      <c r="X102" s="221"/>
      <c r="Y102" s="221"/>
      <c r="Z102" s="211"/>
      <c r="AA102" s="211"/>
      <c r="AB102" s="211"/>
      <c r="AC102" s="211"/>
      <c r="AD102" s="211"/>
      <c r="AE102" s="211"/>
      <c r="AF102" s="211"/>
      <c r="AG102" s="211" t="s">
        <v>209</v>
      </c>
      <c r="AH102" s="211">
        <v>0</v>
      </c>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row>
    <row r="103" spans="1:60" outlineLevel="3" x14ac:dyDescent="0.2">
      <c r="A103" s="218"/>
      <c r="B103" s="219"/>
      <c r="C103" s="262" t="s">
        <v>433</v>
      </c>
      <c r="D103" s="258"/>
      <c r="E103" s="259">
        <v>1</v>
      </c>
      <c r="F103" s="221"/>
      <c r="G103" s="221"/>
      <c r="H103" s="221"/>
      <c r="I103" s="221"/>
      <c r="J103" s="221"/>
      <c r="K103" s="221"/>
      <c r="L103" s="221"/>
      <c r="M103" s="221"/>
      <c r="N103" s="220"/>
      <c r="O103" s="220"/>
      <c r="P103" s="220"/>
      <c r="Q103" s="220"/>
      <c r="R103" s="221"/>
      <c r="S103" s="221"/>
      <c r="T103" s="221"/>
      <c r="U103" s="221"/>
      <c r="V103" s="221"/>
      <c r="W103" s="221"/>
      <c r="X103" s="221"/>
      <c r="Y103" s="221"/>
      <c r="Z103" s="211"/>
      <c r="AA103" s="211"/>
      <c r="AB103" s="211"/>
      <c r="AC103" s="211"/>
      <c r="AD103" s="211"/>
      <c r="AE103" s="211"/>
      <c r="AF103" s="211"/>
      <c r="AG103" s="211" t="s">
        <v>209</v>
      </c>
      <c r="AH103" s="211">
        <v>0</v>
      </c>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row>
    <row r="104" spans="1:60" outlineLevel="3" x14ac:dyDescent="0.2">
      <c r="A104" s="218"/>
      <c r="B104" s="219"/>
      <c r="C104" s="262" t="s">
        <v>434</v>
      </c>
      <c r="D104" s="258"/>
      <c r="E104" s="259">
        <v>3.3</v>
      </c>
      <c r="F104" s="221"/>
      <c r="G104" s="221"/>
      <c r="H104" s="221"/>
      <c r="I104" s="221"/>
      <c r="J104" s="221"/>
      <c r="K104" s="221"/>
      <c r="L104" s="221"/>
      <c r="M104" s="221"/>
      <c r="N104" s="220"/>
      <c r="O104" s="220"/>
      <c r="P104" s="220"/>
      <c r="Q104" s="220"/>
      <c r="R104" s="221"/>
      <c r="S104" s="221"/>
      <c r="T104" s="221"/>
      <c r="U104" s="221"/>
      <c r="V104" s="221"/>
      <c r="W104" s="221"/>
      <c r="X104" s="221"/>
      <c r="Y104" s="221"/>
      <c r="Z104" s="211"/>
      <c r="AA104" s="211"/>
      <c r="AB104" s="211"/>
      <c r="AC104" s="211"/>
      <c r="AD104" s="211"/>
      <c r="AE104" s="211"/>
      <c r="AF104" s="211"/>
      <c r="AG104" s="211" t="s">
        <v>209</v>
      </c>
      <c r="AH104" s="211">
        <v>0</v>
      </c>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row>
    <row r="105" spans="1:60" ht="22.5" outlineLevel="1" x14ac:dyDescent="0.2">
      <c r="A105" s="233">
        <v>23</v>
      </c>
      <c r="B105" s="234" t="s">
        <v>435</v>
      </c>
      <c r="C105" s="252" t="s">
        <v>436</v>
      </c>
      <c r="D105" s="235" t="s">
        <v>271</v>
      </c>
      <c r="E105" s="236">
        <v>39.5</v>
      </c>
      <c r="F105" s="237"/>
      <c r="G105" s="238">
        <f>ROUND(E105*F105,2)</f>
        <v>0</v>
      </c>
      <c r="H105" s="237"/>
      <c r="I105" s="238">
        <f>ROUND(E105*H105,2)</f>
        <v>0</v>
      </c>
      <c r="J105" s="237"/>
      <c r="K105" s="238">
        <f>ROUND(E105*J105,2)</f>
        <v>0</v>
      </c>
      <c r="L105" s="238">
        <v>21</v>
      </c>
      <c r="M105" s="238">
        <f>G105*(1+L105/100)</f>
        <v>0</v>
      </c>
      <c r="N105" s="236">
        <v>2.5200000000000001E-3</v>
      </c>
      <c r="O105" s="236">
        <f>ROUND(E105*N105,2)</f>
        <v>0.1</v>
      </c>
      <c r="P105" s="236">
        <v>0</v>
      </c>
      <c r="Q105" s="236">
        <f>ROUND(E105*P105,2)</f>
        <v>0</v>
      </c>
      <c r="R105" s="238" t="s">
        <v>274</v>
      </c>
      <c r="S105" s="238" t="s">
        <v>177</v>
      </c>
      <c r="T105" s="239" t="s">
        <v>177</v>
      </c>
      <c r="U105" s="221">
        <v>0.8</v>
      </c>
      <c r="V105" s="221">
        <f>ROUND(E105*U105,2)</f>
        <v>31.6</v>
      </c>
      <c r="W105" s="221"/>
      <c r="X105" s="221" t="s">
        <v>157</v>
      </c>
      <c r="Y105" s="221" t="s">
        <v>158</v>
      </c>
      <c r="Z105" s="211"/>
      <c r="AA105" s="211"/>
      <c r="AB105" s="211"/>
      <c r="AC105" s="211"/>
      <c r="AD105" s="211"/>
      <c r="AE105" s="211"/>
      <c r="AF105" s="211"/>
      <c r="AG105" s="211" t="s">
        <v>214</v>
      </c>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row>
    <row r="106" spans="1:60" outlineLevel="2" x14ac:dyDescent="0.2">
      <c r="A106" s="218"/>
      <c r="B106" s="219"/>
      <c r="C106" s="261" t="s">
        <v>430</v>
      </c>
      <c r="D106" s="260"/>
      <c r="E106" s="260"/>
      <c r="F106" s="260"/>
      <c r="G106" s="260"/>
      <c r="H106" s="221"/>
      <c r="I106" s="221"/>
      <c r="J106" s="221"/>
      <c r="K106" s="221"/>
      <c r="L106" s="221"/>
      <c r="M106" s="221"/>
      <c r="N106" s="220"/>
      <c r="O106" s="220"/>
      <c r="P106" s="220"/>
      <c r="Q106" s="220"/>
      <c r="R106" s="221"/>
      <c r="S106" s="221"/>
      <c r="T106" s="221"/>
      <c r="U106" s="221"/>
      <c r="V106" s="221"/>
      <c r="W106" s="221"/>
      <c r="X106" s="221"/>
      <c r="Y106" s="221"/>
      <c r="Z106" s="211"/>
      <c r="AA106" s="211"/>
      <c r="AB106" s="211"/>
      <c r="AC106" s="211"/>
      <c r="AD106" s="211"/>
      <c r="AE106" s="211"/>
      <c r="AF106" s="211"/>
      <c r="AG106" s="211" t="s">
        <v>206</v>
      </c>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row>
    <row r="107" spans="1:60" outlineLevel="2" x14ac:dyDescent="0.2">
      <c r="A107" s="218"/>
      <c r="B107" s="219"/>
      <c r="C107" s="254" t="s">
        <v>431</v>
      </c>
      <c r="D107" s="249"/>
      <c r="E107" s="249"/>
      <c r="F107" s="249"/>
      <c r="G107" s="249"/>
      <c r="H107" s="221"/>
      <c r="I107" s="221"/>
      <c r="J107" s="221"/>
      <c r="K107" s="221"/>
      <c r="L107" s="221"/>
      <c r="M107" s="221"/>
      <c r="N107" s="220"/>
      <c r="O107" s="220"/>
      <c r="P107" s="220"/>
      <c r="Q107" s="220"/>
      <c r="R107" s="221"/>
      <c r="S107" s="221"/>
      <c r="T107" s="221"/>
      <c r="U107" s="221"/>
      <c r="V107" s="221"/>
      <c r="W107" s="221"/>
      <c r="X107" s="221"/>
      <c r="Y107" s="221"/>
      <c r="Z107" s="211"/>
      <c r="AA107" s="211"/>
      <c r="AB107" s="211"/>
      <c r="AC107" s="211"/>
      <c r="AD107" s="211"/>
      <c r="AE107" s="211"/>
      <c r="AF107" s="211"/>
      <c r="AG107" s="211" t="s">
        <v>169</v>
      </c>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row>
    <row r="108" spans="1:60" outlineLevel="2" x14ac:dyDescent="0.2">
      <c r="A108" s="218"/>
      <c r="B108" s="219"/>
      <c r="C108" s="262" t="s">
        <v>437</v>
      </c>
      <c r="D108" s="258"/>
      <c r="E108" s="259">
        <v>15.7</v>
      </c>
      <c r="F108" s="221"/>
      <c r="G108" s="221"/>
      <c r="H108" s="221"/>
      <c r="I108" s="221"/>
      <c r="J108" s="221"/>
      <c r="K108" s="221"/>
      <c r="L108" s="221"/>
      <c r="M108" s="221"/>
      <c r="N108" s="220"/>
      <c r="O108" s="220"/>
      <c r="P108" s="220"/>
      <c r="Q108" s="220"/>
      <c r="R108" s="221"/>
      <c r="S108" s="221"/>
      <c r="T108" s="221"/>
      <c r="U108" s="221"/>
      <c r="V108" s="221"/>
      <c r="W108" s="221"/>
      <c r="X108" s="221"/>
      <c r="Y108" s="221"/>
      <c r="Z108" s="211"/>
      <c r="AA108" s="211"/>
      <c r="AB108" s="211"/>
      <c r="AC108" s="211"/>
      <c r="AD108" s="211"/>
      <c r="AE108" s="211"/>
      <c r="AF108" s="211"/>
      <c r="AG108" s="211" t="s">
        <v>209</v>
      </c>
      <c r="AH108" s="211">
        <v>0</v>
      </c>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row>
    <row r="109" spans="1:60" outlineLevel="3" x14ac:dyDescent="0.2">
      <c r="A109" s="218"/>
      <c r="B109" s="219"/>
      <c r="C109" s="262" t="s">
        <v>438</v>
      </c>
      <c r="D109" s="258"/>
      <c r="E109" s="259">
        <v>1</v>
      </c>
      <c r="F109" s="221"/>
      <c r="G109" s="221"/>
      <c r="H109" s="221"/>
      <c r="I109" s="221"/>
      <c r="J109" s="221"/>
      <c r="K109" s="221"/>
      <c r="L109" s="221"/>
      <c r="M109" s="221"/>
      <c r="N109" s="220"/>
      <c r="O109" s="220"/>
      <c r="P109" s="220"/>
      <c r="Q109" s="220"/>
      <c r="R109" s="221"/>
      <c r="S109" s="221"/>
      <c r="T109" s="221"/>
      <c r="U109" s="221"/>
      <c r="V109" s="221"/>
      <c r="W109" s="221"/>
      <c r="X109" s="221"/>
      <c r="Y109" s="221"/>
      <c r="Z109" s="211"/>
      <c r="AA109" s="211"/>
      <c r="AB109" s="211"/>
      <c r="AC109" s="211"/>
      <c r="AD109" s="211"/>
      <c r="AE109" s="211"/>
      <c r="AF109" s="211"/>
      <c r="AG109" s="211" t="s">
        <v>209</v>
      </c>
      <c r="AH109" s="211">
        <v>0</v>
      </c>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row>
    <row r="110" spans="1:60" outlineLevel="3" x14ac:dyDescent="0.2">
      <c r="A110" s="218"/>
      <c r="B110" s="219"/>
      <c r="C110" s="262" t="s">
        <v>439</v>
      </c>
      <c r="D110" s="258"/>
      <c r="E110" s="259">
        <v>18.600000000000001</v>
      </c>
      <c r="F110" s="221"/>
      <c r="G110" s="221"/>
      <c r="H110" s="221"/>
      <c r="I110" s="221"/>
      <c r="J110" s="221"/>
      <c r="K110" s="221"/>
      <c r="L110" s="221"/>
      <c r="M110" s="221"/>
      <c r="N110" s="220"/>
      <c r="O110" s="220"/>
      <c r="P110" s="220"/>
      <c r="Q110" s="220"/>
      <c r="R110" s="221"/>
      <c r="S110" s="221"/>
      <c r="T110" s="221"/>
      <c r="U110" s="221"/>
      <c r="V110" s="221"/>
      <c r="W110" s="221"/>
      <c r="X110" s="221"/>
      <c r="Y110" s="221"/>
      <c r="Z110" s="211"/>
      <c r="AA110" s="211"/>
      <c r="AB110" s="211"/>
      <c r="AC110" s="211"/>
      <c r="AD110" s="211"/>
      <c r="AE110" s="211"/>
      <c r="AF110" s="211"/>
      <c r="AG110" s="211" t="s">
        <v>209</v>
      </c>
      <c r="AH110" s="211">
        <v>0</v>
      </c>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spans="1:60" outlineLevel="3" x14ac:dyDescent="0.2">
      <c r="A111" s="218"/>
      <c r="B111" s="219"/>
      <c r="C111" s="262" t="s">
        <v>440</v>
      </c>
      <c r="D111" s="258"/>
      <c r="E111" s="259">
        <v>4.2</v>
      </c>
      <c r="F111" s="221"/>
      <c r="G111" s="221"/>
      <c r="H111" s="221"/>
      <c r="I111" s="221"/>
      <c r="J111" s="221"/>
      <c r="K111" s="221"/>
      <c r="L111" s="221"/>
      <c r="M111" s="221"/>
      <c r="N111" s="220"/>
      <c r="O111" s="220"/>
      <c r="P111" s="220"/>
      <c r="Q111" s="220"/>
      <c r="R111" s="221"/>
      <c r="S111" s="221"/>
      <c r="T111" s="221"/>
      <c r="U111" s="221"/>
      <c r="V111" s="221"/>
      <c r="W111" s="221"/>
      <c r="X111" s="221"/>
      <c r="Y111" s="221"/>
      <c r="Z111" s="211"/>
      <c r="AA111" s="211"/>
      <c r="AB111" s="211"/>
      <c r="AC111" s="211"/>
      <c r="AD111" s="211"/>
      <c r="AE111" s="211"/>
      <c r="AF111" s="211"/>
      <c r="AG111" s="211" t="s">
        <v>209</v>
      </c>
      <c r="AH111" s="211">
        <v>0</v>
      </c>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row>
    <row r="112" spans="1:60" outlineLevel="1" x14ac:dyDescent="0.2">
      <c r="A112" s="233">
        <v>24</v>
      </c>
      <c r="B112" s="234" t="s">
        <v>441</v>
      </c>
      <c r="C112" s="252" t="s">
        <v>442</v>
      </c>
      <c r="D112" s="235" t="s">
        <v>271</v>
      </c>
      <c r="E112" s="236">
        <v>49.6</v>
      </c>
      <c r="F112" s="237"/>
      <c r="G112" s="238">
        <f>ROUND(E112*F112,2)</f>
        <v>0</v>
      </c>
      <c r="H112" s="237"/>
      <c r="I112" s="238">
        <f>ROUND(E112*H112,2)</f>
        <v>0</v>
      </c>
      <c r="J112" s="237"/>
      <c r="K112" s="238">
        <f>ROUND(E112*J112,2)</f>
        <v>0</v>
      </c>
      <c r="L112" s="238">
        <v>21</v>
      </c>
      <c r="M112" s="238">
        <f>G112*(1+L112/100)</f>
        <v>0</v>
      </c>
      <c r="N112" s="236">
        <v>0</v>
      </c>
      <c r="O112" s="236">
        <f>ROUND(E112*N112,2)</f>
        <v>0</v>
      </c>
      <c r="P112" s="236">
        <v>0</v>
      </c>
      <c r="Q112" s="236">
        <f>ROUND(E112*P112,2)</f>
        <v>0</v>
      </c>
      <c r="R112" s="238" t="s">
        <v>291</v>
      </c>
      <c r="S112" s="238" t="s">
        <v>177</v>
      </c>
      <c r="T112" s="239" t="s">
        <v>177</v>
      </c>
      <c r="U112" s="221">
        <v>0</v>
      </c>
      <c r="V112" s="221">
        <f>ROUND(E112*U112,2)</f>
        <v>0</v>
      </c>
      <c r="W112" s="221"/>
      <c r="X112" s="221" t="s">
        <v>292</v>
      </c>
      <c r="Y112" s="221" t="s">
        <v>158</v>
      </c>
      <c r="Z112" s="211"/>
      <c r="AA112" s="211"/>
      <c r="AB112" s="211"/>
      <c r="AC112" s="211"/>
      <c r="AD112" s="211"/>
      <c r="AE112" s="211"/>
      <c r="AF112" s="211"/>
      <c r="AG112" s="211" t="s">
        <v>293</v>
      </c>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row>
    <row r="113" spans="1:60" outlineLevel="2" x14ac:dyDescent="0.2">
      <c r="A113" s="218"/>
      <c r="B113" s="219"/>
      <c r="C113" s="262" t="s">
        <v>419</v>
      </c>
      <c r="D113" s="258"/>
      <c r="E113" s="259">
        <v>8.4</v>
      </c>
      <c r="F113" s="221"/>
      <c r="G113" s="221"/>
      <c r="H113" s="221"/>
      <c r="I113" s="221"/>
      <c r="J113" s="221"/>
      <c r="K113" s="221"/>
      <c r="L113" s="221"/>
      <c r="M113" s="221"/>
      <c r="N113" s="220"/>
      <c r="O113" s="220"/>
      <c r="P113" s="220"/>
      <c r="Q113" s="220"/>
      <c r="R113" s="221"/>
      <c r="S113" s="221"/>
      <c r="T113" s="221"/>
      <c r="U113" s="221"/>
      <c r="V113" s="221"/>
      <c r="W113" s="221"/>
      <c r="X113" s="221"/>
      <c r="Y113" s="221"/>
      <c r="Z113" s="211"/>
      <c r="AA113" s="211"/>
      <c r="AB113" s="211"/>
      <c r="AC113" s="211"/>
      <c r="AD113" s="211"/>
      <c r="AE113" s="211"/>
      <c r="AF113" s="211"/>
      <c r="AG113" s="211" t="s">
        <v>209</v>
      </c>
      <c r="AH113" s="211">
        <v>5</v>
      </c>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row>
    <row r="114" spans="1:60" outlineLevel="3" x14ac:dyDescent="0.2">
      <c r="A114" s="218"/>
      <c r="B114" s="219"/>
      <c r="C114" s="262" t="s">
        <v>420</v>
      </c>
      <c r="D114" s="258"/>
      <c r="E114" s="259">
        <v>39.5</v>
      </c>
      <c r="F114" s="221"/>
      <c r="G114" s="221"/>
      <c r="H114" s="221"/>
      <c r="I114" s="221"/>
      <c r="J114" s="221"/>
      <c r="K114" s="221"/>
      <c r="L114" s="221"/>
      <c r="M114" s="221"/>
      <c r="N114" s="220"/>
      <c r="O114" s="220"/>
      <c r="P114" s="220"/>
      <c r="Q114" s="220"/>
      <c r="R114" s="221"/>
      <c r="S114" s="221"/>
      <c r="T114" s="221"/>
      <c r="U114" s="221"/>
      <c r="V114" s="221"/>
      <c r="W114" s="221"/>
      <c r="X114" s="221"/>
      <c r="Y114" s="221"/>
      <c r="Z114" s="211"/>
      <c r="AA114" s="211"/>
      <c r="AB114" s="211"/>
      <c r="AC114" s="211"/>
      <c r="AD114" s="211"/>
      <c r="AE114" s="211"/>
      <c r="AF114" s="211"/>
      <c r="AG114" s="211" t="s">
        <v>209</v>
      </c>
      <c r="AH114" s="211">
        <v>5</v>
      </c>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row>
    <row r="115" spans="1:60" outlineLevel="3" x14ac:dyDescent="0.2">
      <c r="A115" s="218"/>
      <c r="B115" s="219"/>
      <c r="C115" s="262" t="s">
        <v>423</v>
      </c>
      <c r="D115" s="258"/>
      <c r="E115" s="259">
        <v>1.7</v>
      </c>
      <c r="F115" s="221"/>
      <c r="G115" s="221"/>
      <c r="H115" s="221"/>
      <c r="I115" s="221"/>
      <c r="J115" s="221"/>
      <c r="K115" s="221"/>
      <c r="L115" s="221"/>
      <c r="M115" s="221"/>
      <c r="N115" s="220"/>
      <c r="O115" s="220"/>
      <c r="P115" s="220"/>
      <c r="Q115" s="220"/>
      <c r="R115" s="221"/>
      <c r="S115" s="221"/>
      <c r="T115" s="221"/>
      <c r="U115" s="221"/>
      <c r="V115" s="221"/>
      <c r="W115" s="221"/>
      <c r="X115" s="221"/>
      <c r="Y115" s="221"/>
      <c r="Z115" s="211"/>
      <c r="AA115" s="211"/>
      <c r="AB115" s="211"/>
      <c r="AC115" s="211"/>
      <c r="AD115" s="211"/>
      <c r="AE115" s="211"/>
      <c r="AF115" s="211"/>
      <c r="AG115" s="211" t="s">
        <v>209</v>
      </c>
      <c r="AH115" s="211">
        <v>5</v>
      </c>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row>
    <row r="116" spans="1:60" outlineLevel="1" x14ac:dyDescent="0.2">
      <c r="A116" s="240">
        <v>25</v>
      </c>
      <c r="B116" s="241" t="s">
        <v>443</v>
      </c>
      <c r="C116" s="251" t="s">
        <v>444</v>
      </c>
      <c r="D116" s="242" t="s">
        <v>341</v>
      </c>
      <c r="E116" s="243">
        <v>5</v>
      </c>
      <c r="F116" s="244"/>
      <c r="G116" s="245">
        <f>ROUND(E116*F116,2)</f>
        <v>0</v>
      </c>
      <c r="H116" s="244"/>
      <c r="I116" s="245">
        <f>ROUND(E116*H116,2)</f>
        <v>0</v>
      </c>
      <c r="J116" s="244"/>
      <c r="K116" s="245">
        <f>ROUND(E116*J116,2)</f>
        <v>0</v>
      </c>
      <c r="L116" s="245">
        <v>21</v>
      </c>
      <c r="M116" s="245">
        <f>G116*(1+L116/100)</f>
        <v>0</v>
      </c>
      <c r="N116" s="243">
        <v>1.2E-4</v>
      </c>
      <c r="O116" s="243">
        <f>ROUND(E116*N116,2)</f>
        <v>0</v>
      </c>
      <c r="P116" s="243">
        <v>0</v>
      </c>
      <c r="Q116" s="243">
        <f>ROUND(E116*P116,2)</f>
        <v>0</v>
      </c>
      <c r="R116" s="245" t="s">
        <v>291</v>
      </c>
      <c r="S116" s="245" t="s">
        <v>177</v>
      </c>
      <c r="T116" s="246" t="s">
        <v>177</v>
      </c>
      <c r="U116" s="221">
        <v>0</v>
      </c>
      <c r="V116" s="221">
        <f>ROUND(E116*U116,2)</f>
        <v>0</v>
      </c>
      <c r="W116" s="221"/>
      <c r="X116" s="221" t="s">
        <v>292</v>
      </c>
      <c r="Y116" s="221" t="s">
        <v>158</v>
      </c>
      <c r="Z116" s="211"/>
      <c r="AA116" s="211"/>
      <c r="AB116" s="211"/>
      <c r="AC116" s="211"/>
      <c r="AD116" s="211"/>
      <c r="AE116" s="211"/>
      <c r="AF116" s="211"/>
      <c r="AG116" s="211" t="s">
        <v>293</v>
      </c>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row>
    <row r="117" spans="1:60" outlineLevel="1" x14ac:dyDescent="0.2">
      <c r="A117" s="240">
        <v>26</v>
      </c>
      <c r="B117" s="241" t="s">
        <v>445</v>
      </c>
      <c r="C117" s="251" t="s">
        <v>446</v>
      </c>
      <c r="D117" s="242" t="s">
        <v>341</v>
      </c>
      <c r="E117" s="243">
        <v>1</v>
      </c>
      <c r="F117" s="244"/>
      <c r="G117" s="245">
        <f>ROUND(E117*F117,2)</f>
        <v>0</v>
      </c>
      <c r="H117" s="244"/>
      <c r="I117" s="245">
        <f>ROUND(E117*H117,2)</f>
        <v>0</v>
      </c>
      <c r="J117" s="244"/>
      <c r="K117" s="245">
        <f>ROUND(E117*J117,2)</f>
        <v>0</v>
      </c>
      <c r="L117" s="245">
        <v>21</v>
      </c>
      <c r="M117" s="245">
        <f>G117*(1+L117/100)</f>
        <v>0</v>
      </c>
      <c r="N117" s="243">
        <v>1.4999999999999999E-4</v>
      </c>
      <c r="O117" s="243">
        <f>ROUND(E117*N117,2)</f>
        <v>0</v>
      </c>
      <c r="P117" s="243">
        <v>0</v>
      </c>
      <c r="Q117" s="243">
        <f>ROUND(E117*P117,2)</f>
        <v>0</v>
      </c>
      <c r="R117" s="245" t="s">
        <v>291</v>
      </c>
      <c r="S117" s="245" t="s">
        <v>177</v>
      </c>
      <c r="T117" s="246" t="s">
        <v>177</v>
      </c>
      <c r="U117" s="221">
        <v>0</v>
      </c>
      <c r="V117" s="221">
        <f>ROUND(E117*U117,2)</f>
        <v>0</v>
      </c>
      <c r="W117" s="221"/>
      <c r="X117" s="221" t="s">
        <v>292</v>
      </c>
      <c r="Y117" s="221" t="s">
        <v>158</v>
      </c>
      <c r="Z117" s="211"/>
      <c r="AA117" s="211"/>
      <c r="AB117" s="211"/>
      <c r="AC117" s="211"/>
      <c r="AD117" s="211"/>
      <c r="AE117" s="211"/>
      <c r="AF117" s="211"/>
      <c r="AG117" s="211" t="s">
        <v>293</v>
      </c>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row>
    <row r="118" spans="1:60" outlineLevel="1" x14ac:dyDescent="0.2">
      <c r="A118" s="233">
        <v>27</v>
      </c>
      <c r="B118" s="234" t="s">
        <v>447</v>
      </c>
      <c r="C118" s="252" t="s">
        <v>448</v>
      </c>
      <c r="D118" s="235" t="s">
        <v>244</v>
      </c>
      <c r="E118" s="236">
        <v>0.16178999999999999</v>
      </c>
      <c r="F118" s="237"/>
      <c r="G118" s="238">
        <f>ROUND(E118*F118,2)</f>
        <v>0</v>
      </c>
      <c r="H118" s="237"/>
      <c r="I118" s="238">
        <f>ROUND(E118*H118,2)</f>
        <v>0</v>
      </c>
      <c r="J118" s="237"/>
      <c r="K118" s="238">
        <f>ROUND(E118*J118,2)</f>
        <v>0</v>
      </c>
      <c r="L118" s="238">
        <v>21</v>
      </c>
      <c r="M118" s="238">
        <f>G118*(1+L118/100)</f>
        <v>0</v>
      </c>
      <c r="N118" s="236">
        <v>0</v>
      </c>
      <c r="O118" s="236">
        <f>ROUND(E118*N118,2)</f>
        <v>0</v>
      </c>
      <c r="P118" s="236">
        <v>0</v>
      </c>
      <c r="Q118" s="236">
        <f>ROUND(E118*P118,2)</f>
        <v>0</v>
      </c>
      <c r="R118" s="238" t="s">
        <v>274</v>
      </c>
      <c r="S118" s="238" t="s">
        <v>177</v>
      </c>
      <c r="T118" s="239" t="s">
        <v>177</v>
      </c>
      <c r="U118" s="221">
        <v>1.47</v>
      </c>
      <c r="V118" s="221">
        <f>ROUND(E118*U118,2)</f>
        <v>0.24</v>
      </c>
      <c r="W118" s="221"/>
      <c r="X118" s="221" t="s">
        <v>296</v>
      </c>
      <c r="Y118" s="221" t="s">
        <v>158</v>
      </c>
      <c r="Z118" s="211"/>
      <c r="AA118" s="211"/>
      <c r="AB118" s="211"/>
      <c r="AC118" s="211"/>
      <c r="AD118" s="211"/>
      <c r="AE118" s="211"/>
      <c r="AF118" s="211"/>
      <c r="AG118" s="211" t="s">
        <v>297</v>
      </c>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row>
    <row r="119" spans="1:60" outlineLevel="2" x14ac:dyDescent="0.2">
      <c r="A119" s="218"/>
      <c r="B119" s="219"/>
      <c r="C119" s="261" t="s">
        <v>449</v>
      </c>
      <c r="D119" s="260"/>
      <c r="E119" s="260"/>
      <c r="F119" s="260"/>
      <c r="G119" s="260"/>
      <c r="H119" s="221"/>
      <c r="I119" s="221"/>
      <c r="J119" s="221"/>
      <c r="K119" s="221"/>
      <c r="L119" s="221"/>
      <c r="M119" s="221"/>
      <c r="N119" s="220"/>
      <c r="O119" s="220"/>
      <c r="P119" s="220"/>
      <c r="Q119" s="220"/>
      <c r="R119" s="221"/>
      <c r="S119" s="221"/>
      <c r="T119" s="221"/>
      <c r="U119" s="221"/>
      <c r="V119" s="221"/>
      <c r="W119" s="221"/>
      <c r="X119" s="221"/>
      <c r="Y119" s="221"/>
      <c r="Z119" s="211"/>
      <c r="AA119" s="211"/>
      <c r="AB119" s="211"/>
      <c r="AC119" s="211"/>
      <c r="AD119" s="211"/>
      <c r="AE119" s="211"/>
      <c r="AF119" s="211"/>
      <c r="AG119" s="211" t="s">
        <v>206</v>
      </c>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row>
    <row r="120" spans="1:60" x14ac:dyDescent="0.2">
      <c r="A120" s="3"/>
      <c r="B120" s="4"/>
      <c r="C120" s="255"/>
      <c r="D120" s="6"/>
      <c r="E120" s="3"/>
      <c r="F120" s="3"/>
      <c r="G120" s="3"/>
      <c r="H120" s="3"/>
      <c r="I120" s="3"/>
      <c r="J120" s="3"/>
      <c r="K120" s="3"/>
      <c r="L120" s="3"/>
      <c r="M120" s="3"/>
      <c r="N120" s="3"/>
      <c r="O120" s="3"/>
      <c r="P120" s="3"/>
      <c r="Q120" s="3"/>
      <c r="R120" s="3"/>
      <c r="S120" s="3"/>
      <c r="T120" s="3"/>
      <c r="U120" s="3"/>
      <c r="V120" s="3"/>
      <c r="W120" s="3"/>
      <c r="X120" s="3"/>
      <c r="Y120" s="3"/>
      <c r="AE120">
        <v>15</v>
      </c>
      <c r="AF120">
        <v>21</v>
      </c>
      <c r="AG120" t="s">
        <v>136</v>
      </c>
    </row>
    <row r="121" spans="1:60" x14ac:dyDescent="0.2">
      <c r="A121" s="214"/>
      <c r="B121" s="215" t="s">
        <v>29</v>
      </c>
      <c r="C121" s="256"/>
      <c r="D121" s="216"/>
      <c r="E121" s="217"/>
      <c r="F121" s="217"/>
      <c r="G121" s="232">
        <f>G8+G15+G23+G35+G45+G52+G56+G60+G63+G74+G78+G83+G88</f>
        <v>0</v>
      </c>
      <c r="H121" s="3"/>
      <c r="I121" s="3"/>
      <c r="J121" s="3"/>
      <c r="K121" s="3"/>
      <c r="L121" s="3"/>
      <c r="M121" s="3"/>
      <c r="N121" s="3"/>
      <c r="O121" s="3"/>
      <c r="P121" s="3"/>
      <c r="Q121" s="3"/>
      <c r="R121" s="3"/>
      <c r="S121" s="3"/>
      <c r="T121" s="3"/>
      <c r="U121" s="3"/>
      <c r="V121" s="3"/>
      <c r="W121" s="3"/>
      <c r="X121" s="3"/>
      <c r="Y121" s="3"/>
      <c r="AE121">
        <f>SUMIF(L7:L119,AE120,G7:G119)</f>
        <v>0</v>
      </c>
      <c r="AF121">
        <f>SUMIF(L7:L119,AF120,G7:G119)</f>
        <v>0</v>
      </c>
      <c r="AG121" t="s">
        <v>196</v>
      </c>
    </row>
    <row r="122" spans="1:60" x14ac:dyDescent="0.2">
      <c r="C122" s="257"/>
      <c r="D122" s="10"/>
      <c r="AG122" t="s">
        <v>197</v>
      </c>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QEFeRSN4cM6ipobf9JXEINyCq9gI8MFTS/MGv1TDu2+ZxMfdBUFz2PRVadz2h3fFS7OpbStKf1YFYVkNY9GDg==" saltValue="vE+W/9+JCGSnCGIRLvxcpw==" spinCount="100000" sheet="1" formatRows="0"/>
  <mergeCells count="37">
    <mergeCell ref="C119:G119"/>
    <mergeCell ref="C94:G94"/>
    <mergeCell ref="C97:G97"/>
    <mergeCell ref="C100:G100"/>
    <mergeCell ref="C101:G101"/>
    <mergeCell ref="C106:G106"/>
    <mergeCell ref="C107:G107"/>
    <mergeCell ref="C76:G76"/>
    <mergeCell ref="C80:G80"/>
    <mergeCell ref="C81:G81"/>
    <mergeCell ref="C85:G85"/>
    <mergeCell ref="C87:G87"/>
    <mergeCell ref="C90:G90"/>
    <mergeCell ref="C54:G54"/>
    <mergeCell ref="C58:G58"/>
    <mergeCell ref="C62:G62"/>
    <mergeCell ref="C65:G65"/>
    <mergeCell ref="C68:G68"/>
    <mergeCell ref="C69:G69"/>
    <mergeCell ref="C28:G28"/>
    <mergeCell ref="C29:G29"/>
    <mergeCell ref="C30:G30"/>
    <mergeCell ref="C37:G37"/>
    <mergeCell ref="C43:G43"/>
    <mergeCell ref="C47:G47"/>
    <mergeCell ref="C17:G17"/>
    <mergeCell ref="C18:G18"/>
    <mergeCell ref="C21:G21"/>
    <mergeCell ref="C25:G25"/>
    <mergeCell ref="C26:G26"/>
    <mergeCell ref="C27:G27"/>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00 R24062300 Naklady</vt:lpstr>
      <vt:lpstr>IO.01 R2206230101 Pol</vt:lpstr>
      <vt:lpstr>IO.02 R2206210201_v3 Pol</vt:lpstr>
      <vt:lpstr>IO.03 R2206210201_v3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R24062300 Naklady'!Názvy_tisku</vt:lpstr>
      <vt:lpstr>'IO.01 R2206230101 Pol'!Názvy_tisku</vt:lpstr>
      <vt:lpstr>'IO.02 R2206210201_v3 Pol'!Názvy_tisku</vt:lpstr>
      <vt:lpstr>'IO.03 R2206210201_v3 Pol'!Názvy_tisku</vt:lpstr>
      <vt:lpstr>oadresa</vt:lpstr>
      <vt:lpstr>Stavba!Objednatel</vt:lpstr>
      <vt:lpstr>Stavba!Objekt</vt:lpstr>
      <vt:lpstr>'00 R24062300 Naklady'!Oblast_tisku</vt:lpstr>
      <vt:lpstr>'IO.01 R2206230101 Pol'!Oblast_tisku</vt:lpstr>
      <vt:lpstr>'IO.02 R2206210201_v3 Pol'!Oblast_tisku</vt:lpstr>
      <vt:lpstr>'IO.03 R2206210201_v3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 M</dc:creator>
  <cp:lastModifiedBy>O M</cp:lastModifiedBy>
  <cp:lastPrinted>2024-06-04T12:47:45Z</cp:lastPrinted>
  <dcterms:created xsi:type="dcterms:W3CDTF">2009-04-08T07:15:50Z</dcterms:created>
  <dcterms:modified xsi:type="dcterms:W3CDTF">2024-06-04T12:47:57Z</dcterms:modified>
</cp:coreProperties>
</file>