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8680" yWindow="-120" windowWidth="29040" windowHeight="15840"/>
  </bookViews>
  <sheets>
    <sheet name="Pokyny pro vyplnění" sheetId="11" r:id="rId1"/>
    <sheet name="Stavba" sheetId="1" r:id="rId2"/>
    <sheet name="VzorPolozky" sheetId="10" state="hidden" r:id="rId3"/>
    <sheet name="PS PS 01 Pol" sheetId="12" r:id="rId4"/>
    <sheet name="PS PS 02 Pol" sheetId="13" r:id="rId5"/>
  </sheets>
  <externalReferences>
    <externalReference r:id="rId6"/>
  </externalReferences>
  <definedNames>
    <definedName name="CelkemDPHVypocet" localSheetId="1">Stavba!$H$43</definedName>
    <definedName name="CenaCelkem">Stavba!$G$29</definedName>
    <definedName name="CenaCelkemBezDPH">Stavba!$G$28</definedName>
    <definedName name="CenaCelkemVypocet" localSheetId="1">Stavba!$I$43</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'PS PS 01 Pol'!$1:$7</definedName>
    <definedName name="_xlnm.Print_Titles" localSheetId="4">'PS PS 02 Pol'!$1:$7</definedName>
    <definedName name="oadresa">Stavba!$D$6</definedName>
    <definedName name="Objednatel" localSheetId="1">Stavba!$D$5</definedName>
    <definedName name="Objekt" localSheetId="1">Stavba!$B$38</definedName>
    <definedName name="_xlnm.Print_Area" localSheetId="3">'PS PS 01 Pol'!$A$1:$Y$65</definedName>
    <definedName name="_xlnm.Print_Area" localSheetId="4">'PS PS 02 Pol'!$A$1:$Y$74</definedName>
    <definedName name="_xlnm.Print_Area" localSheetId="1">Stavba!$A$1:$J$60</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Stavba!$F$43</definedName>
    <definedName name="ZakladDPHZakl">Stavba!$G$25</definedName>
    <definedName name="ZakladDPHZaklVypocet" localSheetId="1">Stavba!$G$43</definedName>
    <definedName name="ZaObjednatele">Stavba!$G$34</definedName>
    <definedName name="Zaokrouhleni">Stavba!$G$27</definedName>
    <definedName name="ZaZhotovitele">Stavba!$D$34</definedName>
    <definedName name="Zhotovitel">Stavba!$D$11:$G$11</definedName>
  </definedNames>
  <calcPr calcId="144525"/>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59" i="1" l="1"/>
  <c r="I18" i="1" s="1"/>
  <c r="I58" i="1"/>
  <c r="I57" i="1"/>
  <c r="I56" i="1"/>
  <c r="I55" i="1"/>
  <c r="I54" i="1"/>
  <c r="G42" i="1"/>
  <c r="F42" i="1"/>
  <c r="G41" i="1"/>
  <c r="F41" i="1"/>
  <c r="G40" i="1"/>
  <c r="F40" i="1"/>
  <c r="G39" i="1"/>
  <c r="F39" i="1"/>
  <c r="F43" i="1" s="1"/>
  <c r="G23" i="1" s="1"/>
  <c r="G64" i="13"/>
  <c r="BA62" i="13"/>
  <c r="BA52" i="13"/>
  <c r="BA32" i="13"/>
  <c r="BA30" i="13"/>
  <c r="BA28" i="13"/>
  <c r="BA26" i="13"/>
  <c r="BA21" i="13"/>
  <c r="BA10" i="13"/>
  <c r="G9" i="13"/>
  <c r="I9" i="13"/>
  <c r="K9" i="13"/>
  <c r="M9" i="13"/>
  <c r="O9" i="13"/>
  <c r="Q9" i="13"/>
  <c r="V9" i="13"/>
  <c r="G11" i="13"/>
  <c r="G8" i="13" s="1"/>
  <c r="I11" i="13"/>
  <c r="K11" i="13"/>
  <c r="O11" i="13"/>
  <c r="O8" i="13" s="1"/>
  <c r="Q11" i="13"/>
  <c r="V11" i="13"/>
  <c r="G12" i="13"/>
  <c r="M12" i="13" s="1"/>
  <c r="I12" i="13"/>
  <c r="I8" i="13" s="1"/>
  <c r="K12" i="13"/>
  <c r="O12" i="13"/>
  <c r="Q12" i="13"/>
  <c r="Q8" i="13" s="1"/>
  <c r="V12" i="13"/>
  <c r="G13" i="13"/>
  <c r="M13" i="13" s="1"/>
  <c r="I13" i="13"/>
  <c r="K13" i="13"/>
  <c r="K8" i="13" s="1"/>
  <c r="O13" i="13"/>
  <c r="Q13" i="13"/>
  <c r="V13" i="13"/>
  <c r="V8" i="13" s="1"/>
  <c r="G14" i="13"/>
  <c r="I14" i="13"/>
  <c r="K14" i="13"/>
  <c r="M14" i="13"/>
  <c r="O14" i="13"/>
  <c r="Q14" i="13"/>
  <c r="V14" i="13"/>
  <c r="G15" i="13"/>
  <c r="G16" i="13"/>
  <c r="M16" i="13" s="1"/>
  <c r="I16" i="13"/>
  <c r="I15" i="13" s="1"/>
  <c r="K16" i="13"/>
  <c r="O16" i="13"/>
  <c r="Q16" i="13"/>
  <c r="Q15" i="13" s="1"/>
  <c r="V16" i="13"/>
  <c r="G17" i="13"/>
  <c r="M17" i="13" s="1"/>
  <c r="I17" i="13"/>
  <c r="K17" i="13"/>
  <c r="K15" i="13" s="1"/>
  <c r="O17" i="13"/>
  <c r="Q17" i="13"/>
  <c r="V17" i="13"/>
  <c r="V15" i="13" s="1"/>
  <c r="G18" i="13"/>
  <c r="I18" i="13"/>
  <c r="K18" i="13"/>
  <c r="M18" i="13"/>
  <c r="O18" i="13"/>
  <c r="Q18" i="13"/>
  <c r="V18" i="13"/>
  <c r="G19" i="13"/>
  <c r="M19" i="13" s="1"/>
  <c r="I19" i="13"/>
  <c r="K19" i="13"/>
  <c r="O19" i="13"/>
  <c r="O15" i="13" s="1"/>
  <c r="Q19" i="13"/>
  <c r="V19" i="13"/>
  <c r="G20" i="13"/>
  <c r="M20" i="13" s="1"/>
  <c r="I20" i="13"/>
  <c r="K20" i="13"/>
  <c r="O20" i="13"/>
  <c r="Q20" i="13"/>
  <c r="V20" i="13"/>
  <c r="G22" i="13"/>
  <c r="M22" i="13" s="1"/>
  <c r="I22" i="13"/>
  <c r="K22" i="13"/>
  <c r="O22" i="13"/>
  <c r="Q22" i="13"/>
  <c r="V22" i="13"/>
  <c r="G23" i="13"/>
  <c r="I23" i="13"/>
  <c r="K23" i="13"/>
  <c r="M23" i="13"/>
  <c r="O23" i="13"/>
  <c r="Q23" i="13"/>
  <c r="V23" i="13"/>
  <c r="G24" i="13"/>
  <c r="M24" i="13" s="1"/>
  <c r="I24" i="13"/>
  <c r="K24" i="13"/>
  <c r="O24" i="13"/>
  <c r="Q24" i="13"/>
  <c r="V24" i="13"/>
  <c r="G25" i="13"/>
  <c r="M25" i="13" s="1"/>
  <c r="I25" i="13"/>
  <c r="K25" i="13"/>
  <c r="O25" i="13"/>
  <c r="Q25" i="13"/>
  <c r="V25" i="13"/>
  <c r="G27" i="13"/>
  <c r="M27" i="13" s="1"/>
  <c r="I27" i="13"/>
  <c r="K27" i="13"/>
  <c r="O27" i="13"/>
  <c r="Q27" i="13"/>
  <c r="V27" i="13"/>
  <c r="G29" i="13"/>
  <c r="I29" i="13"/>
  <c r="K29" i="13"/>
  <c r="M29" i="13"/>
  <c r="O29" i="13"/>
  <c r="Q29" i="13"/>
  <c r="V29" i="13"/>
  <c r="G31" i="13"/>
  <c r="M31" i="13" s="1"/>
  <c r="I31" i="13"/>
  <c r="K31" i="13"/>
  <c r="O31" i="13"/>
  <c r="Q31" i="13"/>
  <c r="V31" i="13"/>
  <c r="G33" i="13"/>
  <c r="M33" i="13" s="1"/>
  <c r="I33" i="13"/>
  <c r="K33" i="13"/>
  <c r="O33" i="13"/>
  <c r="Q33" i="13"/>
  <c r="V33" i="13"/>
  <c r="G36" i="13"/>
  <c r="I36" i="13"/>
  <c r="K36" i="13"/>
  <c r="M36" i="13"/>
  <c r="O36" i="13"/>
  <c r="Q36" i="13"/>
  <c r="V36" i="13"/>
  <c r="G37" i="13"/>
  <c r="G34" i="13" s="1"/>
  <c r="I37" i="13"/>
  <c r="K37" i="13"/>
  <c r="O37" i="13"/>
  <c r="O34" i="13" s="1"/>
  <c r="Q37" i="13"/>
  <c r="V37" i="13"/>
  <c r="G38" i="13"/>
  <c r="M38" i="13" s="1"/>
  <c r="I38" i="13"/>
  <c r="I34" i="13" s="1"/>
  <c r="K38" i="13"/>
  <c r="O38" i="13"/>
  <c r="Q38" i="13"/>
  <c r="Q34" i="13" s="1"/>
  <c r="V38" i="13"/>
  <c r="G39" i="13"/>
  <c r="M39" i="13" s="1"/>
  <c r="I39" i="13"/>
  <c r="K39" i="13"/>
  <c r="K34" i="13" s="1"/>
  <c r="O39" i="13"/>
  <c r="Q39" i="13"/>
  <c r="V39" i="13"/>
  <c r="V34" i="13" s="1"/>
  <c r="G40" i="13"/>
  <c r="I40" i="13"/>
  <c r="K40" i="13"/>
  <c r="M40" i="13"/>
  <c r="O40" i="13"/>
  <c r="Q40" i="13"/>
  <c r="V40" i="13"/>
  <c r="G41" i="13"/>
  <c r="M41" i="13" s="1"/>
  <c r="I41" i="13"/>
  <c r="K41" i="13"/>
  <c r="O41" i="13"/>
  <c r="Q41" i="13"/>
  <c r="V41" i="13"/>
  <c r="G42" i="13"/>
  <c r="M42" i="13" s="1"/>
  <c r="I42" i="13"/>
  <c r="K42" i="13"/>
  <c r="O42" i="13"/>
  <c r="Q42" i="13"/>
  <c r="V42" i="13"/>
  <c r="G43" i="13"/>
  <c r="M43" i="13" s="1"/>
  <c r="I43" i="13"/>
  <c r="K43" i="13"/>
  <c r="O43" i="13"/>
  <c r="Q43" i="13"/>
  <c r="V43" i="13"/>
  <c r="G44" i="13"/>
  <c r="I44" i="13"/>
  <c r="K44" i="13"/>
  <c r="M44" i="13"/>
  <c r="O44" i="13"/>
  <c r="Q44" i="13"/>
  <c r="V44" i="13"/>
  <c r="G45" i="13"/>
  <c r="M45" i="13" s="1"/>
  <c r="I45" i="13"/>
  <c r="K45" i="13"/>
  <c r="O45" i="13"/>
  <c r="Q45" i="13"/>
  <c r="V45" i="13"/>
  <c r="G46" i="13"/>
  <c r="M46" i="13" s="1"/>
  <c r="I46" i="13"/>
  <c r="K46" i="13"/>
  <c r="O46" i="13"/>
  <c r="Q46" i="13"/>
  <c r="V46" i="13"/>
  <c r="G47" i="13"/>
  <c r="M47" i="13" s="1"/>
  <c r="I47" i="13"/>
  <c r="K47" i="13"/>
  <c r="O47" i="13"/>
  <c r="Q47" i="13"/>
  <c r="V47" i="13"/>
  <c r="G48" i="13"/>
  <c r="I48" i="13"/>
  <c r="K48" i="13"/>
  <c r="M48" i="13"/>
  <c r="O48" i="13"/>
  <c r="Q48" i="13"/>
  <c r="V48" i="13"/>
  <c r="G49" i="13"/>
  <c r="M49" i="13" s="1"/>
  <c r="I49" i="13"/>
  <c r="K49" i="13"/>
  <c r="O49" i="13"/>
  <c r="Q49" i="13"/>
  <c r="V49" i="13"/>
  <c r="G50" i="13"/>
  <c r="M50" i="13" s="1"/>
  <c r="I50" i="13"/>
  <c r="K50" i="13"/>
  <c r="O50" i="13"/>
  <c r="Q50" i="13"/>
  <c r="V50" i="13"/>
  <c r="G51" i="13"/>
  <c r="M51" i="13" s="1"/>
  <c r="I51" i="13"/>
  <c r="K51" i="13"/>
  <c r="O51" i="13"/>
  <c r="Q51" i="13"/>
  <c r="V51" i="13"/>
  <c r="G53" i="13"/>
  <c r="I53" i="13"/>
  <c r="K53" i="13"/>
  <c r="M53" i="13"/>
  <c r="O53" i="13"/>
  <c r="Q53" i="13"/>
  <c r="V53" i="13"/>
  <c r="G54" i="13"/>
  <c r="M54" i="13" s="1"/>
  <c r="I54" i="13"/>
  <c r="K54" i="13"/>
  <c r="O54" i="13"/>
  <c r="Q54" i="13"/>
  <c r="V54" i="13"/>
  <c r="G55" i="13"/>
  <c r="M55" i="13" s="1"/>
  <c r="I55" i="13"/>
  <c r="K55" i="13"/>
  <c r="O55" i="13"/>
  <c r="Q55" i="13"/>
  <c r="V55" i="13"/>
  <c r="G56" i="13"/>
  <c r="M56" i="13" s="1"/>
  <c r="I56" i="13"/>
  <c r="K56" i="13"/>
  <c r="O56" i="13"/>
  <c r="Q56" i="13"/>
  <c r="V56" i="13"/>
  <c r="G57" i="13"/>
  <c r="I57" i="13"/>
  <c r="K57" i="13"/>
  <c r="M57" i="13"/>
  <c r="O57" i="13"/>
  <c r="Q57" i="13"/>
  <c r="V57" i="13"/>
  <c r="G58" i="13"/>
  <c r="M58" i="13" s="1"/>
  <c r="I58" i="13"/>
  <c r="K58" i="13"/>
  <c r="O58" i="13"/>
  <c r="Q58" i="13"/>
  <c r="V58" i="13"/>
  <c r="G59" i="13"/>
  <c r="M59" i="13" s="1"/>
  <c r="I59" i="13"/>
  <c r="K59" i="13"/>
  <c r="O59" i="13"/>
  <c r="Q59" i="13"/>
  <c r="V59" i="13"/>
  <c r="G60" i="13"/>
  <c r="I60" i="13"/>
  <c r="K60" i="13"/>
  <c r="O60" i="13"/>
  <c r="Q60" i="13"/>
  <c r="V60" i="13"/>
  <c r="G61" i="13"/>
  <c r="I61" i="13"/>
  <c r="K61" i="13"/>
  <c r="M61" i="13"/>
  <c r="M60" i="13" s="1"/>
  <c r="O61" i="13"/>
  <c r="Q61" i="13"/>
  <c r="V61" i="13"/>
  <c r="AE64" i="13"/>
  <c r="G55" i="12"/>
  <c r="G9" i="12"/>
  <c r="M9" i="12" s="1"/>
  <c r="I9" i="12"/>
  <c r="I8" i="12" s="1"/>
  <c r="K9" i="12"/>
  <c r="K8" i="12" s="1"/>
  <c r="O9" i="12"/>
  <c r="Q9" i="12"/>
  <c r="Q8" i="12" s="1"/>
  <c r="V9" i="12"/>
  <c r="V8" i="12" s="1"/>
  <c r="G10" i="12"/>
  <c r="I10" i="12"/>
  <c r="K10" i="12"/>
  <c r="M10" i="12"/>
  <c r="O10" i="12"/>
  <c r="Q10" i="12"/>
  <c r="V10" i="12"/>
  <c r="G11" i="12"/>
  <c r="I11" i="12"/>
  <c r="K11" i="12"/>
  <c r="M11" i="12"/>
  <c r="O11" i="12"/>
  <c r="Q11" i="12"/>
  <c r="V11" i="12"/>
  <c r="G12" i="12"/>
  <c r="G8" i="12" s="1"/>
  <c r="I12" i="12"/>
  <c r="K12" i="12"/>
  <c r="O12" i="12"/>
  <c r="O8" i="12" s="1"/>
  <c r="Q12" i="12"/>
  <c r="V12" i="12"/>
  <c r="G13" i="12"/>
  <c r="M13" i="12" s="1"/>
  <c r="I13" i="12"/>
  <c r="K13" i="12"/>
  <c r="O13" i="12"/>
  <c r="Q13" i="12"/>
  <c r="V13" i="12"/>
  <c r="G14" i="12"/>
  <c r="I14" i="12"/>
  <c r="K14" i="12"/>
  <c r="M14" i="12"/>
  <c r="O14" i="12"/>
  <c r="Q14" i="12"/>
  <c r="V14" i="12"/>
  <c r="G15" i="12"/>
  <c r="I15" i="12"/>
  <c r="K15" i="12"/>
  <c r="M15" i="12"/>
  <c r="O15" i="12"/>
  <c r="Q15" i="12"/>
  <c r="V15" i="12"/>
  <c r="G16" i="12"/>
  <c r="M16" i="12" s="1"/>
  <c r="I16" i="12"/>
  <c r="K16" i="12"/>
  <c r="O16" i="12"/>
  <c r="Q16" i="12"/>
  <c r="V16" i="12"/>
  <c r="G17" i="12"/>
  <c r="I17" i="12"/>
  <c r="K17" i="12"/>
  <c r="M17" i="12"/>
  <c r="O17" i="12"/>
  <c r="Q17" i="12"/>
  <c r="V17" i="12"/>
  <c r="G18" i="12"/>
  <c r="I18" i="12"/>
  <c r="K18" i="12"/>
  <c r="M18" i="12"/>
  <c r="O18" i="12"/>
  <c r="Q18" i="12"/>
  <c r="V18" i="12"/>
  <c r="G20" i="12"/>
  <c r="I20" i="12"/>
  <c r="K20" i="12"/>
  <c r="M20" i="12"/>
  <c r="O20" i="12"/>
  <c r="Q20" i="12"/>
  <c r="V20" i="12"/>
  <c r="G21" i="12"/>
  <c r="M21" i="12" s="1"/>
  <c r="I21" i="12"/>
  <c r="K21" i="12"/>
  <c r="O21" i="12"/>
  <c r="Q21" i="12"/>
  <c r="V21" i="12"/>
  <c r="G22" i="12"/>
  <c r="I22" i="12"/>
  <c r="K22" i="12"/>
  <c r="M22" i="12"/>
  <c r="O22" i="12"/>
  <c r="Q22" i="12"/>
  <c r="V22" i="12"/>
  <c r="G23" i="12"/>
  <c r="I23" i="12"/>
  <c r="K23" i="12"/>
  <c r="M23" i="12"/>
  <c r="O23" i="12"/>
  <c r="Q23" i="12"/>
  <c r="V23" i="12"/>
  <c r="G24" i="12"/>
  <c r="I24" i="12"/>
  <c r="K24" i="12"/>
  <c r="M24" i="12"/>
  <c r="O24" i="12"/>
  <c r="Q24" i="12"/>
  <c r="V24" i="12"/>
  <c r="G25" i="12"/>
  <c r="M25" i="12" s="1"/>
  <c r="I25" i="12"/>
  <c r="K25" i="12"/>
  <c r="O25" i="12"/>
  <c r="Q25" i="12"/>
  <c r="V25" i="12"/>
  <c r="G26" i="12"/>
  <c r="I26" i="12"/>
  <c r="K26" i="12"/>
  <c r="M26" i="12"/>
  <c r="O26" i="12"/>
  <c r="Q26" i="12"/>
  <c r="V26" i="12"/>
  <c r="G27" i="12"/>
  <c r="I27" i="12"/>
  <c r="K27" i="12"/>
  <c r="M27" i="12"/>
  <c r="O27" i="12"/>
  <c r="Q27" i="12"/>
  <c r="V27" i="12"/>
  <c r="G28" i="12"/>
  <c r="I28" i="12"/>
  <c r="K28" i="12"/>
  <c r="M28" i="12"/>
  <c r="O28" i="12"/>
  <c r="Q28" i="12"/>
  <c r="V28" i="12"/>
  <c r="G29" i="12"/>
  <c r="M29" i="12" s="1"/>
  <c r="I29" i="12"/>
  <c r="K29" i="12"/>
  <c r="O29" i="12"/>
  <c r="Q29" i="12"/>
  <c r="V29" i="12"/>
  <c r="G30" i="12"/>
  <c r="I30" i="12"/>
  <c r="K30" i="12"/>
  <c r="M30" i="12"/>
  <c r="O30" i="12"/>
  <c r="Q30" i="12"/>
  <c r="V30" i="12"/>
  <c r="G31" i="12"/>
  <c r="I31" i="12"/>
  <c r="K31" i="12"/>
  <c r="M31" i="12"/>
  <c r="O31" i="12"/>
  <c r="Q31" i="12"/>
  <c r="V31" i="12"/>
  <c r="G32" i="12"/>
  <c r="I32" i="12"/>
  <c r="K32" i="12"/>
  <c r="M32" i="12"/>
  <c r="O32" i="12"/>
  <c r="Q32" i="12"/>
  <c r="V32" i="12"/>
  <c r="G33" i="12"/>
  <c r="M33" i="12" s="1"/>
  <c r="I33" i="12"/>
  <c r="K33" i="12"/>
  <c r="O33" i="12"/>
  <c r="Q33" i="12"/>
  <c r="V33" i="12"/>
  <c r="G34" i="12"/>
  <c r="I34" i="12"/>
  <c r="K34" i="12"/>
  <c r="M34" i="12"/>
  <c r="O34" i="12"/>
  <c r="Q34" i="12"/>
  <c r="V34" i="12"/>
  <c r="G35" i="12"/>
  <c r="I35" i="12"/>
  <c r="K35" i="12"/>
  <c r="M35" i="12"/>
  <c r="O35" i="12"/>
  <c r="Q35" i="12"/>
  <c r="V35" i="12"/>
  <c r="G36" i="12"/>
  <c r="I36" i="12"/>
  <c r="K36" i="12"/>
  <c r="M36" i="12"/>
  <c r="O36" i="12"/>
  <c r="Q36" i="12"/>
  <c r="V36" i="12"/>
  <c r="G37" i="12"/>
  <c r="M37" i="12" s="1"/>
  <c r="I37" i="12"/>
  <c r="K37" i="12"/>
  <c r="O37" i="12"/>
  <c r="Q37" i="12"/>
  <c r="V37" i="12"/>
  <c r="G38" i="12"/>
  <c r="I38" i="12"/>
  <c r="K38" i="12"/>
  <c r="M38" i="12"/>
  <c r="O38" i="12"/>
  <c r="Q38" i="12"/>
  <c r="V38" i="12"/>
  <c r="G39" i="12"/>
  <c r="I39" i="12"/>
  <c r="K39" i="12"/>
  <c r="M39" i="12"/>
  <c r="O39" i="12"/>
  <c r="Q39" i="12"/>
  <c r="V39" i="12"/>
  <c r="G40" i="12"/>
  <c r="I40" i="12"/>
  <c r="K40" i="12"/>
  <c r="M40" i="12"/>
  <c r="O40" i="12"/>
  <c r="Q40" i="12"/>
  <c r="V40" i="12"/>
  <c r="G41" i="12"/>
  <c r="M41" i="12" s="1"/>
  <c r="I41" i="12"/>
  <c r="K41" i="12"/>
  <c r="O41" i="12"/>
  <c r="Q41" i="12"/>
  <c r="V41" i="12"/>
  <c r="G42" i="12"/>
  <c r="I42" i="12"/>
  <c r="K42" i="12"/>
  <c r="M42" i="12"/>
  <c r="O42" i="12"/>
  <c r="Q42" i="12"/>
  <c r="V42" i="12"/>
  <c r="G43" i="12"/>
  <c r="I43" i="12"/>
  <c r="K43" i="12"/>
  <c r="M43" i="12"/>
  <c r="O43" i="12"/>
  <c r="Q43" i="12"/>
  <c r="V43" i="12"/>
  <c r="G44" i="12"/>
  <c r="I44" i="12"/>
  <c r="K44" i="12"/>
  <c r="M44" i="12"/>
  <c r="O44" i="12"/>
  <c r="Q44" i="12"/>
  <c r="V44" i="12"/>
  <c r="G46" i="12"/>
  <c r="M46" i="12" s="1"/>
  <c r="I46" i="12"/>
  <c r="K46" i="12"/>
  <c r="O46" i="12"/>
  <c r="Q46" i="12"/>
  <c r="V46" i="12"/>
  <c r="G47" i="12"/>
  <c r="I47" i="12"/>
  <c r="K47" i="12"/>
  <c r="M47" i="12"/>
  <c r="O47" i="12"/>
  <c r="Q47" i="12"/>
  <c r="V47" i="12"/>
  <c r="G48" i="12"/>
  <c r="I48" i="12"/>
  <c r="K48" i="12"/>
  <c r="M48" i="12"/>
  <c r="O48" i="12"/>
  <c r="Q48" i="12"/>
  <c r="V48" i="12"/>
  <c r="G49" i="12"/>
  <c r="M49" i="12" s="1"/>
  <c r="I49" i="12"/>
  <c r="K49" i="12"/>
  <c r="O49" i="12"/>
  <c r="Q49" i="12"/>
  <c r="V49" i="12"/>
  <c r="G50" i="12"/>
  <c r="Q50" i="12"/>
  <c r="G51" i="12"/>
  <c r="I51" i="12"/>
  <c r="I50" i="12" s="1"/>
  <c r="K51" i="12"/>
  <c r="K50" i="12" s="1"/>
  <c r="M51" i="12"/>
  <c r="M50" i="12" s="1"/>
  <c r="O51" i="12"/>
  <c r="Q51" i="12"/>
  <c r="V51" i="12"/>
  <c r="V50" i="12" s="1"/>
  <c r="G52" i="12"/>
  <c r="I52" i="12"/>
  <c r="K52" i="12"/>
  <c r="M52" i="12"/>
  <c r="O52" i="12"/>
  <c r="Q52" i="12"/>
  <c r="V52" i="12"/>
  <c r="G53" i="12"/>
  <c r="M53" i="12" s="1"/>
  <c r="I53" i="12"/>
  <c r="K53" i="12"/>
  <c r="O53" i="12"/>
  <c r="O50" i="12" s="1"/>
  <c r="Q53" i="12"/>
  <c r="V53" i="12"/>
  <c r="AE55" i="12"/>
  <c r="AF55" i="12"/>
  <c r="I20" i="1"/>
  <c r="I19" i="1"/>
  <c r="I17" i="1"/>
  <c r="I16" i="1"/>
  <c r="I60" i="1"/>
  <c r="J59" i="1" s="1"/>
  <c r="G43" i="1"/>
  <c r="G25" i="1" s="1"/>
  <c r="H43" i="1"/>
  <c r="I42" i="1"/>
  <c r="I41" i="1"/>
  <c r="I40" i="1"/>
  <c r="I39" i="1"/>
  <c r="I43" i="1" s="1"/>
  <c r="J54" i="1" l="1"/>
  <c r="J56" i="1"/>
  <c r="J55" i="1"/>
  <c r="J58" i="1"/>
  <c r="A27" i="1"/>
  <c r="M34" i="13"/>
  <c r="M15" i="13"/>
  <c r="M8" i="13"/>
  <c r="M37" i="13"/>
  <c r="M11" i="13"/>
  <c r="AF64" i="13"/>
  <c r="M8" i="12"/>
  <c r="M12" i="12"/>
  <c r="J57" i="1"/>
  <c r="J41" i="1"/>
  <c r="J39" i="1"/>
  <c r="J43" i="1" s="1"/>
  <c r="J42" i="1"/>
  <c r="J40" i="1"/>
  <c r="I21" i="1"/>
  <c r="J28" i="1"/>
  <c r="J26" i="1"/>
  <c r="G38" i="1"/>
  <c r="F38" i="1"/>
  <c r="J23" i="1"/>
  <c r="J24" i="1"/>
  <c r="J25" i="1"/>
  <c r="J27" i="1"/>
  <c r="E24" i="1"/>
  <c r="G24" i="1"/>
  <c r="E26" i="1"/>
  <c r="G26" i="1"/>
  <c r="J60" i="1" l="1"/>
  <c r="G28" i="1"/>
  <c r="G27" i="1" s="1"/>
  <c r="G29" i="1" s="1"/>
  <c r="A28" i="1"/>
</calcChain>
</file>

<file path=xl/comments1.xml><?xml version="1.0" encoding="utf-8"?>
<comments xmlns="http://schemas.openxmlformats.org/spreadsheetml/2006/main">
  <authors>
    <author>Radim Štěpánek</author>
    <author>Pavel Veternik</author>
  </authors>
  <commentList>
    <comment ref="D11" authorId="0">
      <text>
        <r>
          <rPr>
            <sz val="9"/>
            <color indexed="81"/>
            <rFont val="Tahoma"/>
            <family val="2"/>
            <charset val="238"/>
          </rPr>
          <t>Název</t>
        </r>
      </text>
    </comment>
    <comment ref="I11" authorId="0">
      <text>
        <r>
          <rPr>
            <sz val="9"/>
            <color indexed="81"/>
            <rFont val="Tahoma"/>
            <family val="2"/>
            <charset val="238"/>
          </rPr>
          <t>IČO</t>
        </r>
      </text>
    </comment>
    <comment ref="D12" authorId="0">
      <text>
        <r>
          <rPr>
            <sz val="9"/>
            <color indexed="81"/>
            <rFont val="Tahoma"/>
            <family val="2"/>
            <charset val="238"/>
          </rPr>
          <t>Ulice</t>
        </r>
      </text>
    </comment>
    <comment ref="I12" authorId="0">
      <text>
        <r>
          <rPr>
            <sz val="9"/>
            <color indexed="81"/>
            <rFont val="Tahoma"/>
            <family val="2"/>
            <charset val="238"/>
          </rPr>
          <t>DIČ</t>
        </r>
      </text>
    </comment>
    <comment ref="D13" authorId="0">
      <text>
        <r>
          <rPr>
            <sz val="9"/>
            <color indexed="81"/>
            <rFont val="Tahoma"/>
            <family val="2"/>
            <charset val="238"/>
          </rPr>
          <t>PSČ</t>
        </r>
      </text>
    </comment>
    <comment ref="E13" authorId="1">
      <text>
        <r>
          <rPr>
            <sz val="9"/>
            <color indexed="81"/>
            <rFont val="Tahoma"/>
            <family val="2"/>
            <charset val="238"/>
          </rPr>
          <t>Místo</t>
        </r>
      </text>
    </comment>
  </commentList>
</comments>
</file>

<file path=xl/comments2.xml><?xml version="1.0" encoding="utf-8"?>
<comments xmlns="http://schemas.openxmlformats.org/spreadsheetml/2006/main">
  <authors>
    <author>Ing. Pavel Žilka</author>
  </authors>
  <commentList>
    <comment ref="S6" authorId="0">
      <text>
        <r>
          <rPr>
            <sz val="9"/>
            <color indexed="81"/>
            <rFont val="Tahoma"/>
            <family val="2"/>
            <charset val="238"/>
          </rPr>
          <t>Jedná se o informaci, zda se jedná o položku, která je do rozpočtu zadána z cenové soustavy RTS, nebo vlastní.</t>
        </r>
      </text>
    </comment>
    <comment ref="T6" authorId="0">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authors>
    <author>Ing. Pavel Žilka</author>
  </authors>
  <commentList>
    <comment ref="S6" authorId="0">
      <text>
        <r>
          <rPr>
            <sz val="9"/>
            <color indexed="81"/>
            <rFont val="Tahoma"/>
            <family val="2"/>
            <charset val="238"/>
          </rPr>
          <t>Jedná se o informaci, zda se jedná o položku, která je do rozpočtu zadána z cenové soustavy RTS, nebo vlastní.</t>
        </r>
      </text>
    </comment>
    <comment ref="T6" authorId="0">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<sst xmlns="http://schemas.openxmlformats.org/spreadsheetml/2006/main" count="947" uniqueCount="310">
  <si>
    <t>%</t>
  </si>
  <si>
    <t>Cena celkem</t>
  </si>
  <si>
    <t>Za zhotovitele</t>
  </si>
  <si>
    <t>Za objednatele</t>
  </si>
  <si>
    <t>Položkový rozpočet stavby</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</si>
  <si>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</si>
  <si>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</si>
  <si>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</si>
  <si>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</si>
  <si>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</si>
  <si>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</si>
  <si>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</si>
  <si>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</si>
  <si>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</si>
  <si>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</si>
  <si>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</si>
  <si>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</si>
  <si>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</si>
  <si>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</si>
  <si>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</si>
  <si>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</si>
  <si>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</si>
  <si>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</si>
  <si>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</si>
  <si>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</si>
  <si>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</si>
  <si>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</si>
  <si>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</si>
  <si>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</si>
  <si>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</si>
  <si>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</si>
  <si>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</si>
  <si>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</si>
  <si>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</si>
  <si>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</si>
  <si>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</si>
  <si>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</si>
  <si>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</si>
  <si>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</si>
  <si>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</si>
  <si>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</si>
  <si>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</si>
  <si>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</si>
  <si>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 xml:space="preserve"> </t>
  </si>
  <si>
    <t>2025-3078</t>
  </si>
  <si>
    <t>VS ZŠ Horní 16</t>
  </si>
  <si>
    <t>BMS SERVIS, s.r.o.</t>
  </si>
  <si>
    <t>Vídeňská 186/118</t>
  </si>
  <si>
    <t>Brno-Přízřenice</t>
  </si>
  <si>
    <t>61900</t>
  </si>
  <si>
    <t>27723364</t>
  </si>
  <si>
    <t>CZ27723364</t>
  </si>
  <si>
    <t>5.10.2025</t>
  </si>
  <si>
    <t>Stavba</t>
  </si>
  <si>
    <t>PS</t>
  </si>
  <si>
    <t>MaR</t>
  </si>
  <si>
    <t>PS 01</t>
  </si>
  <si>
    <t>Elektroinstalační a rozvody SI a MaR</t>
  </si>
  <si>
    <t>PS 02</t>
  </si>
  <si>
    <t>Měření a regulace základní sestava</t>
  </si>
  <si>
    <t>Celkem za stavbu</t>
  </si>
  <si>
    <t>CZK</t>
  </si>
  <si>
    <t>#POPS</t>
  </si>
  <si>
    <t>Popis stavby: 2025-3078 - VS ZŠ Horní 16</t>
  </si>
  <si>
    <t>#POPO</t>
  </si>
  <si>
    <t>Popis objektu: PS - MaR</t>
  </si>
  <si>
    <t>#POPR</t>
  </si>
  <si>
    <t>Popis rozpočtu: PS 01 - Elektroinstalační a rozvody SI a MaR</t>
  </si>
  <si>
    <t>Popis rozpočtu: PS 02 - Měření a regulace základní sestava</t>
  </si>
  <si>
    <t>Rekapitulace dílů</t>
  </si>
  <si>
    <t>Typ dílu</t>
  </si>
  <si>
    <t>M36_01</t>
  </si>
  <si>
    <t>Dodávka a motáž rozvaděčů a ovl.skříní</t>
  </si>
  <si>
    <t>M36_02</t>
  </si>
  <si>
    <t>Řídící systém</t>
  </si>
  <si>
    <t>M36_03</t>
  </si>
  <si>
    <t>Dodávka a montáž periferních zařízení</t>
  </si>
  <si>
    <t>M21</t>
  </si>
  <si>
    <t>Elektromontáže</t>
  </si>
  <si>
    <t>M36</t>
  </si>
  <si>
    <t>Montáže měřících a regulačních zařízení</t>
  </si>
  <si>
    <t>ELEKTROMONTÁŽE - HLAVNÍ POSPOJOVÁNÍ</t>
  </si>
  <si>
    <t>VN</t>
  </si>
  <si>
    <t>ON</t>
  </si>
  <si>
    <t>#TypZaznamu#</t>
  </si>
  <si>
    <t>STA</t>
  </si>
  <si>
    <t>PRO</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</si>
  <si>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</si>
  <si>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</si>
  <si>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</si>
  <si>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</si>
  <si>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</si>
  <si>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</si>
  <si>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</si>
  <si>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</si>
  <si>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</si>
  <si>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</si>
  <si>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</si>
  <si>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</si>
  <si>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</si>
  <si>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</si>
  <si>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</si>
  <si>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</si>
  <si>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</si>
  <si>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</si>
  <si>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</si>
  <si>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</si>
  <si>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</si>
  <si>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</si>
  <si>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</si>
  <si>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</si>
  <si>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</si>
  <si>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</si>
  <si>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210810017R00</t>
  </si>
  <si>
    <t>Kabel CYKY-m 750 V 5 žil,4 až 25 mm2,volně uložený</t>
  </si>
  <si>
    <t>m</t>
  </si>
  <si>
    <t>RTS 24/ II</t>
  </si>
  <si>
    <t>Indiv</t>
  </si>
  <si>
    <t>Práce</t>
  </si>
  <si>
    <t>Běžná</t>
  </si>
  <si>
    <t>POL1_</t>
  </si>
  <si>
    <t>34111098R</t>
  </si>
  <si>
    <t>Kabel silový s Cu jádrem 750 V CYKY 5 x 4 mm2</t>
  </si>
  <si>
    <t>SPCM</t>
  </si>
  <si>
    <t>Specifikace</t>
  </si>
  <si>
    <t>POL3_</t>
  </si>
  <si>
    <t>210810046R00</t>
  </si>
  <si>
    <t>Kabel CYKY-m 750 V 3 x 2,5 mm2 pevně uložený</t>
  </si>
  <si>
    <t>34111036R</t>
  </si>
  <si>
    <t>Kabel silový s Cu jádrem 750 V CYKY 3 x 2,5 mm2</t>
  </si>
  <si>
    <t>210860201R00</t>
  </si>
  <si>
    <t>Kabel speciální JYTY s Al 2 x 1 mm volně uložený</t>
  </si>
  <si>
    <t>34121550R</t>
  </si>
  <si>
    <t>Kabel sdělovací s Cu jádrem JYTY 2 x 1 mm</t>
  </si>
  <si>
    <t>210860202R00</t>
  </si>
  <si>
    <t>Kabel speciální JYTY s Al 4 x 1 mm volně uložený</t>
  </si>
  <si>
    <t>34121554R</t>
  </si>
  <si>
    <t>Kabel sdělovací s Cu jádrem JYTY 4 x 1 mm</t>
  </si>
  <si>
    <t>31179105R</t>
  </si>
  <si>
    <t>Tyč závitová M8, DIN 975</t>
  </si>
  <si>
    <t>210020303R00</t>
  </si>
  <si>
    <t>Žlab kabelový Mars s přísluš., 62/50 mm s víkem</t>
  </si>
  <si>
    <t>Včetně kolen, T-kusů, prodlužovacích dílů, spojek apod.</t>
  </si>
  <si>
    <t>POP</t>
  </si>
  <si>
    <t>5534739760R</t>
  </si>
  <si>
    <t>MARS žlab kabelový NKZIN 50X62X0.70 EC neděrovaný, s integrovanou spojkou</t>
  </si>
  <si>
    <t>55347410R</t>
  </si>
  <si>
    <t>MARS víko žlabu V 62, l = 2 m 0,6 mm EC</t>
  </si>
  <si>
    <t>kus</t>
  </si>
  <si>
    <t>55347551R</t>
  </si>
  <si>
    <t>MARS podpěra na stěnu NPS 62 1,5 mm ZNCR</t>
  </si>
  <si>
    <t>553475540R</t>
  </si>
  <si>
    <t>MARS závěs NZ 62 1,0 mm S</t>
  </si>
  <si>
    <t>55347546R</t>
  </si>
  <si>
    <t>MARS spojka NS 50 1,0 mm S</t>
  </si>
  <si>
    <t>210010021R00</t>
  </si>
  <si>
    <t>Trubka tuhá z PVC uložená pevně, 16 mm</t>
  </si>
  <si>
    <t>345710961R</t>
  </si>
  <si>
    <t>Trubka elektroinstalační tuhá z PVC 4016 E</t>
  </si>
  <si>
    <t>345712020000R</t>
  </si>
  <si>
    <t>Příchytka instalační kovová 3616A</t>
  </si>
  <si>
    <t>210010022R00</t>
  </si>
  <si>
    <t>Trubka tuhá z PVC uložená pevně, 23 mm</t>
  </si>
  <si>
    <t>345710963R</t>
  </si>
  <si>
    <t>Trubka elektroinstalační tuhá z PVC 4025</t>
  </si>
  <si>
    <t>345712030000R</t>
  </si>
  <si>
    <t>Příchytka instalační kovová 3623A</t>
  </si>
  <si>
    <t>210010025R00</t>
  </si>
  <si>
    <t>Trubka ohebná z PVC volně, vnější průměr 20 mm</t>
  </si>
  <si>
    <t>34571050R</t>
  </si>
  <si>
    <t>Trubka elektroinstal. ohebná 2316/LPE-1 d 16 mm</t>
  </si>
  <si>
    <t>345716771R</t>
  </si>
  <si>
    <t>Spojka násuvná 316/2</t>
  </si>
  <si>
    <t>220301022R00</t>
  </si>
  <si>
    <t>Lišta elektroinstalační L 40</t>
  </si>
  <si>
    <t>34572125R</t>
  </si>
  <si>
    <t>Lišta vkládací z PVC délka 3 m  LV 40x40</t>
  </si>
  <si>
    <t>RTS 22/ II</t>
  </si>
  <si>
    <t>210010344R00</t>
  </si>
  <si>
    <t>Krabice přístrojová LK 80/1</t>
  </si>
  <si>
    <t>345714251R</t>
  </si>
  <si>
    <t>Krabice elektroinstalační plastová 8102</t>
  </si>
  <si>
    <t>34561422R</t>
  </si>
  <si>
    <t>Svorka WAGO compact 4 /2273-204/</t>
  </si>
  <si>
    <t>211010006RT1</t>
  </si>
  <si>
    <t>Osazení hmoždinky do ostrých cihel/kamene, HM 8 včetně dodávky hmoždinky</t>
  </si>
  <si>
    <t>005211010R</t>
  </si>
  <si>
    <t>Předání a převzetí staveniště</t>
  </si>
  <si>
    <t>Soubor</t>
  </si>
  <si>
    <t>Vlastní</t>
  </si>
  <si>
    <t>005122 R</t>
  </si>
  <si>
    <t>Provozní vlivy</t>
  </si>
  <si>
    <t>005124010R</t>
  </si>
  <si>
    <t>Koordinační činnost</t>
  </si>
  <si>
    <t>0052110301T</t>
  </si>
  <si>
    <t>Doprava materiálu a osob</t>
  </si>
  <si>
    <t xml:space="preserve">km    </t>
  </si>
  <si>
    <t>Náklady na dopravu montážního  materilálu a pracovníků  na staveniště.</t>
  </si>
  <si>
    <t>005241010R</t>
  </si>
  <si>
    <t xml:space="preserve">Dokumentace skutečného provedení </t>
  </si>
  <si>
    <t>005231020R</t>
  </si>
  <si>
    <t>Individuální a komplexní vyzkoušení</t>
  </si>
  <si>
    <t>910      R00</t>
  </si>
  <si>
    <t>Hzs - predbezne obhlidky a revize</t>
  </si>
  <si>
    <t>h</t>
  </si>
  <si>
    <t>905      R01</t>
  </si>
  <si>
    <t>Hzs-revize provoz.souboru a st.obj. Revize</t>
  </si>
  <si>
    <t>210800606RT1</t>
  </si>
  <si>
    <t>Vodič nn a vn CYA 6 mm2 uložený v trubkách včetně dodávky vodiče CYA 6</t>
  </si>
  <si>
    <t>POL1_9</t>
  </si>
  <si>
    <t>210220321RT1.1</t>
  </si>
  <si>
    <t>Pospojování-práce</t>
  </si>
  <si>
    <t>210220321RT1</t>
  </si>
  <si>
    <t>Svorka na potrubí Bernard, včetně Cu pásku včetně dodávky svorky + Cu pásku</t>
  </si>
  <si>
    <t>SUM</t>
  </si>
  <si>
    <t>Poznámky uchazeče k zadání</t>
  </si>
  <si>
    <t>POPUZIV</t>
  </si>
  <si>
    <t>END</t>
  </si>
  <si>
    <t>45166013-3004T</t>
  </si>
  <si>
    <t>Rozvaděčová skříň  rozměry 800x2000x300 (š x v x h), Včetně "VPD"</t>
  </si>
  <si>
    <t>ks</t>
  </si>
  <si>
    <t>Rozvaděčová skříň, svorkovnice nahoře, krytí IP 44,  ochrana dle ČSN 33 2000-4-41 samočinným odpojením vadné části v síti TN-S, barva RAL 7032,Další příslušenství rozvaděče:montážní deska, přepěťová ochrana II.a III. st.,na dveřích signalizace stavu hlavního přívodu, jištěné vývody pro danou technologii včetně motorových spouštěčů, pomocná relé, pomocnéh kontakty, stykače atp., osvětlení rozvaděče, bezpečnostní trafo 230/24VAC,100VA, ss zdroj 5A/24VDC, servisní zásuvka 230V/10A, pomocná relé,  svorky, kabelové průchodky, , atd.   Kapsa na dokumentaci,   přístroje se zkratovou odolností 10kA, vývody kabelů nahoru, přívod kabelu zhora, atd. Včetně dílenské dokumentace.</t>
  </si>
  <si>
    <t>210190071R00</t>
  </si>
  <si>
    <t>Montáž rozvaděče nedělitelného do 500 kg</t>
  </si>
  <si>
    <t>210100003R00</t>
  </si>
  <si>
    <t>Ukončení vodičů v rozvaděči + zapojení do 16 mm2</t>
  </si>
  <si>
    <t>210100001R00</t>
  </si>
  <si>
    <t>Ukončení vodičů v rozvaděči + zapojení do 2,5 mm2</t>
  </si>
  <si>
    <t>210100301R00</t>
  </si>
  <si>
    <t>Příplatek za ukončení stínění kabelů+zapojení</t>
  </si>
  <si>
    <t>ACOS200 RevAT</t>
  </si>
  <si>
    <t>32DI, 32DO, 16AI, 8AO, sériová komunikace*, Ethernet, webserver</t>
  </si>
  <si>
    <t>AM-RS485T</t>
  </si>
  <si>
    <t>Rozšiřující modul galvanicky oddělené RS485 (-40..+70°C)</t>
  </si>
  <si>
    <t>AMRIO-AI8AO8UT</t>
  </si>
  <si>
    <t>8x analog IN, 8x analog OUT 0-10V, rozlišení 12 bitů, ARION/MODBUS</t>
  </si>
  <si>
    <t>POL3_0</t>
  </si>
  <si>
    <t>AMRIO-RDO12T</t>
  </si>
  <si>
    <t>12x spínací relé 250V/4A, ARION/MODBUS</t>
  </si>
  <si>
    <t>45166013-2900-15T</t>
  </si>
  <si>
    <t>Displej LCD CPi-S150WR (15" Industrial Raspberry Pi Touch Panel PC)"</t>
  </si>
  <si>
    <t>7" TFT LCD-dotyková obrazovka; cap.: 800 x 480; USB, ETH, RS232, RS485; 24VDC; Montáž do panelu; BacNt-IP</t>
  </si>
  <si>
    <t>5514600312T</t>
  </si>
  <si>
    <t>Zdroj napájecí 24 Vss na lištu do rozvaděče   NDR-240-24 Mean Well Zdroj na DIN 240W 24V, 10A</t>
  </si>
  <si>
    <t>IGS1080A</t>
  </si>
  <si>
    <t>Ethernet switch 8x10/100/1000, Unap 12-48VDC, DIN 350</t>
  </si>
  <si>
    <t>M096</t>
  </si>
  <si>
    <t>Převodník  M-Bus/RS232</t>
  </si>
  <si>
    <t>KS</t>
  </si>
  <si>
    <t>360400100DDC.01T00</t>
  </si>
  <si>
    <t>Software Vizualizace</t>
  </si>
  <si>
    <t>DB</t>
  </si>
  <si>
    <t>Vizualiazce  technologickych schémat instalovaných technologií, dinamizace hodnot na technologických schématech, nastavení paramerů a limitů, vyzkousení funkcí, alarmů, trendů</t>
  </si>
  <si>
    <t>21101T01</t>
  </si>
  <si>
    <t>Software VIizualizace grafický display</t>
  </si>
  <si>
    <t>Vypracování technologického schéma , mapování datových bodů, nastavení parametrů, komplexní odzkoušení.</t>
  </si>
  <si>
    <t>21101T03</t>
  </si>
  <si>
    <t>Software - uživatelský software DDC</t>
  </si>
  <si>
    <t>21101T04</t>
  </si>
  <si>
    <t>Software - TEST 1:1</t>
  </si>
  <si>
    <t>Komplexní odkoušení s montážním pracovníkem, kontrola napojení, ověření měřených hodnot, nastavení základních hodnot dle RPD, ověření funkce funkce.</t>
  </si>
  <si>
    <t>360001211R00</t>
  </si>
  <si>
    <t>Montáž přístroje do rozvaděče do 2 kg</t>
  </si>
  <si>
    <t>čidla, detektory</t>
  </si>
  <si>
    <t>AF20-B65T</t>
  </si>
  <si>
    <t>Snímač venkovní teploty, NTC20k, -40..70°C, IP 65 Outdoor Temperature Sensor NTC20k, -40..70C, IP65</t>
  </si>
  <si>
    <t xml:space="preserve">ks    </t>
  </si>
  <si>
    <t>RF20T</t>
  </si>
  <si>
    <t>Prostorový snímač teploty, NTC20k, rozsah 10..35°C, IP30, montáž na zeď Room Temperature Sensor, NTC20k, 10..40C</t>
  </si>
  <si>
    <t>219010002T01</t>
  </si>
  <si>
    <t>Montáž snímače pasivního</t>
  </si>
  <si>
    <t>VF10-1B65NWT</t>
  </si>
  <si>
    <t>Jímkový snímač teploty bez jímky, ponor 150mm, NTC10k,  -40..150°C, IP65 Immersion/air-duct sensor, NTC10k, 150mm, IP65, no well</t>
  </si>
  <si>
    <t>VF10-3B54NWT</t>
  </si>
  <si>
    <t>Jímkový snímač teploty bez jímky, ponor 300mm, NTC10k,  -40..150°C, IP54 Immersion/air-duct sensor, NTC10k, 300mm, IP54, no well</t>
  </si>
  <si>
    <t>WS150T</t>
  </si>
  <si>
    <t>Nerezová jímka ponor 150 mm, R 1/2", PN25 Stainless Steel Immersion Thermowell 150mm</t>
  </si>
  <si>
    <t>WS300T</t>
  </si>
  <si>
    <t>Nerezová jímka ponor 300 mm, R 1/2", PN25 Immersion Well, 300mm, Stainless Steel, R1/2, PN25</t>
  </si>
  <si>
    <t>219010002T03</t>
  </si>
  <si>
    <t>Montáž  jímky do L 300mmm</t>
  </si>
  <si>
    <t>40561212R</t>
  </si>
  <si>
    <t>Regulátor stonkový 1obvod 30 až 90 st. jímka nerez</t>
  </si>
  <si>
    <t>40561231R</t>
  </si>
  <si>
    <t>Regulátor teploty prostorový 2obvody  0 až+40 st.</t>
  </si>
  <si>
    <t>219010002T05</t>
  </si>
  <si>
    <t>Montáž  termostat /prostorový,jímkový/</t>
  </si>
  <si>
    <t>QBE2003-P4T</t>
  </si>
  <si>
    <t>Čidlo tlaku 0…4 bar, 0…10 V</t>
  </si>
  <si>
    <t>219010002T02</t>
  </si>
  <si>
    <t>Montáž snímače aktivního</t>
  </si>
  <si>
    <t>451660132001T</t>
  </si>
  <si>
    <t>Snímač hladini limitní LB201- LRNH NC/NO</t>
  </si>
  <si>
    <t>Spínače  pro otevřené nebo uzavřené nádrže,  SPDT kontakty  Max. elektrické zatížení 1 A 230Vstř.   Max. teplota kapaliny 100 °C,IP 67,</t>
  </si>
  <si>
    <t>220611241R00</t>
  </si>
  <si>
    <t>Spínač zaplavení</t>
  </si>
  <si>
    <t>RTS 13/ I</t>
  </si>
  <si>
    <t>40562325R</t>
  </si>
  <si>
    <t>Regulátor tlaku membránový 61219  0,4 až 4 kPa</t>
  </si>
  <si>
    <t>360020352R00</t>
  </si>
  <si>
    <t>Montáž konzly pro manostaty, termost.  205-4-1473</t>
  </si>
  <si>
    <t>VG1205AE5A8AGAT</t>
  </si>
  <si>
    <t>Regulační kulový ventil, 2-cestný, PN40, DN15, Kvs 1,6, vnitřní závit, teplota média -30..100°C - pohon 8Nm, on/off nebo 3-pol., 24 Vac/dc (VA9108-AGA-5)</t>
  </si>
  <si>
    <t>360430023R00</t>
  </si>
  <si>
    <t>Montáž elektr. servopohonu Modact typ 523 81, 51</t>
  </si>
  <si>
    <t>219010002T04</t>
  </si>
  <si>
    <t xml:space="preserve">Montáž  Motorů /čerpadel/ do 5 kW </t>
  </si>
  <si>
    <t>430 580-121T</t>
  </si>
  <si>
    <t>Topná zkouška</t>
  </si>
  <si>
    <t>Topná zkouška trvající 72hod; Protokol o uskutečněné TZ; Grafy průběhů sledovaných veličin ve fomátu XLS; Aktuální schéma zapojení MaR; Popis funkce technologie.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</si>
</sst>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
  </numFmts>
  <fonts count="20"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rgb="FFD6E1EE"/>
      <name val="Arial CE"/>
      <charset val="238"/>
    </font>
    <font>
      <b/>
      <sz val="9"/>
      <name val="Arial CE"/>
      <charset val="238"/>
    </font>
    <font>
      <sz val="8"/>
      <name val="Arial CE"/>
      <charset val="238"/>
    </font>
    <font>
      <sz val="8"/>
      <color indexed="17"/>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6">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74">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0" fontId="8" fillId="0" borderId="0" xfId="0" applyFont="1" applyAlignment="1">
      <alignment horizontal="left" vertical="center" wrapTex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8" fillId="0" borderId="18" xfId="0" applyFont="1" applyBorder="1" applyAlignment="1">
      <alignment horizontal="left" vertical="center" wrapText="1"/>
    </xf>
    <xf numFmtId="0" fontId="0" fillId="0" borderId="18" xfId="0" applyBorder="1" applyAlignment="1">
      <alignment vertical="center" wrapText="1"/>
    </xf>
    <xf numFmtId="0" fontId="0" fillId="0" borderId="0" xfId="0" applyAlignment="1">
      <alignment vertical="center" wrapText="1"/>
    </xf>
    <xf numFmtId="0" fontId="8" fillId="0" borderId="6" xfId="0" applyFont="1" applyBorder="1"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0" borderId="0" xfId="0" applyNumberFormat="1" applyFont="1" applyAlignment="1">
      <alignment horizontal="left" vertical="center" wrapText="1"/>
    </xf>
    <xf numFmtId="49" fontId="0" fillId="0" borderId="6" xfId="0" applyNumberFormat="1" applyBorder="1" applyAlignment="1">
      <alignment vertical="center" wrapText="1"/>
    </xf>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xf>
    <xf numFmtId="49" fontId="8" fillId="4" borderId="18" xfId="0" applyNumberFormat="1" applyFont="1" applyFill="1" applyBorder="1" applyAlignment="1" applyProtection="1">
      <alignment horizontal="left" vertical="center"/>
      <protection locked="0"/>
    </xf>
    <xf numFmtId="49" fontId="8" fillId="4" borderId="0" xfId="0" applyNumberFormat="1" applyFont="1" applyFill="1" applyAlignment="1" applyProtection="1">
      <alignment horizontal="left" vertical="center"/>
      <protection locked="0"/>
    </xf>
    <xf numFmtId="49" fontId="8" fillId="4" borderId="6" xfId="0" applyNumberFormat="1" applyFont="1" applyFill="1" applyBorder="1" applyAlignment="1" applyProtection="1">
      <alignment horizontal="left" vertical="center"/>
      <protection locked="0"/>
    </xf>
    <xf numFmtId="49" fontId="0" fillId="4" borderId="6" xfId="0" applyNumberFormat="1" applyFill="1" applyBorder="1" applyAlignment="1" applyProtection="1">
      <alignment horizontal="left" vertical="center"/>
      <protection locked="0"/>
    </xf>
    <xf numFmtId="49" fontId="8" fillId="4" borderId="6" xfId="0" applyNumberFormat="1" applyFont="1" applyFill="1" applyBorder="1" applyAlignment="1" applyProtection="1">
      <alignment horizontal="left" vertical="center" wrapText="1"/>
      <protection locked="0"/>
    </xf>
    <xf numFmtId="49" fontId="8" fillId="4" borderId="0" xfId="0" applyNumberFormat="1"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30" xfId="0" applyNumberFormat="1" applyFont="1" applyFill="1" applyBorder="1" applyAlignment="1">
      <alignment vertical="center"/>
    </xf>
    <xf numFmtId="4" fontId="7" fillId="5" borderId="31" xfId="0" applyNumberFormat="1" applyFont="1" applyFill="1" applyBorder="1" applyAlignment="1">
      <alignment vertical="center" wrapText="1"/>
    </xf>
    <xf numFmtId="4" fontId="10" fillId="5" borderId="32"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4" fontId="7" fillId="5" borderId="32" xfId="0" applyNumberFormat="1" applyFont="1" applyFill="1" applyBorder="1" applyAlignment="1">
      <alignment horizontal="center" vertical="center" wrapText="1" shrinkToFit="1"/>
    </xf>
    <xf numFmtId="3" fontId="7" fillId="5" borderId="32" xfId="0" applyNumberFormat="1" applyFont="1" applyFill="1" applyBorder="1" applyAlignment="1">
      <alignment horizontal="center" vertical="center" wrapText="1"/>
    </xf>
    <xf numFmtId="4" fontId="0" fillId="0" borderId="33" xfId="0" applyNumberFormat="1" applyBorder="1" applyAlignment="1">
      <alignment vertical="center"/>
    </xf>
    <xf numFmtId="4" fontId="0" fillId="0" borderId="34" xfId="0" applyNumberFormat="1" applyBorder="1" applyAlignment="1">
      <alignment vertical="center" wrapText="1"/>
    </xf>
    <xf numFmtId="4" fontId="3" fillId="0" borderId="34" xfId="0" applyNumberFormat="1" applyFont="1" applyBorder="1" applyAlignment="1">
      <alignment horizontal="right" vertical="center" wrapText="1" shrinkToFit="1"/>
    </xf>
    <xf numFmtId="4" fontId="3" fillId="0" borderId="34" xfId="0" applyNumberFormat="1" applyFont="1" applyBorder="1" applyAlignment="1">
      <alignment horizontal="right" vertical="center" shrinkToFit="1"/>
    </xf>
    <xf numFmtId="4" fontId="0" fillId="0" borderId="34" xfId="0" applyNumberFormat="1" applyBorder="1" applyAlignment="1">
      <alignment vertical="center" shrinkToFit="1"/>
    </xf>
    <xf numFmtId="4" fontId="0" fillId="0" borderId="35" xfId="0" applyNumberFormat="1" applyBorder="1" applyAlignment="1">
      <alignment vertical="center" shrinkToFit="1"/>
    </xf>
    <xf numFmtId="3" fontId="0" fillId="0" borderId="35" xfId="0" applyNumberFormat="1" applyBorder="1" applyAlignment="1">
      <alignment vertical="center"/>
    </xf>
    <xf numFmtId="4" fontId="8" fillId="0" borderId="33" xfId="0" applyNumberFormat="1" applyFont="1" applyBorder="1" applyAlignment="1">
      <alignment vertical="center"/>
    </xf>
    <xf numFmtId="4" fontId="8" fillId="0" borderId="34" xfId="0" applyNumberFormat="1" applyFont="1" applyBorder="1" applyAlignment="1">
      <alignment vertical="center" wrapText="1"/>
    </xf>
    <xf numFmtId="4" fontId="8" fillId="0" borderId="34" xfId="0" applyNumberFormat="1" applyFont="1" applyBorder="1" applyAlignment="1">
      <alignment vertical="center" wrapText="1" shrinkToFit="1"/>
    </xf>
    <xf numFmtId="4" fontId="8" fillId="0" borderId="34" xfId="0" applyNumberFormat="1" applyFont="1" applyBorder="1" applyAlignment="1">
      <alignment vertical="center" shrinkToFit="1"/>
    </xf>
    <xf numFmtId="4" fontId="8" fillId="0" borderId="35" xfId="0" applyNumberFormat="1" applyFont="1" applyBorder="1" applyAlignment="1">
      <alignment vertical="center" shrinkToFit="1"/>
    </xf>
    <xf numFmtId="3" fontId="8" fillId="0" borderId="35" xfId="0" applyNumberFormat="1" applyFont="1" applyBorder="1" applyAlignment="1">
      <alignment vertical="center"/>
    </xf>
    <xf numFmtId="4" fontId="0" fillId="0" borderId="33" xfId="0" applyNumberFormat="1" applyBorder="1" applyAlignment="1">
      <alignment horizontal="left" vertical="center"/>
    </xf>
    <xf numFmtId="4" fontId="0" fillId="0" borderId="34" xfId="0" applyNumberFormat="1" applyBorder="1" applyAlignment="1">
      <alignment vertical="center" wrapText="1" shrinkToFit="1"/>
    </xf>
    <xf numFmtId="4" fontId="0" fillId="3" borderId="36" xfId="0" applyNumberFormat="1" applyFill="1" applyBorder="1" applyAlignment="1">
      <alignment vertical="center"/>
    </xf>
    <xf numFmtId="4" fontId="0" fillId="3" borderId="37" xfId="0" applyNumberFormat="1" applyFill="1" applyBorder="1" applyAlignment="1">
      <alignment vertical="center"/>
    </xf>
    <xf numFmtId="4" fontId="15" fillId="3" borderId="37" xfId="0" applyNumberFormat="1" applyFont="1" applyFill="1" applyBorder="1" applyAlignment="1">
      <alignment vertical="center" wrapText="1" shrinkToFit="1"/>
    </xf>
    <xf numFmtId="4" fontId="15" fillId="3" borderId="37" xfId="0" applyNumberFormat="1" applyFont="1" applyFill="1" applyBorder="1" applyAlignment="1">
      <alignment vertical="center" shrinkToFit="1"/>
    </xf>
    <xf numFmtId="4" fontId="0" fillId="3" borderId="38" xfId="0" applyNumberFormat="1" applyFill="1" applyBorder="1" applyAlignment="1">
      <alignment vertical="center" shrinkToFit="1"/>
    </xf>
    <xf numFmtId="3" fontId="0" fillId="3" borderId="38"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6" fillId="0" borderId="0" xfId="0" applyFont="1"/>
    <xf numFmtId="49" fontId="0" fillId="0" borderId="0" xfId="0" applyNumberFormat="1"/>
    <xf numFmtId="0" fontId="16"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6" fillId="5" borderId="30" xfId="0" applyFont="1" applyFill="1" applyBorder="1" applyAlignment="1">
      <alignment horizontal="center" vertical="center" wrapText="1"/>
    </xf>
    <xf numFmtId="0" fontId="16" fillId="5" borderId="31" xfId="0" applyFont="1" applyFill="1" applyBorder="1" applyAlignment="1">
      <alignment horizontal="center" vertical="center" wrapText="1"/>
    </xf>
    <xf numFmtId="0" fontId="16" fillId="5" borderId="32" xfId="0" applyFont="1" applyFill="1" applyBorder="1" applyAlignment="1">
      <alignment horizontal="center" vertical="center" wrapText="1"/>
    </xf>
    <xf numFmtId="49" fontId="7" fillId="0" borderId="33" xfId="0" applyNumberFormat="1" applyFont="1" applyBorder="1" applyAlignment="1">
      <alignment vertical="center"/>
    </xf>
    <xf numFmtId="49" fontId="7" fillId="0" borderId="33" xfId="0" applyNumberFormat="1" applyFont="1" applyBorder="1" applyAlignment="1">
      <alignment vertical="center" wrapText="1"/>
    </xf>
    <xf numFmtId="49" fontId="7" fillId="0" borderId="34" xfId="0" applyNumberFormat="1" applyFont="1" applyBorder="1" applyAlignment="1">
      <alignment vertical="center" wrapText="1"/>
    </xf>
    <xf numFmtId="0" fontId="7" fillId="3" borderId="36" xfId="0" applyFont="1" applyFill="1" applyBorder="1" applyAlignment="1">
      <alignment vertical="center"/>
    </xf>
    <xf numFmtId="0" fontId="7" fillId="3" borderId="36" xfId="0" applyFont="1" applyFill="1" applyBorder="1" applyAlignment="1">
      <alignment vertical="center" wrapText="1"/>
    </xf>
    <xf numFmtId="0" fontId="7" fillId="3" borderId="37" xfId="0" applyFont="1" applyFill="1" applyBorder="1" applyAlignment="1">
      <alignment vertical="center" wrapText="1"/>
    </xf>
    <xf numFmtId="164" fontId="7" fillId="0" borderId="35" xfId="0" applyNumberFormat="1" applyFont="1" applyBorder="1" applyAlignment="1">
      <alignment vertical="center"/>
    </xf>
    <xf numFmtId="164" fontId="7" fillId="3" borderId="38" xfId="0" applyNumberFormat="1" applyFont="1" applyFill="1" applyBorder="1" applyAlignment="1">
      <alignment vertical="center"/>
    </xf>
    <xf numFmtId="164" fontId="0" fillId="0" borderId="0" xfId="0" applyNumberFormat="1"/>
    <xf numFmtId="4" fontId="7" fillId="0" borderId="35" xfId="0" applyNumberFormat="1" applyFont="1" applyBorder="1" applyAlignment="1">
      <alignment horizontal="center" vertical="center"/>
    </xf>
    <xf numFmtId="4" fontId="7" fillId="0" borderId="35" xfId="0" applyNumberFormat="1" applyFont="1" applyBorder="1" applyAlignment="1">
      <alignment vertical="center"/>
    </xf>
    <xf numFmtId="4" fontId="7" fillId="3" borderId="38" xfId="0" applyNumberFormat="1" applyFont="1" applyFill="1" applyBorder="1" applyAlignment="1">
      <alignment horizontal="center" vertical="center"/>
    </xf>
    <xf numFmtId="4" fontId="7" fillId="3" borderId="38" xfId="0" applyNumberFormat="1" applyFont="1" applyFill="1" applyBorder="1" applyAlignment="1">
      <alignment vertical="center"/>
    </xf>
    <xf numFmtId="49" fontId="0" fillId="0" borderId="1" xfId="0" applyNumberFormat="1" applyBorder="1"/>
    <xf numFmtId="0" fontId="6" fillId="0" borderId="0" xfId="0" applyFont="1" applyAlignment="1">
      <alignment horizontal="center"/>
    </xf>
    <xf numFmtId="0" fontId="0"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0" fillId="0" borderId="0" xfId="0" applyAlignment="1">
      <alignment vertical="top"/>
    </xf>
    <xf numFmtId="0" fontId="0" fillId="4" borderId="29" xfId="0" applyFill="1" applyBorder="1" applyAlignment="1" applyProtection="1">
      <alignment vertical="top" wrapText="1"/>
      <protection locked="0"/>
    </xf>
    <xf numFmtId="0" fontId="0" fillId="4" borderId="18" xfId="0" applyFill="1" applyBorder="1" applyAlignment="1" applyProtection="1">
      <alignment vertical="top" wrapText="1"/>
      <protection locked="0"/>
    </xf>
    <xf numFmtId="0" fontId="0" fillId="4" borderId="39" xfId="0" applyFill="1" applyBorder="1" applyAlignment="1" applyProtection="1">
      <alignment vertical="top" wrapText="1"/>
      <protection locked="0"/>
    </xf>
    <xf numFmtId="0" fontId="0" fillId="4" borderId="26" xfId="0" applyFill="1" applyBorder="1" applyAlignment="1" applyProtection="1">
      <alignment vertical="top" wrapText="1"/>
      <protection locked="0"/>
    </xf>
    <xf numFmtId="0" fontId="0" fillId="4" borderId="0" xfId="0" applyFill="1" applyBorder="1" applyAlignment="1" applyProtection="1">
      <alignment vertical="top" wrapText="1"/>
      <protection locked="0"/>
    </xf>
    <xf numFmtId="0" fontId="0" fillId="4" borderId="27" xfId="0" applyFill="1" applyBorder="1" applyAlignment="1" applyProtection="1">
      <alignment vertical="top" wrapText="1"/>
      <protection locked="0"/>
    </xf>
    <xf numFmtId="0" fontId="0" fillId="4" borderId="10" xfId="0" applyFill="1" applyBorder="1" applyAlignment="1" applyProtection="1">
      <alignment vertical="top" wrapText="1"/>
      <protection locked="0"/>
    </xf>
    <xf numFmtId="0" fontId="0" fillId="4" borderId="6" xfId="0" applyFill="1" applyBorder="1" applyAlignment="1" applyProtection="1">
      <alignment vertical="top" wrapText="1"/>
      <protection locked="0"/>
    </xf>
    <xf numFmtId="0" fontId="0" fillId="4" borderId="28" xfId="0" applyFill="1" applyBorder="1" applyAlignment="1" applyProtection="1">
      <alignment vertical="top" wrapText="1"/>
      <protection locked="0"/>
    </xf>
    <xf numFmtId="0" fontId="17" fillId="0" borderId="0" xfId="0" applyFont="1" applyBorder="1" applyAlignment="1">
      <alignment vertical="top"/>
    </xf>
    <xf numFmtId="49" fontId="17" fillId="0" borderId="0" xfId="0" applyNumberFormat="1" applyFont="1" applyBorder="1" applyAlignment="1">
      <alignment vertical="top"/>
    </xf>
    <xf numFmtId="165" fontId="17" fillId="0" borderId="0" xfId="0" applyNumberFormat="1" applyFont="1" applyBorder="1" applyAlignment="1">
      <alignment vertical="top" shrinkToFit="1"/>
    </xf>
    <xf numFmtId="4" fontId="17" fillId="0" borderId="0" xfId="0" applyNumberFormat="1" applyFont="1" applyBorder="1" applyAlignment="1">
      <alignment vertical="top" shrinkToFit="1"/>
    </xf>
    <xf numFmtId="4" fontId="17" fillId="4" borderId="0" xfId="0" applyNumberFormat="1" applyFont="1" applyFill="1" applyBorder="1" applyAlignment="1" applyProtection="1">
      <alignment vertical="top" shrinkToFit="1"/>
      <protection locked="0"/>
    </xf>
    <xf numFmtId="165" fontId="8" fillId="3" borderId="0" xfId="0" applyNumberFormat="1" applyFont="1" applyFill="1" applyBorder="1" applyAlignment="1">
      <alignment vertical="top" shrinkToFit="1"/>
    </xf>
    <xf numFmtId="4" fontId="8" fillId="3" borderId="0" xfId="0" applyNumberFormat="1" applyFont="1" applyFill="1" applyBorder="1" applyAlignment="1">
      <alignment vertical="top" shrinkToFit="1"/>
    </xf>
    <xf numFmtId="0" fontId="8" fillId="3" borderId="29"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9" xfId="0" applyNumberFormat="1" applyFont="1" applyFill="1" applyBorder="1" applyAlignment="1">
      <alignment vertical="top" shrinkToFit="1"/>
    </xf>
    <xf numFmtId="0" fontId="8" fillId="3" borderId="12" xfId="0" applyFont="1" applyFill="1" applyBorder="1" applyAlignment="1">
      <alignment horizontal="center" vertical="top" shrinkToFit="1"/>
    </xf>
    <xf numFmtId="165" fontId="8" fillId="3" borderId="12" xfId="0" applyNumberFormat="1" applyFont="1" applyFill="1" applyBorder="1" applyAlignment="1">
      <alignment vertical="top" shrinkToFit="1"/>
    </xf>
    <xf numFmtId="4" fontId="8" fillId="3" borderId="12"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7" fillId="0" borderId="40" xfId="0" applyFont="1" applyBorder="1" applyAlignment="1">
      <alignment vertical="top"/>
    </xf>
    <xf numFmtId="49" fontId="17" fillId="0" borderId="41" xfId="0" applyNumberFormat="1" applyFont="1" applyBorder="1" applyAlignment="1">
      <alignment vertical="top"/>
    </xf>
    <xf numFmtId="0" fontId="17" fillId="0" borderId="41" xfId="0" applyFont="1" applyBorder="1" applyAlignment="1">
      <alignment horizontal="center" vertical="top" shrinkToFit="1"/>
    </xf>
    <xf numFmtId="165" fontId="17" fillId="0" borderId="41" xfId="0" applyNumberFormat="1" applyFont="1" applyBorder="1" applyAlignment="1">
      <alignment vertical="top" shrinkToFit="1"/>
    </xf>
    <xf numFmtId="4" fontId="17" fillId="4" borderId="41" xfId="0" applyNumberFormat="1" applyFont="1" applyFill="1" applyBorder="1" applyAlignment="1" applyProtection="1">
      <alignment vertical="top" shrinkToFit="1"/>
      <protection locked="0"/>
    </xf>
    <xf numFmtId="4" fontId="17" fillId="0" borderId="42" xfId="0" applyNumberFormat="1" applyFont="1" applyBorder="1" applyAlignment="1">
      <alignment vertical="top" shrinkToFit="1"/>
    </xf>
    <xf numFmtId="0" fontId="17" fillId="0" borderId="43" xfId="0" applyFont="1" applyBorder="1" applyAlignment="1">
      <alignment vertical="top"/>
    </xf>
    <xf numFmtId="49" fontId="17" fillId="0" borderId="44" xfId="0" applyNumberFormat="1" applyFont="1" applyBorder="1" applyAlignment="1">
      <alignment vertical="top"/>
    </xf>
    <xf numFmtId="0" fontId="17" fillId="0" borderId="44" xfId="0" applyFont="1" applyBorder="1" applyAlignment="1">
      <alignment horizontal="center" vertical="top" shrinkToFit="1"/>
    </xf>
    <xf numFmtId="165" fontId="17" fillId="0" borderId="44" xfId="0" applyNumberFormat="1" applyFont="1" applyBorder="1" applyAlignment="1">
      <alignment vertical="top" shrinkToFit="1"/>
    </xf>
    <xf numFmtId="4" fontId="17" fillId="4" borderId="44" xfId="0" applyNumberFormat="1" applyFont="1" applyFill="1" applyBorder="1" applyAlignment="1" applyProtection="1">
      <alignment vertical="top" shrinkToFit="1"/>
      <protection locked="0"/>
    </xf>
    <xf numFmtId="4" fontId="17" fillId="0" borderId="45" xfId="0" applyNumberFormat="1" applyFont="1" applyBorder="1" applyAlignment="1">
      <alignment vertical="top" shrinkToFit="1"/>
    </xf>
    <xf numFmtId="0" fontId="18" fillId="0" borderId="18" xfId="0" applyNumberFormat="1" applyFont="1" applyBorder="1" applyAlignment="1">
      <alignment vertical="top" wrapText="1"/>
    </xf>
    <xf numFmtId="49" fontId="8" fillId="3" borderId="18" xfId="0" applyNumberFormat="1" applyFont="1" applyFill="1" applyBorder="1" applyAlignment="1">
      <alignment horizontal="left" vertical="top" wrapText="1"/>
    </xf>
    <xf numFmtId="49" fontId="17" fillId="0" borderId="44" xfId="0" applyNumberFormat="1" applyFont="1" applyBorder="1" applyAlignment="1">
      <alignment horizontal="left" vertical="top" wrapText="1"/>
    </xf>
    <xf numFmtId="49" fontId="17" fillId="0" borderId="41" xfId="0" applyNumberFormat="1" applyFont="1" applyBorder="1" applyAlignment="1">
      <alignment horizontal="left" vertical="top" wrapText="1"/>
    </xf>
    <xf numFmtId="0" fontId="18" fillId="0" borderId="18"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0" fontId="0" fillId="0" borderId="0" xfId="0" applyAlignment="1">
      <alignment horizontal="left" vertical="top" wrapText="1"/>
    </xf>
    <xf numFmtId="0" fontId="0" fillId="4" borderId="18" xfId="0" applyFill="1" applyBorder="1" applyAlignment="1" applyProtection="1">
      <alignment horizontal="left" vertical="top" wrapText="1"/>
      <protection locked="0"/>
    </xf>
    <xf numFmtId="0" fontId="0" fillId="4" borderId="0"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49" fontId="0" fillId="0" borderId="0" xfId="0" applyNumberFormat="1" applyAlignment="1">
      <alignment horizontal="left" wrapText="1"/>
    </xf>
    <xf numFmtId="0" fontId="19" fillId="0" borderId="0" xfId="0" applyNumberFormat="1" applyFont="1" applyAlignment="1">
      <alignment wrapText="1"/>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4.10\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G2"/>
  <sheetViews>
    <sheetView tabSelected="1" workbookViewId="0">
      <selection activeCell="A2" sqref="A2:G2"/>
    </sheetView>
  </sheetViews>
  <sheetFormatPr defaultRowHeight="12.75" x14ac:dyDescent="0.2"/>
  <sheetData>
    <row r="1" spans="1:7" x14ac:dyDescent="0.2">
      <c r="A1" s="21" t="s">
        <v>40</v>
      </c>
    </row>
    <row r="2" spans="1:7" ht="57.75" customHeight="1" x14ac:dyDescent="0.2">
      <c r="A2" s="74" t="s">
        <v>41</v>
      </c>
      <c r="B2" s="74"/>
      <c r="C2" s="74"/>
      <c r="D2" s="74"/>
      <c r="E2" s="74"/>
      <c r="F2" s="74"/>
      <c r="G2" s="74"/>
    </row>
  </sheetData>
  <sheetProtection password="C4F5"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112">
    <tabColor rgb="FF66FF66"/>
  </sheetPr>
  <dimension ref="A1:O63"/>
  <sheetViews>
    <sheetView showGridLines="0" topLeftCell="B25" zoomScaleNormal="100" zoomScaleSheetLayoutView="75" workbookViewId="0">
      <selection activeCell="A29" sqref="A29"/>
    </sheetView>
  </sheetViews>
  <sheetFormatPr defaultColWidth="9" defaultRowHeight="12.75" x14ac:dyDescent="0.2"/>
  <cols>
    <col min="1" max="1" width="8.42578125" hidden="1" customWidth="1"/>
    <col min="2" max="2" width="13.42578125" customWidth="1"/>
    <col min="3" max="3" width="7.42578125" style="51" customWidth="1"/>
    <col min="4" max="4" width="13" style="51" customWidth="1"/>
    <col min="5" max="5" width="9.7109375" style="51" customWidth="1"/>
    <col min="6" max="6" width="11.7109375" customWidth="1"/>
    <col min="7" max="9" width="13" customWidth="1"/>
    <col min="10" max="10" width="5.5703125" customWidth="1"/>
    <col min="11" max="11" width="4.28515625" customWidth="1"/>
    <col min="12" max="15" width="10.7109375" customWidth="1"/>
  </cols>
  <sheetData>
    <row r="1" spans="1:15" ht="33.75" customHeight="1" x14ac:dyDescent="0.2">
      <c r="A1" s="47" t="s">
        <v>38</v>
      </c>
      <c r="B1" s="75" t="s">
        <v>4</v>
      </c>
      <c r="C1" s="76"/>
      <c r="D1" s="76"/>
      <c r="E1" s="76"/>
      <c r="F1" s="76"/>
      <c r="G1" s="76"/>
      <c r="H1" s="76"/>
      <c r="I1" s="76"/>
      <c r="J1" s="77"/>
    </row>
    <row r="2" spans="1:15" ht="36" customHeight="1" x14ac:dyDescent="0.2">
      <c r="A2" s="2"/>
      <c r="B2" s="109" t="s">
        <v>24</v>
      </c>
      <c r="C2" s="110"/>
      <c r="D2" s="111" t="s">
        <v>44</v>
      </c>
      <c r="E2" s="112" t="s">
        <v>45</v>
      </c>
      <c r="F2" s="113"/>
      <c r="G2" s="113"/>
      <c r="H2" s="113"/>
      <c r="I2" s="113"/>
      <c r="J2" s="114"/>
      <c r="O2" s="1"/>
    </row>
    <row r="3" spans="1:15" ht="27" hidden="1" customHeight="1" x14ac:dyDescent="0.2">
      <c r="A3" s="2"/>
      <c r="B3" s="115"/>
      <c r="C3" s="110"/>
      <c r="D3" s="116"/>
      <c r="E3" s="117"/>
      <c r="F3" s="118"/>
      <c r="G3" s="118"/>
      <c r="H3" s="118"/>
      <c r="I3" s="118"/>
      <c r="J3" s="119"/>
    </row>
    <row r="4" spans="1:15" ht="23.25" customHeight="1" x14ac:dyDescent="0.2">
      <c r="A4" s="2"/>
      <c r="B4" s="120"/>
      <c r="C4" s="121"/>
      <c r="D4" s="122"/>
      <c r="E4" s="123"/>
      <c r="F4" s="123"/>
      <c r="G4" s="123"/>
      <c r="H4" s="123"/>
      <c r="I4" s="123"/>
      <c r="J4" s="124"/>
    </row>
    <row r="5" spans="1:15" ht="24" customHeight="1" x14ac:dyDescent="0.2">
      <c r="A5" s="2"/>
      <c r="B5" s="31" t="s">
        <v>23</v>
      </c>
      <c r="D5" s="90"/>
      <c r="E5" s="91"/>
      <c r="F5" s="91"/>
      <c r="G5" s="91"/>
      <c r="H5" s="18" t="s">
        <v>42</v>
      </c>
      <c r="I5" s="22"/>
      <c r="J5" s="8"/>
    </row>
    <row r="6" spans="1:15" ht="15.75" customHeight="1" x14ac:dyDescent="0.2">
      <c r="A6" s="2"/>
      <c r="B6" s="28"/>
      <c r="C6" s="54"/>
      <c r="D6" s="84"/>
      <c r="E6" s="92"/>
      <c r="F6" s="92"/>
      <c r="G6" s="92"/>
      <c r="H6" s="18" t="s">
        <v>36</v>
      </c>
      <c r="I6" s="22"/>
      <c r="J6" s="8"/>
    </row>
    <row r="7" spans="1:15" ht="15.75" customHeight="1" x14ac:dyDescent="0.2">
      <c r="A7" s="2"/>
      <c r="B7" s="29"/>
      <c r="C7" s="55"/>
      <c r="D7" s="52"/>
      <c r="E7" s="93"/>
      <c r="F7" s="94"/>
      <c r="G7" s="94"/>
      <c r="H7" s="24"/>
      <c r="I7" s="23"/>
      <c r="J7" s="34"/>
    </row>
    <row r="8" spans="1:15" ht="24" hidden="1" customHeight="1" x14ac:dyDescent="0.2">
      <c r="A8" s="2"/>
      <c r="B8" s="31" t="s">
        <v>21</v>
      </c>
      <c r="D8" s="125" t="s">
        <v>46</v>
      </c>
      <c r="H8" s="18" t="s">
        <v>42</v>
      </c>
      <c r="I8" s="128" t="s">
        <v>50</v>
      </c>
      <c r="J8" s="8"/>
    </row>
    <row r="9" spans="1:15" ht="15.75" hidden="1" customHeight="1" x14ac:dyDescent="0.2">
      <c r="A9" s="2"/>
      <c r="B9" s="2"/>
      <c r="D9" s="125" t="s">
        <v>47</v>
      </c>
      <c r="H9" s="18" t="s">
        <v>36</v>
      </c>
      <c r="I9" s="128" t="s">
        <v>51</v>
      </c>
      <c r="J9" s="8"/>
    </row>
    <row r="10" spans="1:15" ht="15.75" hidden="1" customHeight="1" x14ac:dyDescent="0.2">
      <c r="A10" s="2"/>
      <c r="B10" s="35"/>
      <c r="C10" s="55"/>
      <c r="D10" s="127" t="s">
        <v>49</v>
      </c>
      <c r="E10" s="126" t="s">
        <v>48</v>
      </c>
      <c r="F10" s="24"/>
      <c r="G10" s="14"/>
      <c r="H10" s="14"/>
      <c r="I10" s="36"/>
      <c r="J10" s="34"/>
    </row>
    <row r="11" spans="1:15" ht="24" customHeight="1" x14ac:dyDescent="0.2">
      <c r="A11" s="2"/>
      <c r="B11" s="31" t="s">
        <v>20</v>
      </c>
      <c r="D11" s="129" t="s">
        <v>46</v>
      </c>
      <c r="E11" s="129"/>
      <c r="F11" s="129"/>
      <c r="G11" s="129"/>
      <c r="H11" s="18" t="s">
        <v>42</v>
      </c>
      <c r="I11" s="134" t="s">
        <v>50</v>
      </c>
      <c r="J11" s="8"/>
    </row>
    <row r="12" spans="1:15" ht="15.75" customHeight="1" x14ac:dyDescent="0.2">
      <c r="A12" s="2"/>
      <c r="B12" s="28"/>
      <c r="C12" s="54"/>
      <c r="D12" s="130" t="s">
        <v>47</v>
      </c>
      <c r="E12" s="130"/>
      <c r="F12" s="130"/>
      <c r="G12" s="130"/>
      <c r="H12" s="18" t="s">
        <v>36</v>
      </c>
      <c r="I12" s="134" t="s">
        <v>51</v>
      </c>
      <c r="J12" s="8"/>
    </row>
    <row r="13" spans="1:15" ht="15.75" customHeight="1" x14ac:dyDescent="0.2">
      <c r="A13" s="2"/>
      <c r="B13" s="29"/>
      <c r="C13" s="55"/>
      <c r="D13" s="133" t="s">
        <v>49</v>
      </c>
      <c r="E13" s="131" t="s">
        <v>48</v>
      </c>
      <c r="F13" s="132"/>
      <c r="G13" s="132"/>
      <c r="H13" s="19"/>
      <c r="I13" s="23"/>
      <c r="J13" s="34"/>
    </row>
    <row r="14" spans="1:15" ht="24" customHeight="1" x14ac:dyDescent="0.2">
      <c r="A14" s="2"/>
      <c r="B14" s="43" t="s">
        <v>22</v>
      </c>
      <c r="C14" s="56"/>
      <c r="D14" s="57" t="s">
        <v>43</v>
      </c>
      <c r="E14" s="58"/>
      <c r="F14" s="44"/>
      <c r="G14" s="44"/>
      <c r="H14" s="45"/>
      <c r="I14" s="44"/>
      <c r="J14" s="46"/>
    </row>
    <row r="15" spans="1:15" ht="32.25" customHeight="1" x14ac:dyDescent="0.2">
      <c r="A15" s="2"/>
      <c r="B15" s="35" t="s">
        <v>34</v>
      </c>
      <c r="C15" s="59"/>
      <c r="D15" s="53"/>
      <c r="E15" s="85"/>
      <c r="F15" s="85"/>
      <c r="G15" s="86"/>
      <c r="H15" s="86"/>
      <c r="I15" s="86" t="s">
        <v>31</v>
      </c>
      <c r="J15" s="87"/>
    </row>
    <row r="16" spans="1:15" ht="23.25" customHeight="1" x14ac:dyDescent="0.2">
      <c r="A16" s="199" t="s">
        <v>26</v>
      </c>
      <c r="B16" s="38" t="s">
        <v>26</v>
      </c>
      <c r="C16" s="60"/>
      <c r="D16" s="61"/>
      <c r="E16" s="81"/>
      <c r="F16" s="82"/>
      <c r="G16" s="81"/>
      <c r="H16" s="82"/>
      <c r="I16" s="81">
        <f>SUMIF(F54:F59,A16,I54:I59)+SUMIF(F54:F59,"PSU",I54:I59)</f>
        <v>0</v>
      </c>
      <c r="J16" s="83"/>
    </row>
    <row r="17" spans="1:10" ht="23.25" customHeight="1" x14ac:dyDescent="0.2">
      <c r="A17" s="199" t="s">
        <v>27</v>
      </c>
      <c r="B17" s="38" t="s">
        <v>27</v>
      </c>
      <c r="C17" s="60"/>
      <c r="D17" s="61"/>
      <c r="E17" s="81"/>
      <c r="F17" s="82"/>
      <c r="G17" s="81"/>
      <c r="H17" s="82"/>
      <c r="I17" s="81">
        <f>SUMIF(F54:F59,A17,I54:I59)</f>
        <v>0</v>
      </c>
      <c r="J17" s="83"/>
    </row>
    <row r="18" spans="1:10" ht="23.25" customHeight="1" x14ac:dyDescent="0.2">
      <c r="A18" s="199" t="s">
        <v>28</v>
      </c>
      <c r="B18" s="38" t="s">
        <v>28</v>
      </c>
      <c r="C18" s="60"/>
      <c r="D18" s="61"/>
      <c r="E18" s="81"/>
      <c r="F18" s="82"/>
      <c r="G18" s="81"/>
      <c r="H18" s="82"/>
      <c r="I18" s="81">
        <f>SUMIF(F54:F59,A18,I54:I59)</f>
        <v>0</v>
      </c>
      <c r="J18" s="83"/>
    </row>
    <row r="19" spans="1:10" ht="23.25" customHeight="1" x14ac:dyDescent="0.2">
      <c r="A19" s="199" t="s">
        <v>82</v>
      </c>
      <c r="B19" s="38" t="s">
        <v>29</v>
      </c>
      <c r="C19" s="60"/>
      <c r="D19" s="61"/>
      <c r="E19" s="81"/>
      <c r="F19" s="82"/>
      <c r="G19" s="81"/>
      <c r="H19" s="82"/>
      <c r="I19" s="81">
        <f>SUMIF(F54:F59,A19,I54:I59)</f>
        <v>0</v>
      </c>
      <c r="J19" s="83"/>
    </row>
    <row r="20" spans="1:10" ht="23.25" customHeight="1" x14ac:dyDescent="0.2">
      <c r="A20" s="199" t="s">
        <v>83</v>
      </c>
      <c r="B20" s="38" t="s">
        <v>30</v>
      </c>
      <c r="C20" s="60"/>
      <c r="D20" s="61"/>
      <c r="E20" s="81"/>
      <c r="F20" s="82"/>
      <c r="G20" s="81"/>
      <c r="H20" s="82"/>
      <c r="I20" s="81">
        <f>SUMIF(F54:F59,A20,I54:I59)</f>
        <v>0</v>
      </c>
      <c r="J20" s="83"/>
    </row>
    <row r="21" spans="1:10" ht="23.25" customHeight="1" x14ac:dyDescent="0.2">
      <c r="A21" s="2"/>
      <c r="B21" s="48" t="s">
        <v>31</v>
      </c>
      <c r="C21" s="62"/>
      <c r="D21" s="63"/>
      <c r="E21" s="88"/>
      <c r="F21" s="89"/>
      <c r="G21" s="88"/>
      <c r="H21" s="89"/>
      <c r="I21" s="88">
        <f>SUM(I16:J20)</f>
        <v>0</v>
      </c>
      <c r="J21" s="100"/>
    </row>
    <row r="22" spans="1:10" ht="33" customHeight="1" x14ac:dyDescent="0.2">
      <c r="A22" s="2"/>
      <c r="B22" s="42" t="s">
        <v>35</v>
      </c>
      <c r="C22" s="60"/>
      <c r="D22" s="61"/>
      <c r="E22" s="64"/>
      <c r="F22" s="39"/>
      <c r="G22" s="33"/>
      <c r="H22" s="33"/>
      <c r="I22" s="33"/>
      <c r="J22" s="40"/>
    </row>
    <row r="23" spans="1:10" ht="23.25" customHeight="1" x14ac:dyDescent="0.2">
      <c r="A23" s="2"/>
      <c r="B23" s="38" t="s">
        <v>13</v>
      </c>
      <c r="C23" s="60"/>
      <c r="D23" s="61"/>
      <c r="E23" s="65">
        <v>15</v>
      </c>
      <c r="F23" s="39" t="s">
        <v>0</v>
      </c>
      <c r="G23" s="98">
        <f>ZakladDPHSniVypocet</f>
        <v>0</v>
      </c>
      <c r="H23" s="99"/>
      <c r="I23" s="99"/>
      <c r="J23" s="40" t="str">
        <f t="shared" ref="J23:J28" si="0">Mena</f>
        <v>CZK</v>
      </c>
    </row>
    <row r="24" spans="1:10" ht="23.25" hidden="1" customHeight="1" x14ac:dyDescent="0.2">
      <c r="A24" s="2"/>
      <c r="B24" s="38" t="s">
        <v>14</v>
      </c>
      <c r="C24" s="60"/>
      <c r="D24" s="61"/>
      <c r="E24" s="65">
        <f>SazbaDPH1</f>
        <v>15</v>
      </c>
      <c r="F24" s="39" t="s">
        <v>0</v>
      </c>
      <c r="G24" s="96">
        <f>I23*E23/100</f>
        <v>0</v>
      </c>
      <c r="H24" s="97"/>
      <c r="I24" s="97"/>
      <c r="J24" s="40" t="str">
        <f t="shared" si="0"/>
        <v>CZK</v>
      </c>
    </row>
    <row r="25" spans="1:10" ht="23.25" customHeight="1" x14ac:dyDescent="0.2">
      <c r="A25" s="2"/>
      <c r="B25" s="38" t="s">
        <v>15</v>
      </c>
      <c r="C25" s="60"/>
      <c r="D25" s="61"/>
      <c r="E25" s="65">
        <v>21</v>
      </c>
      <c r="F25" s="39" t="s">
        <v>0</v>
      </c>
      <c r="G25" s="98">
        <f>ZakladDPHZaklVypocet</f>
        <v>0</v>
      </c>
      <c r="H25" s="99"/>
      <c r="I25" s="99"/>
      <c r="J25" s="40" t="str">
        <f t="shared" si="0"/>
        <v>CZK</v>
      </c>
    </row>
    <row r="26" spans="1:10" ht="23.25" hidden="1" customHeight="1" x14ac:dyDescent="0.2">
      <c r="A26" s="2"/>
      <c r="B26" s="32" t="s">
        <v>16</v>
      </c>
      <c r="C26" s="66"/>
      <c r="D26" s="53"/>
      <c r="E26" s="67">
        <f>SazbaDPH2</f>
        <v>21</v>
      </c>
      <c r="F26" s="30" t="s">
        <v>0</v>
      </c>
      <c r="G26" s="78">
        <f>I25*E25/100</f>
        <v>0</v>
      </c>
      <c r="H26" s="79"/>
      <c r="I26" s="79"/>
      <c r="J26" s="37" t="str">
        <f t="shared" si="0"/>
        <v>CZK</v>
      </c>
    </row>
    <row r="27" spans="1:10" ht="23.25" customHeight="1" thickBot="1" x14ac:dyDescent="0.25">
      <c r="A27" s="2">
        <f>ZakladDPHSni+ZakladDPHZakl</f>
        <v>0</v>
      </c>
      <c r="B27" s="31" t="s">
        <v>5</v>
      </c>
      <c r="C27" s="68"/>
      <c r="D27" s="69"/>
      <c r="E27" s="68"/>
      <c r="F27" s="16"/>
      <c r="G27" s="80">
        <f>CenaCelkemBezDPH-(ZakladDPHSni+ZakladDPHZakl)</f>
        <v>0</v>
      </c>
      <c r="H27" s="80"/>
      <c r="I27" s="80"/>
      <c r="J27" s="41" t="str">
        <f t="shared" si="0"/>
        <v>CZK</v>
      </c>
    </row>
    <row r="28" spans="1:10" ht="27.75" customHeight="1" thickBot="1" x14ac:dyDescent="0.25">
      <c r="A28" s="2">
        <f>(A27-INT(A27))*100</f>
        <v>0</v>
      </c>
      <c r="B28" s="168" t="s">
        <v>25</v>
      </c>
      <c r="C28" s="169"/>
      <c r="D28" s="169"/>
      <c r="E28" s="170"/>
      <c r="F28" s="171"/>
      <c r="G28" s="172">
        <f>ROUNDUP(A27, 0)</f>
        <v>0</v>
      </c>
      <c r="H28" s="172"/>
      <c r="I28" s="172"/>
      <c r="J28" s="173" t="str">
        <f t="shared" si="0"/>
        <v>CZK</v>
      </c>
    </row>
    <row r="29" spans="1:10" ht="27.75" hidden="1" customHeight="1" thickBot="1" x14ac:dyDescent="0.25">
      <c r="A29" s="2"/>
      <c r="B29" s="168" t="s">
        <v>37</v>
      </c>
      <c r="C29" s="174"/>
      <c r="D29" s="174"/>
      <c r="E29" s="174"/>
      <c r="F29" s="175"/>
      <c r="G29" s="176">
        <f>ZakladDPHSni+DPHSni+ZakladDPHZakl+DPHZakl+Zaokrouhleni</f>
        <v>0</v>
      </c>
      <c r="H29" s="176"/>
      <c r="I29" s="176"/>
      <c r="J29" s="177" t="s">
        <v>61</v>
      </c>
    </row>
    <row r="30" spans="1:10" ht="12.75" customHeight="1" x14ac:dyDescent="0.2">
      <c r="A30" s="2"/>
      <c r="B30" s="2"/>
      <c r="J30" s="9"/>
    </row>
    <row r="31" spans="1:10" ht="30" customHeight="1" x14ac:dyDescent="0.2">
      <c r="A31" s="2"/>
      <c r="B31" s="2"/>
      <c r="J31" s="9"/>
    </row>
    <row r="32" spans="1:10" ht="18.75" customHeight="1" x14ac:dyDescent="0.2">
      <c r="A32" s="2"/>
      <c r="B32" s="17"/>
      <c r="C32" s="70" t="s">
        <v>12</v>
      </c>
      <c r="D32" s="71"/>
      <c r="E32" s="71"/>
      <c r="F32" s="15" t="s">
        <v>11</v>
      </c>
      <c r="G32" s="26"/>
      <c r="H32" s="27" t="s">
        <v>52</v>
      </c>
      <c r="I32" s="26"/>
      <c r="J32" s="9"/>
    </row>
    <row r="33" spans="1:10" ht="47.25" customHeight="1" x14ac:dyDescent="0.2">
      <c r="A33" s="2"/>
      <c r="B33" s="2"/>
      <c r="J33" s="9"/>
    </row>
    <row r="34" spans="1:10" s="21" customFormat="1" ht="18.75" customHeight="1" x14ac:dyDescent="0.2">
      <c r="A34" s="20"/>
      <c r="B34" s="20"/>
      <c r="C34" s="72"/>
      <c r="D34" s="101"/>
      <c r="E34" s="102"/>
      <c r="G34" s="103" t="s">
        <v>43</v>
      </c>
      <c r="H34" s="104"/>
      <c r="I34" s="104"/>
      <c r="J34" s="25"/>
    </row>
    <row r="35" spans="1:10" ht="12.75" customHeight="1" x14ac:dyDescent="0.2">
      <c r="A35" s="2"/>
      <c r="B35" s="2"/>
      <c r="D35" s="95" t="s">
        <v>2</v>
      </c>
      <c r="E35" s="95"/>
      <c r="H35" s="10" t="s">
        <v>3</v>
      </c>
      <c r="J35" s="9"/>
    </row>
    <row r="36" spans="1:10" ht="13.5" customHeight="1" thickBot="1" x14ac:dyDescent="0.25">
      <c r="A36" s="11"/>
      <c r="B36" s="11"/>
      <c r="C36" s="73"/>
      <c r="D36" s="73"/>
      <c r="E36" s="73"/>
      <c r="F36" s="12"/>
      <c r="G36" s="12"/>
      <c r="H36" s="12"/>
      <c r="I36" s="12"/>
      <c r="J36" s="13"/>
    </row>
    <row r="37" spans="1:10" ht="27" customHeight="1" x14ac:dyDescent="0.2">
      <c r="B37" s="137" t="s">
        <v>17</v>
      </c>
      <c r="C37" s="138"/>
      <c r="D37" s="138"/>
      <c r="E37" s="138"/>
      <c r="F37" s="139"/>
      <c r="G37" s="139"/>
      <c r="H37" s="139"/>
      <c r="I37" s="139"/>
      <c r="J37" s="140"/>
    </row>
    <row r="38" spans="1:10" ht="25.5" customHeight="1" x14ac:dyDescent="0.2">
      <c r="A38" s="136" t="s">
        <v>39</v>
      </c>
      <c r="B38" s="141" t="s">
        <v>18</v>
      </c>
      <c r="C38" s="142" t="s">
        <v>6</v>
      </c>
      <c r="D38" s="142"/>
      <c r="E38" s="142"/>
      <c r="F38" s="143" t="str">
        <f>B23</f>
        <v>Základ pro sníženou DPH</v>
      </c>
      <c r="G38" s="143" t="str">
        <f>B25</f>
        <v>Základ pro základní DPH</v>
      </c>
      <c r="H38" s="144" t="s">
        <v>19</v>
      </c>
      <c r="I38" s="145" t="s">
        <v>1</v>
      </c>
      <c r="J38" s="146" t="s">
        <v>0</v>
      </c>
    </row>
    <row r="39" spans="1:10" ht="25.5" hidden="1" customHeight="1" x14ac:dyDescent="0.2">
      <c r="A39" s="136">
        <v>1</v>
      </c>
      <c r="B39" s="147" t="s">
        <v>53</v>
      </c>
      <c r="C39" s="148"/>
      <c r="D39" s="148"/>
      <c r="E39" s="148"/>
      <c r="F39" s="149">
        <f>'PS PS 01 Pol'!AE55+'PS PS 02 Pol'!AE64</f>
        <v>0</v>
      </c>
      <c r="G39" s="150">
        <f>'PS PS 01 Pol'!AF55+'PS PS 02 Pol'!AF64</f>
        <v>0</v>
      </c>
      <c r="H39" s="151"/>
      <c r="I39" s="152">
        <f>F39+G39+H39</f>
        <v>0</v>
      </c>
      <c r="J39" s="153" t="str">
        <f>IF(CenaCelkemVypocet=0,"",I39/CenaCelkemVypocet*100)</f>
        <v/>
      </c>
    </row>
    <row r="40" spans="1:10" ht="25.5" customHeight="1" x14ac:dyDescent="0.2">
      <c r="A40" s="136">
        <v>2</v>
      </c>
      <c r="B40" s="154" t="s">
        <v>54</v>
      </c>
      <c r="C40" s="155" t="s">
        <v>55</v>
      </c>
      <c r="D40" s="155"/>
      <c r="E40" s="155"/>
      <c r="F40" s="156">
        <f>'PS PS 01 Pol'!AE55+'PS PS 02 Pol'!AE64</f>
        <v>0</v>
      </c>
      <c r="G40" s="157">
        <f>'PS PS 01 Pol'!AF55+'PS PS 02 Pol'!AF64</f>
        <v>0</v>
      </c>
      <c r="H40" s="157"/>
      <c r="I40" s="158">
        <f>F40+G40+H40</f>
        <v>0</v>
      </c>
      <c r="J40" s="159" t="str">
        <f>IF(CenaCelkemVypocet=0,"",I40/CenaCelkemVypocet*100)</f>
        <v/>
      </c>
    </row>
    <row r="41" spans="1:10" ht="25.5" customHeight="1" x14ac:dyDescent="0.2">
      <c r="A41" s="136">
        <v>3</v>
      </c>
      <c r="B41" s="160" t="s">
        <v>56</v>
      </c>
      <c r="C41" s="148" t="s">
        <v>57</v>
      </c>
      <c r="D41" s="148"/>
      <c r="E41" s="148"/>
      <c r="F41" s="161">
        <f>'PS PS 01 Pol'!AE55</f>
        <v>0</v>
      </c>
      <c r="G41" s="151">
        <f>'PS PS 01 Pol'!AF55</f>
        <v>0</v>
      </c>
      <c r="H41" s="151"/>
      <c r="I41" s="152">
        <f>F41+G41+H41</f>
        <v>0</v>
      </c>
      <c r="J41" s="153" t="str">
        <f>IF(CenaCelkemVypocet=0,"",I41/CenaCelkemVypocet*100)</f>
        <v/>
      </c>
    </row>
    <row r="42" spans="1:10" ht="25.5" customHeight="1" x14ac:dyDescent="0.2">
      <c r="A42" s="136">
        <v>3</v>
      </c>
      <c r="B42" s="160" t="s">
        <v>58</v>
      </c>
      <c r="C42" s="148" t="s">
        <v>59</v>
      </c>
      <c r="D42" s="148"/>
      <c r="E42" s="148"/>
      <c r="F42" s="161">
        <f>'PS PS 02 Pol'!AE64</f>
        <v>0</v>
      </c>
      <c r="G42" s="151">
        <f>'PS PS 02 Pol'!AF64</f>
        <v>0</v>
      </c>
      <c r="H42" s="151"/>
      <c r="I42" s="152">
        <f>F42+G42+H42</f>
        <v>0</v>
      </c>
      <c r="J42" s="153" t="str">
        <f>IF(CenaCelkemVypocet=0,"",I42/CenaCelkemVypocet*100)</f>
        <v/>
      </c>
    </row>
    <row r="43" spans="1:10" ht="25.5" customHeight="1" x14ac:dyDescent="0.2">
      <c r="A43" s="136"/>
      <c r="B43" s="162" t="s">
        <v>60</v>
      </c>
      <c r="C43" s="163"/>
      <c r="D43" s="163"/>
      <c r="E43" s="163"/>
      <c r="F43" s="164">
        <f>SUMIF(A39:A42,"=1",F39:F42)</f>
        <v>0</v>
      </c>
      <c r="G43" s="165">
        <f>SUMIF(A39:A42,"=1",G39:G42)</f>
        <v>0</v>
      </c>
      <c r="H43" s="165">
        <f>SUMIF(A39:A42,"=1",H39:H42)</f>
        <v>0</v>
      </c>
      <c r="I43" s="166">
        <f>SUMIF(A39:A42,"=1",I39:I42)</f>
        <v>0</v>
      </c>
      <c r="J43" s="167">
        <f>SUMIF(A39:A42,"=1",J39:J42)</f>
        <v>0</v>
      </c>
    </row>
    <row r="45" spans="1:10" x14ac:dyDescent="0.2">
      <c r="A45" t="s">
        <v>62</v>
      </c>
      <c r="B45" t="s">
        <v>63</v>
      </c>
    </row>
    <row r="46" spans="1:10" x14ac:dyDescent="0.2">
      <c r="A46" t="s">
        <v>64</v>
      </c>
      <c r="B46" t="s">
        <v>65</v>
      </c>
    </row>
    <row r="47" spans="1:10" x14ac:dyDescent="0.2">
      <c r="A47" t="s">
        <v>66</v>
      </c>
      <c r="B47" t="s">
        <v>67</v>
      </c>
    </row>
    <row r="48" spans="1:10" x14ac:dyDescent="0.2">
      <c r="A48" t="s">
        <v>66</v>
      </c>
      <c r="B48" t="s">
        <v>68</v>
      </c>
    </row>
    <row r="51" spans="1:10" ht="15.75" x14ac:dyDescent="0.25">
      <c r="B51" s="178" t="s">
        <v>69</v>
      </c>
    </row>
    <row r="53" spans="1:10" ht="25.5" customHeight="1" x14ac:dyDescent="0.2">
      <c r="A53" s="180"/>
      <c r="B53" s="183" t="s">
        <v>18</v>
      </c>
      <c r="C53" s="183" t="s">
        <v>6</v>
      </c>
      <c r="D53" s="184"/>
      <c r="E53" s="184"/>
      <c r="F53" s="185" t="s">
        <v>70</v>
      </c>
      <c r="G53" s="185"/>
      <c r="H53" s="185"/>
      <c r="I53" s="185" t="s">
        <v>31</v>
      </c>
      <c r="J53" s="185" t="s">
        <v>0</v>
      </c>
    </row>
    <row r="54" spans="1:10" ht="36.75" customHeight="1" x14ac:dyDescent="0.2">
      <c r="A54" s="181"/>
      <c r="B54" s="186" t="s">
        <v>71</v>
      </c>
      <c r="C54" s="187" t="s">
        <v>72</v>
      </c>
      <c r="D54" s="188"/>
      <c r="E54" s="188"/>
      <c r="F54" s="195" t="s">
        <v>26</v>
      </c>
      <c r="G54" s="196"/>
      <c r="H54" s="196"/>
      <c r="I54" s="196">
        <f>'PS PS 02 Pol'!G8</f>
        <v>0</v>
      </c>
      <c r="J54" s="192" t="str">
        <f>IF(I60=0,"",I54/I60*100)</f>
        <v/>
      </c>
    </row>
    <row r="55" spans="1:10" ht="36.75" customHeight="1" x14ac:dyDescent="0.2">
      <c r="A55" s="181"/>
      <c r="B55" s="186" t="s">
        <v>73</v>
      </c>
      <c r="C55" s="187" t="s">
        <v>74</v>
      </c>
      <c r="D55" s="188"/>
      <c r="E55" s="188"/>
      <c r="F55" s="195" t="s">
        <v>26</v>
      </c>
      <c r="G55" s="196"/>
      <c r="H55" s="196"/>
      <c r="I55" s="196">
        <f>'PS PS 02 Pol'!G15</f>
        <v>0</v>
      </c>
      <c r="J55" s="192" t="str">
        <f>IF(I60=0,"",I55/I60*100)</f>
        <v/>
      </c>
    </row>
    <row r="56" spans="1:10" ht="36.75" customHeight="1" x14ac:dyDescent="0.2">
      <c r="A56" s="181"/>
      <c r="B56" s="186" t="s">
        <v>75</v>
      </c>
      <c r="C56" s="187" t="s">
        <v>76</v>
      </c>
      <c r="D56" s="188"/>
      <c r="E56" s="188"/>
      <c r="F56" s="195" t="s">
        <v>26</v>
      </c>
      <c r="G56" s="196"/>
      <c r="H56" s="196"/>
      <c r="I56" s="196">
        <f>'PS PS 02 Pol'!G34</f>
        <v>0</v>
      </c>
      <c r="J56" s="192" t="str">
        <f>IF(I60=0,"",I56/I60*100)</f>
        <v/>
      </c>
    </row>
    <row r="57" spans="1:10" ht="36.75" customHeight="1" x14ac:dyDescent="0.2">
      <c r="A57" s="181"/>
      <c r="B57" s="186" t="s">
        <v>77</v>
      </c>
      <c r="C57" s="187" t="s">
        <v>78</v>
      </c>
      <c r="D57" s="188"/>
      <c r="E57" s="188"/>
      <c r="F57" s="195" t="s">
        <v>28</v>
      </c>
      <c r="G57" s="196"/>
      <c r="H57" s="196"/>
      <c r="I57" s="196">
        <f>'PS PS 01 Pol'!G8</f>
        <v>0</v>
      </c>
      <c r="J57" s="192" t="str">
        <f>IF(I60=0,"",I57/I60*100)</f>
        <v/>
      </c>
    </row>
    <row r="58" spans="1:10" ht="36.75" customHeight="1" x14ac:dyDescent="0.2">
      <c r="A58" s="181"/>
      <c r="B58" s="186" t="s">
        <v>79</v>
      </c>
      <c r="C58" s="187" t="s">
        <v>80</v>
      </c>
      <c r="D58" s="188"/>
      <c r="E58" s="188"/>
      <c r="F58" s="195" t="s">
        <v>28</v>
      </c>
      <c r="G58" s="196"/>
      <c r="H58" s="196"/>
      <c r="I58" s="196">
        <f>'PS PS 02 Pol'!G60</f>
        <v>0</v>
      </c>
      <c r="J58" s="192" t="str">
        <f>IF(I60=0,"",I58/I60*100)</f>
        <v/>
      </c>
    </row>
    <row r="59" spans="1:10" ht="36.75" customHeight="1" x14ac:dyDescent="0.2">
      <c r="A59" s="181"/>
      <c r="B59" s="186" t="s">
        <v>71</v>
      </c>
      <c r="C59" s="187" t="s">
        <v>81</v>
      </c>
      <c r="D59" s="188"/>
      <c r="E59" s="188"/>
      <c r="F59" s="195" t="s">
        <v>28</v>
      </c>
      <c r="G59" s="196"/>
      <c r="H59" s="196"/>
      <c r="I59" s="196">
        <f>'PS PS 01 Pol'!G50</f>
        <v>0</v>
      </c>
      <c r="J59" s="192" t="str">
        <f>IF(I60=0,"",I59/I60*100)</f>
        <v/>
      </c>
    </row>
    <row r="60" spans="1:10" ht="25.5" customHeight="1" x14ac:dyDescent="0.2">
      <c r="A60" s="182"/>
      <c r="B60" s="189" t="s">
        <v>1</v>
      </c>
      <c r="C60" s="190"/>
      <c r="D60" s="191"/>
      <c r="E60" s="191"/>
      <c r="F60" s="197"/>
      <c r="G60" s="198"/>
      <c r="H60" s="198"/>
      <c r="I60" s="198">
        <f>SUM(I54:I59)</f>
        <v>0</v>
      </c>
      <c r="J60" s="193">
        <f>SUM(J54:J59)</f>
        <v>0</v>
      </c>
    </row>
    <row r="61" spans="1:10" x14ac:dyDescent="0.2">
      <c r="F61" s="135"/>
      <c r="G61" s="135"/>
      <c r="H61" s="135"/>
      <c r="I61" s="135"/>
      <c r="J61" s="194"/>
    </row>
    <row r="62" spans="1:10" x14ac:dyDescent="0.2">
      <c r="F62" s="135"/>
      <c r="G62" s="135"/>
      <c r="H62" s="135"/>
      <c r="I62" s="135"/>
      <c r="J62" s="194"/>
    </row>
    <row r="63" spans="1:10" x14ac:dyDescent="0.2">
      <c r="F63" s="135"/>
      <c r="G63" s="135"/>
      <c r="H63" s="135"/>
      <c r="I63" s="135"/>
      <c r="J63" s="194"/>
    </row>
  </sheetData>
  <sheetProtection password="C4F5"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52">
    <mergeCell ref="C59:E59"/>
    <mergeCell ref="C54:E54"/>
    <mergeCell ref="C55:E55"/>
    <mergeCell ref="C56:E56"/>
    <mergeCell ref="C57:E57"/>
    <mergeCell ref="C58:E58"/>
    <mergeCell ref="C39:E39"/>
    <mergeCell ref="C40:E40"/>
    <mergeCell ref="C41:E41"/>
    <mergeCell ref="C42:E42"/>
    <mergeCell ref="B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48"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105" t="s">
        <v>7</v>
      </c>
      <c r="B1" s="105"/>
      <c r="C1" s="106"/>
      <c r="D1" s="105"/>
      <c r="E1" s="105"/>
      <c r="F1" s="105"/>
      <c r="G1" s="105"/>
    </row>
    <row r="2" spans="1:7" ht="24.95" customHeight="1" x14ac:dyDescent="0.2">
      <c r="A2" s="50" t="s">
        <v>8</v>
      </c>
      <c r="B2" s="49"/>
      <c r="C2" s="107"/>
      <c r="D2" s="107"/>
      <c r="E2" s="107"/>
      <c r="F2" s="107"/>
      <c r="G2" s="108"/>
    </row>
    <row r="3" spans="1:7" ht="24.95" customHeight="1" x14ac:dyDescent="0.2">
      <c r="A3" s="50" t="s">
        <v>9</v>
      </c>
      <c r="B3" s="49"/>
      <c r="C3" s="107"/>
      <c r="D3" s="107"/>
      <c r="E3" s="107"/>
      <c r="F3" s="107"/>
      <c r="G3" s="108"/>
    </row>
    <row r="4" spans="1:7" ht="24.95" customHeight="1" x14ac:dyDescent="0.2">
      <c r="A4" s="50" t="s">
        <v>10</v>
      </c>
      <c r="B4" s="49"/>
      <c r="C4" s="107"/>
      <c r="D4" s="107"/>
      <c r="E4" s="107"/>
      <c r="F4" s="107"/>
      <c r="G4" s="108"/>
    </row>
    <row r="5" spans="1:7" x14ac:dyDescent="0.2">
      <c r="B5" s="4"/>
      <c r="C5" s="5"/>
      <c r="D5" s="6"/>
    </row>
  </sheetData>
  <sheetProtection password="C4F5"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5000"/>
  <sheetViews>
    <sheetView workbookViewId="0">
      <pane ySplit="7" topLeftCell="A8" activePane="bottomLeft" state="frozen"/>
      <selection pane="bottomLeft" sqref="A1:G1"/>
    </sheetView>
  </sheetViews>
  <sheetFormatPr defaultRowHeight="12.75" outlineLevelRow="2" x14ac:dyDescent="0.2"/>
  <cols>
    <col min="1" max="1" width="3.42578125" customWidth="1"/>
    <col min="2" max="2" width="12.5703125" style="179" customWidth="1"/>
    <col min="3" max="3" width="38.28515625" style="179" customWidth="1"/>
    <col min="4" max="4" width="4.85546875" customWidth="1"/>
    <col min="5" max="5" width="10.5703125" customWidth="1"/>
    <col min="6" max="6" width="9.85546875" customWidth="1"/>
    <col min="7" max="7" width="12.7109375" customWidth="1"/>
    <col min="8" max="25" width="0" hidden="1" customWidth="1"/>
    <col min="29" max="29" width="0" hidden="1" customWidth="1"/>
    <col min="31" max="41" width="0" hidden="1" customWidth="1"/>
  </cols>
  <sheetData>
    <row r="1" spans="1:60" ht="15.75" customHeight="1" x14ac:dyDescent="0.25">
      <c r="A1" s="200" t="s">
        <v>7</v>
      </c>
      <c r="B1" s="200"/>
      <c r="C1" s="200"/>
      <c r="D1" s="200"/>
      <c r="E1" s="200"/>
      <c r="F1" s="200"/>
      <c r="G1" s="200"/>
      <c r="AG1" t="s">
        <v>84</v>
      </c>
    </row>
    <row r="2" spans="1:60" ht="24.95" customHeight="1" x14ac:dyDescent="0.2">
      <c r="A2" s="201" t="s">
        <v>8</v>
      </c>
      <c r="B2" s="49" t="s">
        <v>44</v>
      </c>
      <c r="C2" s="204" t="s">
        <v>45</v>
      </c>
      <c r="D2" s="202"/>
      <c r="E2" s="202"/>
      <c r="F2" s="202"/>
      <c r="G2" s="203"/>
      <c r="AG2" t="s">
        <v>85</v>
      </c>
    </row>
    <row r="3" spans="1:60" ht="24.95" customHeight="1" x14ac:dyDescent="0.2">
      <c r="A3" s="201" t="s">
        <v>9</v>
      </c>
      <c r="B3" s="49" t="s">
        <v>54</v>
      </c>
      <c r="C3" s="204" t="s">
        <v>55</v>
      </c>
      <c r="D3" s="202"/>
      <c r="E3" s="202"/>
      <c r="F3" s="202"/>
      <c r="G3" s="203"/>
      <c r="AC3" s="179" t="s">
        <v>86</v>
      </c>
      <c r="AG3" t="s">
        <v>87</v>
      </c>
    </row>
    <row r="4" spans="1:60" ht="24.95" customHeight="1" x14ac:dyDescent="0.2">
      <c r="A4" s="205" t="s">
        <v>10</v>
      </c>
      <c r="B4" s="206" t="s">
        <v>56</v>
      </c>
      <c r="C4" s="207" t="s">
        <v>57</v>
      </c>
      <c r="D4" s="208"/>
      <c r="E4" s="208"/>
      <c r="F4" s="208"/>
      <c r="G4" s="209"/>
      <c r="AG4" t="s">
        <v>88</v>
      </c>
    </row>
    <row r="5" spans="1:60" x14ac:dyDescent="0.2">
      <c r="D5" s="10"/>
    </row>
    <row r="6" spans="1:60" ht="38.25" x14ac:dyDescent="0.2">
      <c r="A6" s="211" t="s">
        <v>89</v>
      </c>
      <c r="B6" s="213" t="s">
        <v>90</v>
      </c>
      <c r="C6" s="213" t="s">
        <v>91</v>
      </c>
      <c r="D6" s="212" t="s">
        <v>92</v>
      </c>
      <c r="E6" s="211" t="s">
        <v>93</v>
      </c>
      <c r="F6" s="210" t="s">
        <v>94</v>
      </c>
      <c r="G6" s="211" t="s">
        <v>31</v>
      </c>
      <c r="H6" s="214" t="s">
        <v>32</v>
      </c>
      <c r="I6" s="214" t="s">
        <v>95</v>
      </c>
      <c r="J6" s="214" t="s">
        <v>33</v>
      </c>
      <c r="K6" s="214" t="s">
        <v>96</v>
      </c>
      <c r="L6" s="214" t="s">
        <v>97</v>
      </c>
      <c r="M6" s="214" t="s">
        <v>98</v>
      </c>
      <c r="N6" s="214" t="s">
        <v>99</v>
      </c>
      <c r="O6" s="214" t="s">
        <v>100</v>
      </c>
      <c r="P6" s="214" t="s">
        <v>101</v>
      </c>
      <c r="Q6" s="214" t="s">
        <v>102</v>
      </c>
      <c r="R6" s="214" t="s">
        <v>103</v>
      </c>
      <c r="S6" s="214" t="s">
        <v>104</v>
      </c>
      <c r="T6" s="214" t="s">
        <v>105</v>
      </c>
      <c r="U6" s="214" t="s">
        <v>106</v>
      </c>
      <c r="V6" s="214" t="s">
        <v>107</v>
      </c>
      <c r="W6" s="214" t="s">
        <v>108</v>
      </c>
      <c r="X6" s="214" t="s">
        <v>109</v>
      </c>
      <c r="Y6" s="214" t="s">
        <v>110</v>
      </c>
    </row>
    <row r="7" spans="1:60" hidden="1" x14ac:dyDescent="0.2">
      <c r="A7" s="3"/>
      <c r="B7" s="4"/>
      <c r="C7" s="4"/>
      <c r="D7" s="6"/>
      <c r="E7" s="216"/>
      <c r="F7" s="217"/>
      <c r="G7" s="217"/>
      <c r="H7" s="217"/>
      <c r="I7" s="217"/>
      <c r="J7" s="217"/>
      <c r="K7" s="217"/>
      <c r="L7" s="217"/>
      <c r="M7" s="217"/>
      <c r="N7" s="216"/>
      <c r="O7" s="216"/>
      <c r="P7" s="216"/>
      <c r="Q7" s="216"/>
      <c r="R7" s="217"/>
      <c r="S7" s="217"/>
      <c r="T7" s="217"/>
      <c r="U7" s="217"/>
      <c r="V7" s="217"/>
      <c r="W7" s="217"/>
      <c r="X7" s="217"/>
      <c r="Y7" s="217"/>
    </row>
    <row r="8" spans="1:60" x14ac:dyDescent="0.2">
      <c r="A8" s="239" t="s">
        <v>111</v>
      </c>
      <c r="B8" s="240" t="s">
        <v>77</v>
      </c>
      <c r="C8" s="262" t="s">
        <v>78</v>
      </c>
      <c r="D8" s="241"/>
      <c r="E8" s="242"/>
      <c r="F8" s="243"/>
      <c r="G8" s="244">
        <f>SUMIF(AG9:AG49,"&lt;&gt;NOR",G9:G49)</f>
        <v>0</v>
      </c>
      <c r="H8" s="238"/>
      <c r="I8" s="238">
        <f>SUM(I9:I49)</f>
        <v>0</v>
      </c>
      <c r="J8" s="238"/>
      <c r="K8" s="238">
        <f>SUM(K9:K49)</f>
        <v>0</v>
      </c>
      <c r="L8" s="238"/>
      <c r="M8" s="238">
        <f>SUM(M9:M49)</f>
        <v>0</v>
      </c>
      <c r="N8" s="237"/>
      <c r="O8" s="237">
        <f>SUM(O9:O49)</f>
        <v>0.05</v>
      </c>
      <c r="P8" s="237"/>
      <c r="Q8" s="237">
        <f>SUM(Q9:Q49)</f>
        <v>0</v>
      </c>
      <c r="R8" s="238"/>
      <c r="S8" s="238"/>
      <c r="T8" s="238"/>
      <c r="U8" s="238"/>
      <c r="V8" s="238">
        <f>SUM(V9:V49)</f>
        <v>62.929999999999993</v>
      </c>
      <c r="W8" s="238"/>
      <c r="X8" s="238"/>
      <c r="Y8" s="238"/>
      <c r="AG8" t="s">
        <v>112</v>
      </c>
    </row>
    <row r="9" spans="1:60" ht="22.5" outlineLevel="1" x14ac:dyDescent="0.2">
      <c r="A9" s="255">
        <v>1</v>
      </c>
      <c r="B9" s="256" t="s">
        <v>113</v>
      </c>
      <c r="C9" s="263" t="s">
        <v>114</v>
      </c>
      <c r="D9" s="257" t="s">
        <v>115</v>
      </c>
      <c r="E9" s="258">
        <v>10</v>
      </c>
      <c r="F9" s="259"/>
      <c r="G9" s="260">
        <f>ROUND(E9*F9,2)</f>
        <v>0</v>
      </c>
      <c r="H9" s="236"/>
      <c r="I9" s="235">
        <f>ROUND(E9*H9,2)</f>
        <v>0</v>
      </c>
      <c r="J9" s="236"/>
      <c r="K9" s="235">
        <f>ROUND(E9*J9,2)</f>
        <v>0</v>
      </c>
      <c r="L9" s="235">
        <v>21</v>
      </c>
      <c r="M9" s="235">
        <f>G9*(1+L9/100)</f>
        <v>0</v>
      </c>
      <c r="N9" s="234">
        <v>0</v>
      </c>
      <c r="O9" s="234">
        <f>ROUND(E9*N9,2)</f>
        <v>0</v>
      </c>
      <c r="P9" s="234">
        <v>0</v>
      </c>
      <c r="Q9" s="234">
        <f>ROUND(E9*P9,2)</f>
        <v>0</v>
      </c>
      <c r="R9" s="235"/>
      <c r="S9" s="235" t="s">
        <v>116</v>
      </c>
      <c r="T9" s="235" t="s">
        <v>117</v>
      </c>
      <c r="U9" s="235">
        <v>5.7939999999999998E-2</v>
      </c>
      <c r="V9" s="235">
        <f>ROUND(E9*U9,2)</f>
        <v>0.57999999999999996</v>
      </c>
      <c r="W9" s="235"/>
      <c r="X9" s="235" t="s">
        <v>118</v>
      </c>
      <c r="Y9" s="235" t="s">
        <v>119</v>
      </c>
      <c r="Z9" s="215"/>
      <c r="AA9" s="215"/>
      <c r="AB9" s="215"/>
      <c r="AC9" s="215"/>
      <c r="AD9" s="215"/>
      <c r="AE9" s="215"/>
      <c r="AF9" s="215"/>
      <c r="AG9" s="215" t="s">
        <v>120</v>
      </c>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row>
    <row r="10" spans="1:60" outlineLevel="1" x14ac:dyDescent="0.2">
      <c r="A10" s="255">
        <v>2</v>
      </c>
      <c r="B10" s="256" t="s">
        <v>121</v>
      </c>
      <c r="C10" s="263" t="s">
        <v>122</v>
      </c>
      <c r="D10" s="257" t="s">
        <v>115</v>
      </c>
      <c r="E10" s="258">
        <v>10.5</v>
      </c>
      <c r="F10" s="259"/>
      <c r="G10" s="260">
        <f>ROUND(E10*F10,2)</f>
        <v>0</v>
      </c>
      <c r="H10" s="236"/>
      <c r="I10" s="235">
        <f>ROUND(E10*H10,2)</f>
        <v>0</v>
      </c>
      <c r="J10" s="236"/>
      <c r="K10" s="235">
        <f>ROUND(E10*J10,2)</f>
        <v>0</v>
      </c>
      <c r="L10" s="235">
        <v>21</v>
      </c>
      <c r="M10" s="235">
        <f>G10*(1+L10/100)</f>
        <v>0</v>
      </c>
      <c r="N10" s="234">
        <v>4.0999999999999999E-4</v>
      </c>
      <c r="O10" s="234">
        <f>ROUND(E10*N10,2)</f>
        <v>0</v>
      </c>
      <c r="P10" s="234">
        <v>0</v>
      </c>
      <c r="Q10" s="234">
        <f>ROUND(E10*P10,2)</f>
        <v>0</v>
      </c>
      <c r="R10" s="235" t="s">
        <v>123</v>
      </c>
      <c r="S10" s="235" t="s">
        <v>116</v>
      </c>
      <c r="T10" s="235" t="s">
        <v>117</v>
      </c>
      <c r="U10" s="235">
        <v>0</v>
      </c>
      <c r="V10" s="235">
        <f>ROUND(E10*U10,2)</f>
        <v>0</v>
      </c>
      <c r="W10" s="235"/>
      <c r="X10" s="235" t="s">
        <v>124</v>
      </c>
      <c r="Y10" s="235" t="s">
        <v>119</v>
      </c>
      <c r="Z10" s="215"/>
      <c r="AA10" s="215"/>
      <c r="AB10" s="215"/>
      <c r="AC10" s="215"/>
      <c r="AD10" s="215"/>
      <c r="AE10" s="215"/>
      <c r="AF10" s="215"/>
      <c r="AG10" s="215" t="s">
        <v>125</v>
      </c>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row>
    <row r="11" spans="1:60" outlineLevel="1" x14ac:dyDescent="0.2">
      <c r="A11" s="255">
        <v>3</v>
      </c>
      <c r="B11" s="256" t="s">
        <v>126</v>
      </c>
      <c r="C11" s="263" t="s">
        <v>127</v>
      </c>
      <c r="D11" s="257" t="s">
        <v>115</v>
      </c>
      <c r="E11" s="258">
        <v>90</v>
      </c>
      <c r="F11" s="259"/>
      <c r="G11" s="260">
        <f>ROUND(E11*F11,2)</f>
        <v>0</v>
      </c>
      <c r="H11" s="236"/>
      <c r="I11" s="235">
        <f>ROUND(E11*H11,2)</f>
        <v>0</v>
      </c>
      <c r="J11" s="236"/>
      <c r="K11" s="235">
        <f>ROUND(E11*J11,2)</f>
        <v>0</v>
      </c>
      <c r="L11" s="235">
        <v>21</v>
      </c>
      <c r="M11" s="235">
        <f>G11*(1+L11/100)</f>
        <v>0</v>
      </c>
      <c r="N11" s="234">
        <v>0</v>
      </c>
      <c r="O11" s="234">
        <f>ROUND(E11*N11,2)</f>
        <v>0</v>
      </c>
      <c r="P11" s="234">
        <v>0</v>
      </c>
      <c r="Q11" s="234">
        <f>ROUND(E11*P11,2)</f>
        <v>0</v>
      </c>
      <c r="R11" s="235"/>
      <c r="S11" s="235" t="s">
        <v>116</v>
      </c>
      <c r="T11" s="235" t="s">
        <v>117</v>
      </c>
      <c r="U11" s="235">
        <v>9.955E-2</v>
      </c>
      <c r="V11" s="235">
        <f>ROUND(E11*U11,2)</f>
        <v>8.9600000000000009</v>
      </c>
      <c r="W11" s="235"/>
      <c r="X11" s="235" t="s">
        <v>118</v>
      </c>
      <c r="Y11" s="235" t="s">
        <v>119</v>
      </c>
      <c r="Z11" s="215"/>
      <c r="AA11" s="215"/>
      <c r="AB11" s="215"/>
      <c r="AC11" s="215"/>
      <c r="AD11" s="215"/>
      <c r="AE11" s="215"/>
      <c r="AF11" s="215"/>
      <c r="AG11" s="215" t="s">
        <v>120</v>
      </c>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row>
    <row r="12" spans="1:60" outlineLevel="1" x14ac:dyDescent="0.2">
      <c r="A12" s="255">
        <v>4</v>
      </c>
      <c r="B12" s="256" t="s">
        <v>128</v>
      </c>
      <c r="C12" s="263" t="s">
        <v>129</v>
      </c>
      <c r="D12" s="257" t="s">
        <v>115</v>
      </c>
      <c r="E12" s="258">
        <v>94.5</v>
      </c>
      <c r="F12" s="259"/>
      <c r="G12" s="260">
        <f>ROUND(E12*F12,2)</f>
        <v>0</v>
      </c>
      <c r="H12" s="236"/>
      <c r="I12" s="235">
        <f>ROUND(E12*H12,2)</f>
        <v>0</v>
      </c>
      <c r="J12" s="236"/>
      <c r="K12" s="235">
        <f>ROUND(E12*J12,2)</f>
        <v>0</v>
      </c>
      <c r="L12" s="235">
        <v>21</v>
      </c>
      <c r="M12" s="235">
        <f>G12*(1+L12/100)</f>
        <v>0</v>
      </c>
      <c r="N12" s="234">
        <v>2.0000000000000001E-4</v>
      </c>
      <c r="O12" s="234">
        <f>ROUND(E12*N12,2)</f>
        <v>0.02</v>
      </c>
      <c r="P12" s="234">
        <v>0</v>
      </c>
      <c r="Q12" s="234">
        <f>ROUND(E12*P12,2)</f>
        <v>0</v>
      </c>
      <c r="R12" s="235" t="s">
        <v>123</v>
      </c>
      <c r="S12" s="235" t="s">
        <v>116</v>
      </c>
      <c r="T12" s="235" t="s">
        <v>117</v>
      </c>
      <c r="U12" s="235">
        <v>0</v>
      </c>
      <c r="V12" s="235">
        <f>ROUND(E12*U12,2)</f>
        <v>0</v>
      </c>
      <c r="W12" s="235"/>
      <c r="X12" s="235" t="s">
        <v>124</v>
      </c>
      <c r="Y12" s="235" t="s">
        <v>119</v>
      </c>
      <c r="Z12" s="215"/>
      <c r="AA12" s="215"/>
      <c r="AB12" s="215"/>
      <c r="AC12" s="215"/>
      <c r="AD12" s="215"/>
      <c r="AE12" s="215"/>
      <c r="AF12" s="215"/>
      <c r="AG12" s="215" t="s">
        <v>125</v>
      </c>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row>
    <row r="13" spans="1:60" outlineLevel="1" x14ac:dyDescent="0.2">
      <c r="A13" s="255">
        <v>5</v>
      </c>
      <c r="B13" s="256" t="s">
        <v>130</v>
      </c>
      <c r="C13" s="263" t="s">
        <v>131</v>
      </c>
      <c r="D13" s="257" t="s">
        <v>115</v>
      </c>
      <c r="E13" s="258">
        <v>458</v>
      </c>
      <c r="F13" s="259"/>
      <c r="G13" s="260">
        <f>ROUND(E13*F13,2)</f>
        <v>0</v>
      </c>
      <c r="H13" s="236"/>
      <c r="I13" s="235">
        <f>ROUND(E13*H13,2)</f>
        <v>0</v>
      </c>
      <c r="J13" s="236"/>
      <c r="K13" s="235">
        <f>ROUND(E13*J13,2)</f>
        <v>0</v>
      </c>
      <c r="L13" s="235">
        <v>21</v>
      </c>
      <c r="M13" s="235">
        <f>G13*(1+L13/100)</f>
        <v>0</v>
      </c>
      <c r="N13" s="234">
        <v>0</v>
      </c>
      <c r="O13" s="234">
        <f>ROUND(E13*N13,2)</f>
        <v>0</v>
      </c>
      <c r="P13" s="234">
        <v>0</v>
      </c>
      <c r="Q13" s="234">
        <f>ROUND(E13*P13,2)</f>
        <v>0</v>
      </c>
      <c r="R13" s="235"/>
      <c r="S13" s="235" t="s">
        <v>116</v>
      </c>
      <c r="T13" s="235" t="s">
        <v>117</v>
      </c>
      <c r="U13" s="235">
        <v>4.6330000000000003E-2</v>
      </c>
      <c r="V13" s="235">
        <f>ROUND(E13*U13,2)</f>
        <v>21.22</v>
      </c>
      <c r="W13" s="235"/>
      <c r="X13" s="235" t="s">
        <v>118</v>
      </c>
      <c r="Y13" s="235" t="s">
        <v>119</v>
      </c>
      <c r="Z13" s="215"/>
      <c r="AA13" s="215"/>
      <c r="AB13" s="215"/>
      <c r="AC13" s="215"/>
      <c r="AD13" s="215"/>
      <c r="AE13" s="215"/>
      <c r="AF13" s="215"/>
      <c r="AG13" s="215" t="s">
        <v>120</v>
      </c>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row>
    <row r="14" spans="1:60" outlineLevel="1" x14ac:dyDescent="0.2">
      <c r="A14" s="255">
        <v>6</v>
      </c>
      <c r="B14" s="256" t="s">
        <v>132</v>
      </c>
      <c r="C14" s="263" t="s">
        <v>133</v>
      </c>
      <c r="D14" s="257" t="s">
        <v>115</v>
      </c>
      <c r="E14" s="258">
        <v>480.9</v>
      </c>
      <c r="F14" s="259"/>
      <c r="G14" s="260">
        <f>ROUND(E14*F14,2)</f>
        <v>0</v>
      </c>
      <c r="H14" s="236"/>
      <c r="I14" s="235">
        <f>ROUND(E14*H14,2)</f>
        <v>0</v>
      </c>
      <c r="J14" s="236"/>
      <c r="K14" s="235">
        <f>ROUND(E14*J14,2)</f>
        <v>0</v>
      </c>
      <c r="L14" s="235">
        <v>21</v>
      </c>
      <c r="M14" s="235">
        <f>G14*(1+L14/100)</f>
        <v>0</v>
      </c>
      <c r="N14" s="234">
        <v>4.0000000000000003E-5</v>
      </c>
      <c r="O14" s="234">
        <f>ROUND(E14*N14,2)</f>
        <v>0.02</v>
      </c>
      <c r="P14" s="234">
        <v>0</v>
      </c>
      <c r="Q14" s="234">
        <f>ROUND(E14*P14,2)</f>
        <v>0</v>
      </c>
      <c r="R14" s="235" t="s">
        <v>123</v>
      </c>
      <c r="S14" s="235" t="s">
        <v>116</v>
      </c>
      <c r="T14" s="235" t="s">
        <v>117</v>
      </c>
      <c r="U14" s="235">
        <v>0</v>
      </c>
      <c r="V14" s="235">
        <f>ROUND(E14*U14,2)</f>
        <v>0</v>
      </c>
      <c r="W14" s="235"/>
      <c r="X14" s="235" t="s">
        <v>124</v>
      </c>
      <c r="Y14" s="235" t="s">
        <v>119</v>
      </c>
      <c r="Z14" s="215"/>
      <c r="AA14" s="215"/>
      <c r="AB14" s="215"/>
      <c r="AC14" s="215"/>
      <c r="AD14" s="215"/>
      <c r="AE14" s="215"/>
      <c r="AF14" s="215"/>
      <c r="AG14" s="215" t="s">
        <v>125</v>
      </c>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row>
    <row r="15" spans="1:60" outlineLevel="1" x14ac:dyDescent="0.2">
      <c r="A15" s="255">
        <v>7</v>
      </c>
      <c r="B15" s="256" t="s">
        <v>134</v>
      </c>
      <c r="C15" s="263" t="s">
        <v>135</v>
      </c>
      <c r="D15" s="257" t="s">
        <v>115</v>
      </c>
      <c r="E15" s="258">
        <v>88</v>
      </c>
      <c r="F15" s="259"/>
      <c r="G15" s="260">
        <f>ROUND(E15*F15,2)</f>
        <v>0</v>
      </c>
      <c r="H15" s="236"/>
      <c r="I15" s="235">
        <f>ROUND(E15*H15,2)</f>
        <v>0</v>
      </c>
      <c r="J15" s="236"/>
      <c r="K15" s="235">
        <f>ROUND(E15*J15,2)</f>
        <v>0</v>
      </c>
      <c r="L15" s="235">
        <v>21</v>
      </c>
      <c r="M15" s="235">
        <f>G15*(1+L15/100)</f>
        <v>0</v>
      </c>
      <c r="N15" s="234">
        <v>0</v>
      </c>
      <c r="O15" s="234">
        <f>ROUND(E15*N15,2)</f>
        <v>0</v>
      </c>
      <c r="P15" s="234">
        <v>0</v>
      </c>
      <c r="Q15" s="234">
        <f>ROUND(E15*P15,2)</f>
        <v>0</v>
      </c>
      <c r="R15" s="235"/>
      <c r="S15" s="235" t="s">
        <v>116</v>
      </c>
      <c r="T15" s="235" t="s">
        <v>117</v>
      </c>
      <c r="U15" s="235">
        <v>4.6330000000000003E-2</v>
      </c>
      <c r="V15" s="235">
        <f>ROUND(E15*U15,2)</f>
        <v>4.08</v>
      </c>
      <c r="W15" s="235"/>
      <c r="X15" s="235" t="s">
        <v>118</v>
      </c>
      <c r="Y15" s="235" t="s">
        <v>119</v>
      </c>
      <c r="Z15" s="215"/>
      <c r="AA15" s="215"/>
      <c r="AB15" s="215"/>
      <c r="AC15" s="215"/>
      <c r="AD15" s="215"/>
      <c r="AE15" s="215"/>
      <c r="AF15" s="215"/>
      <c r="AG15" s="215" t="s">
        <v>120</v>
      </c>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5"/>
      <c r="BG15" s="215"/>
      <c r="BH15" s="215"/>
    </row>
    <row r="16" spans="1:60" outlineLevel="1" x14ac:dyDescent="0.2">
      <c r="A16" s="255">
        <v>8</v>
      </c>
      <c r="B16" s="256" t="s">
        <v>136</v>
      </c>
      <c r="C16" s="263" t="s">
        <v>137</v>
      </c>
      <c r="D16" s="257" t="s">
        <v>115</v>
      </c>
      <c r="E16" s="258">
        <v>92.4</v>
      </c>
      <c r="F16" s="259"/>
      <c r="G16" s="260">
        <f>ROUND(E16*F16,2)</f>
        <v>0</v>
      </c>
      <c r="H16" s="236"/>
      <c r="I16" s="235">
        <f>ROUND(E16*H16,2)</f>
        <v>0</v>
      </c>
      <c r="J16" s="236"/>
      <c r="K16" s="235">
        <f>ROUND(E16*J16,2)</f>
        <v>0</v>
      </c>
      <c r="L16" s="235">
        <v>21</v>
      </c>
      <c r="M16" s="235">
        <f>G16*(1+L16/100)</f>
        <v>0</v>
      </c>
      <c r="N16" s="234">
        <v>6.9999999999999994E-5</v>
      </c>
      <c r="O16" s="234">
        <f>ROUND(E16*N16,2)</f>
        <v>0.01</v>
      </c>
      <c r="P16" s="234">
        <v>0</v>
      </c>
      <c r="Q16" s="234">
        <f>ROUND(E16*P16,2)</f>
        <v>0</v>
      </c>
      <c r="R16" s="235" t="s">
        <v>123</v>
      </c>
      <c r="S16" s="235" t="s">
        <v>116</v>
      </c>
      <c r="T16" s="235" t="s">
        <v>117</v>
      </c>
      <c r="U16" s="235">
        <v>0</v>
      </c>
      <c r="V16" s="235">
        <f>ROUND(E16*U16,2)</f>
        <v>0</v>
      </c>
      <c r="W16" s="235"/>
      <c r="X16" s="235" t="s">
        <v>124</v>
      </c>
      <c r="Y16" s="235" t="s">
        <v>119</v>
      </c>
      <c r="Z16" s="215"/>
      <c r="AA16" s="215"/>
      <c r="AB16" s="215"/>
      <c r="AC16" s="215"/>
      <c r="AD16" s="215"/>
      <c r="AE16" s="215"/>
      <c r="AF16" s="215"/>
      <c r="AG16" s="215" t="s">
        <v>125</v>
      </c>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row>
    <row r="17" spans="1:60" outlineLevel="1" x14ac:dyDescent="0.2">
      <c r="A17" s="255">
        <v>9</v>
      </c>
      <c r="B17" s="256" t="s">
        <v>138</v>
      </c>
      <c r="C17" s="263" t="s">
        <v>139</v>
      </c>
      <c r="D17" s="257" t="s">
        <v>115</v>
      </c>
      <c r="E17" s="258">
        <v>5</v>
      </c>
      <c r="F17" s="259"/>
      <c r="G17" s="260">
        <f>ROUND(E17*F17,2)</f>
        <v>0</v>
      </c>
      <c r="H17" s="236"/>
      <c r="I17" s="235">
        <f>ROUND(E17*H17,2)</f>
        <v>0</v>
      </c>
      <c r="J17" s="236"/>
      <c r="K17" s="235">
        <f>ROUND(E17*J17,2)</f>
        <v>0</v>
      </c>
      <c r="L17" s="235">
        <v>21</v>
      </c>
      <c r="M17" s="235">
        <f>G17*(1+L17/100)</f>
        <v>0</v>
      </c>
      <c r="N17" s="234">
        <v>3.2000000000000003E-4</v>
      </c>
      <c r="O17" s="234">
        <f>ROUND(E17*N17,2)</f>
        <v>0</v>
      </c>
      <c r="P17" s="234">
        <v>0</v>
      </c>
      <c r="Q17" s="234">
        <f>ROUND(E17*P17,2)</f>
        <v>0</v>
      </c>
      <c r="R17" s="235" t="s">
        <v>123</v>
      </c>
      <c r="S17" s="235" t="s">
        <v>116</v>
      </c>
      <c r="T17" s="235" t="s">
        <v>117</v>
      </c>
      <c r="U17" s="235">
        <v>0</v>
      </c>
      <c r="V17" s="235">
        <f>ROUND(E17*U17,2)</f>
        <v>0</v>
      </c>
      <c r="W17" s="235"/>
      <c r="X17" s="235" t="s">
        <v>124</v>
      </c>
      <c r="Y17" s="235" t="s">
        <v>119</v>
      </c>
      <c r="Z17" s="215"/>
      <c r="AA17" s="215"/>
      <c r="AB17" s="215"/>
      <c r="AC17" s="215"/>
      <c r="AD17" s="215"/>
      <c r="AE17" s="215"/>
      <c r="AF17" s="215"/>
      <c r="AG17" s="215" t="s">
        <v>125</v>
      </c>
      <c r="AH17" s="215"/>
      <c r="AI17" s="215"/>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row>
    <row r="18" spans="1:60" outlineLevel="1" x14ac:dyDescent="0.2">
      <c r="A18" s="249">
        <v>10</v>
      </c>
      <c r="B18" s="250" t="s">
        <v>140</v>
      </c>
      <c r="C18" s="264" t="s">
        <v>141</v>
      </c>
      <c r="D18" s="251" t="s">
        <v>115</v>
      </c>
      <c r="E18" s="252">
        <v>5</v>
      </c>
      <c r="F18" s="253"/>
      <c r="G18" s="254">
        <f>ROUND(E18*F18,2)</f>
        <v>0</v>
      </c>
      <c r="H18" s="236"/>
      <c r="I18" s="235">
        <f>ROUND(E18*H18,2)</f>
        <v>0</v>
      </c>
      <c r="J18" s="236"/>
      <c r="K18" s="235">
        <f>ROUND(E18*J18,2)</f>
        <v>0</v>
      </c>
      <c r="L18" s="235">
        <v>21</v>
      </c>
      <c r="M18" s="235">
        <f>G18*(1+L18/100)</f>
        <v>0</v>
      </c>
      <c r="N18" s="234">
        <v>0</v>
      </c>
      <c r="O18" s="234">
        <f>ROUND(E18*N18,2)</f>
        <v>0</v>
      </c>
      <c r="P18" s="234">
        <v>0</v>
      </c>
      <c r="Q18" s="234">
        <f>ROUND(E18*P18,2)</f>
        <v>0</v>
      </c>
      <c r="R18" s="235"/>
      <c r="S18" s="235" t="s">
        <v>116</v>
      </c>
      <c r="T18" s="235" t="s">
        <v>117</v>
      </c>
      <c r="U18" s="235">
        <v>0.57950000000000002</v>
      </c>
      <c r="V18" s="235">
        <f>ROUND(E18*U18,2)</f>
        <v>2.9</v>
      </c>
      <c r="W18" s="235"/>
      <c r="X18" s="235" t="s">
        <v>118</v>
      </c>
      <c r="Y18" s="235" t="s">
        <v>119</v>
      </c>
      <c r="Z18" s="215"/>
      <c r="AA18" s="215"/>
      <c r="AB18" s="215"/>
      <c r="AC18" s="215"/>
      <c r="AD18" s="215"/>
      <c r="AE18" s="215"/>
      <c r="AF18" s="215"/>
      <c r="AG18" s="215" t="s">
        <v>120</v>
      </c>
      <c r="AH18" s="215"/>
      <c r="AI18" s="215"/>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row>
    <row r="19" spans="1:60" outlineLevel="2" x14ac:dyDescent="0.2">
      <c r="A19" s="232"/>
      <c r="B19" s="233"/>
      <c r="C19" s="265" t="s">
        <v>142</v>
      </c>
      <c r="D19" s="261"/>
      <c r="E19" s="261"/>
      <c r="F19" s="261"/>
      <c r="G19" s="261"/>
      <c r="H19" s="235"/>
      <c r="I19" s="235"/>
      <c r="J19" s="235"/>
      <c r="K19" s="235"/>
      <c r="L19" s="235"/>
      <c r="M19" s="235"/>
      <c r="N19" s="234"/>
      <c r="O19" s="234"/>
      <c r="P19" s="234"/>
      <c r="Q19" s="234"/>
      <c r="R19" s="235"/>
      <c r="S19" s="235"/>
      <c r="T19" s="235"/>
      <c r="U19" s="235"/>
      <c r="V19" s="235"/>
      <c r="W19" s="235"/>
      <c r="X19" s="235"/>
      <c r="Y19" s="235"/>
      <c r="Z19" s="215"/>
      <c r="AA19" s="215"/>
      <c r="AB19" s="215"/>
      <c r="AC19" s="215"/>
      <c r="AD19" s="215"/>
      <c r="AE19" s="215"/>
      <c r="AF19" s="215"/>
      <c r="AG19" s="215" t="s">
        <v>143</v>
      </c>
      <c r="AH19" s="215"/>
      <c r="AI19" s="215"/>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row>
    <row r="20" spans="1:60" ht="22.5" outlineLevel="1" x14ac:dyDescent="0.2">
      <c r="A20" s="255">
        <v>11</v>
      </c>
      <c r="B20" s="256" t="s">
        <v>144</v>
      </c>
      <c r="C20" s="263" t="s">
        <v>145</v>
      </c>
      <c r="D20" s="257" t="s">
        <v>115</v>
      </c>
      <c r="E20" s="258">
        <v>5</v>
      </c>
      <c r="F20" s="259"/>
      <c r="G20" s="260">
        <f>ROUND(E20*F20,2)</f>
        <v>0</v>
      </c>
      <c r="H20" s="236"/>
      <c r="I20" s="235">
        <f>ROUND(E20*H20,2)</f>
        <v>0</v>
      </c>
      <c r="J20" s="236"/>
      <c r="K20" s="235">
        <f>ROUND(E20*J20,2)</f>
        <v>0</v>
      </c>
      <c r="L20" s="235">
        <v>21</v>
      </c>
      <c r="M20" s="235">
        <f>G20*(1+L20/100)</f>
        <v>0</v>
      </c>
      <c r="N20" s="234">
        <v>9.7999999999999997E-4</v>
      </c>
      <c r="O20" s="234">
        <f>ROUND(E20*N20,2)</f>
        <v>0</v>
      </c>
      <c r="P20" s="234">
        <v>0</v>
      </c>
      <c r="Q20" s="234">
        <f>ROUND(E20*P20,2)</f>
        <v>0</v>
      </c>
      <c r="R20" s="235" t="s">
        <v>123</v>
      </c>
      <c r="S20" s="235" t="s">
        <v>116</v>
      </c>
      <c r="T20" s="235" t="s">
        <v>117</v>
      </c>
      <c r="U20" s="235">
        <v>0</v>
      </c>
      <c r="V20" s="235">
        <f>ROUND(E20*U20,2)</f>
        <v>0</v>
      </c>
      <c r="W20" s="235"/>
      <c r="X20" s="235" t="s">
        <v>124</v>
      </c>
      <c r="Y20" s="235" t="s">
        <v>119</v>
      </c>
      <c r="Z20" s="215"/>
      <c r="AA20" s="215"/>
      <c r="AB20" s="215"/>
      <c r="AC20" s="215"/>
      <c r="AD20" s="215"/>
      <c r="AE20" s="215"/>
      <c r="AF20" s="215"/>
      <c r="AG20" s="215" t="s">
        <v>125</v>
      </c>
      <c r="AH20" s="215"/>
      <c r="AI20" s="215"/>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row>
    <row r="21" spans="1:60" outlineLevel="1" x14ac:dyDescent="0.2">
      <c r="A21" s="255">
        <v>12</v>
      </c>
      <c r="B21" s="256" t="s">
        <v>146</v>
      </c>
      <c r="C21" s="263" t="s">
        <v>147</v>
      </c>
      <c r="D21" s="257" t="s">
        <v>148</v>
      </c>
      <c r="E21" s="258">
        <v>2.5</v>
      </c>
      <c r="F21" s="259"/>
      <c r="G21" s="260">
        <f>ROUND(E21*F21,2)</f>
        <v>0</v>
      </c>
      <c r="H21" s="236"/>
      <c r="I21" s="235">
        <f>ROUND(E21*H21,2)</f>
        <v>0</v>
      </c>
      <c r="J21" s="236"/>
      <c r="K21" s="235">
        <f>ROUND(E21*J21,2)</f>
        <v>0</v>
      </c>
      <c r="L21" s="235">
        <v>21</v>
      </c>
      <c r="M21" s="235">
        <f>G21*(1+L21/100)</f>
        <v>0</v>
      </c>
      <c r="N21" s="234">
        <v>8.9999999999999998E-4</v>
      </c>
      <c r="O21" s="234">
        <f>ROUND(E21*N21,2)</f>
        <v>0</v>
      </c>
      <c r="P21" s="234">
        <v>0</v>
      </c>
      <c r="Q21" s="234">
        <f>ROUND(E21*P21,2)</f>
        <v>0</v>
      </c>
      <c r="R21" s="235" t="s">
        <v>123</v>
      </c>
      <c r="S21" s="235" t="s">
        <v>116</v>
      </c>
      <c r="T21" s="235" t="s">
        <v>117</v>
      </c>
      <c r="U21" s="235">
        <v>0</v>
      </c>
      <c r="V21" s="235">
        <f>ROUND(E21*U21,2)</f>
        <v>0</v>
      </c>
      <c r="W21" s="235"/>
      <c r="X21" s="235" t="s">
        <v>124</v>
      </c>
      <c r="Y21" s="235" t="s">
        <v>119</v>
      </c>
      <c r="Z21" s="215"/>
      <c r="AA21" s="215"/>
      <c r="AB21" s="215"/>
      <c r="AC21" s="215"/>
      <c r="AD21" s="215"/>
      <c r="AE21" s="215"/>
      <c r="AF21" s="215"/>
      <c r="AG21" s="215" t="s">
        <v>125</v>
      </c>
      <c r="AH21" s="215"/>
      <c r="AI21" s="215"/>
      <c r="AJ21" s="215"/>
      <c r="AK21" s="215"/>
      <c r="AL21" s="215"/>
      <c r="AM21" s="215"/>
      <c r="AN21" s="215"/>
      <c r="AO21" s="215"/>
      <c r="AP21" s="215"/>
      <c r="AQ21" s="215"/>
      <c r="AR21" s="215"/>
      <c r="AS21" s="215"/>
      <c r="AT21" s="215"/>
      <c r="AU21" s="215"/>
      <c r="AV21" s="215"/>
      <c r="AW21" s="215"/>
      <c r="AX21" s="215"/>
      <c r="AY21" s="215"/>
      <c r="AZ21" s="215"/>
      <c r="BA21" s="215"/>
      <c r="BB21" s="215"/>
      <c r="BC21" s="215"/>
      <c r="BD21" s="215"/>
      <c r="BE21" s="215"/>
      <c r="BF21" s="215"/>
      <c r="BG21" s="215"/>
      <c r="BH21" s="215"/>
    </row>
    <row r="22" spans="1:60" outlineLevel="1" x14ac:dyDescent="0.2">
      <c r="A22" s="255">
        <v>13</v>
      </c>
      <c r="B22" s="256" t="s">
        <v>149</v>
      </c>
      <c r="C22" s="263" t="s">
        <v>150</v>
      </c>
      <c r="D22" s="257" t="s">
        <v>148</v>
      </c>
      <c r="E22" s="258">
        <v>5</v>
      </c>
      <c r="F22" s="259"/>
      <c r="G22" s="260">
        <f>ROUND(E22*F22,2)</f>
        <v>0</v>
      </c>
      <c r="H22" s="236"/>
      <c r="I22" s="235">
        <f>ROUND(E22*H22,2)</f>
        <v>0</v>
      </c>
      <c r="J22" s="236"/>
      <c r="K22" s="235">
        <f>ROUND(E22*J22,2)</f>
        <v>0</v>
      </c>
      <c r="L22" s="235">
        <v>21</v>
      </c>
      <c r="M22" s="235">
        <f>G22*(1+L22/100)</f>
        <v>0</v>
      </c>
      <c r="N22" s="234">
        <v>8.0000000000000007E-5</v>
      </c>
      <c r="O22" s="234">
        <f>ROUND(E22*N22,2)</f>
        <v>0</v>
      </c>
      <c r="P22" s="234">
        <v>0</v>
      </c>
      <c r="Q22" s="234">
        <f>ROUND(E22*P22,2)</f>
        <v>0</v>
      </c>
      <c r="R22" s="235" t="s">
        <v>123</v>
      </c>
      <c r="S22" s="235" t="s">
        <v>116</v>
      </c>
      <c r="T22" s="235" t="s">
        <v>117</v>
      </c>
      <c r="U22" s="235">
        <v>0</v>
      </c>
      <c r="V22" s="235">
        <f>ROUND(E22*U22,2)</f>
        <v>0</v>
      </c>
      <c r="W22" s="235"/>
      <c r="X22" s="235" t="s">
        <v>124</v>
      </c>
      <c r="Y22" s="235" t="s">
        <v>119</v>
      </c>
      <c r="Z22" s="215"/>
      <c r="AA22" s="215"/>
      <c r="AB22" s="215"/>
      <c r="AC22" s="215"/>
      <c r="AD22" s="215"/>
      <c r="AE22" s="215"/>
      <c r="AF22" s="215"/>
      <c r="AG22" s="215" t="s">
        <v>125</v>
      </c>
      <c r="AH22" s="215"/>
      <c r="AI22" s="215"/>
      <c r="AJ22" s="215"/>
      <c r="AK22" s="215"/>
      <c r="AL22" s="215"/>
      <c r="AM22" s="215"/>
      <c r="AN22" s="215"/>
      <c r="AO22" s="215"/>
      <c r="AP22" s="215"/>
      <c r="AQ22" s="215"/>
      <c r="AR22" s="215"/>
      <c r="AS22" s="215"/>
      <c r="AT22" s="215"/>
      <c r="AU22" s="215"/>
      <c r="AV22" s="215"/>
      <c r="AW22" s="215"/>
      <c r="AX22" s="215"/>
      <c r="AY22" s="215"/>
      <c r="AZ22" s="215"/>
      <c r="BA22" s="215"/>
      <c r="BB22" s="215"/>
      <c r="BC22" s="215"/>
      <c r="BD22" s="215"/>
      <c r="BE22" s="215"/>
      <c r="BF22" s="215"/>
      <c r="BG22" s="215"/>
      <c r="BH22" s="215"/>
    </row>
    <row r="23" spans="1:60" outlineLevel="1" x14ac:dyDescent="0.2">
      <c r="A23" s="255">
        <v>14</v>
      </c>
      <c r="B23" s="256" t="s">
        <v>151</v>
      </c>
      <c r="C23" s="263" t="s">
        <v>152</v>
      </c>
      <c r="D23" s="257" t="s">
        <v>148</v>
      </c>
      <c r="E23" s="258">
        <v>2.5</v>
      </c>
      <c r="F23" s="259"/>
      <c r="G23" s="260">
        <f>ROUND(E23*F23,2)</f>
        <v>0</v>
      </c>
      <c r="H23" s="236"/>
      <c r="I23" s="235">
        <f>ROUND(E23*H23,2)</f>
        <v>0</v>
      </c>
      <c r="J23" s="236"/>
      <c r="K23" s="235">
        <f>ROUND(E23*J23,2)</f>
        <v>0</v>
      </c>
      <c r="L23" s="235">
        <v>21</v>
      </c>
      <c r="M23" s="235">
        <f>G23*(1+L23/100)</f>
        <v>0</v>
      </c>
      <c r="N23" s="234">
        <v>6.9999999999999994E-5</v>
      </c>
      <c r="O23" s="234">
        <f>ROUND(E23*N23,2)</f>
        <v>0</v>
      </c>
      <c r="P23" s="234">
        <v>0</v>
      </c>
      <c r="Q23" s="234">
        <f>ROUND(E23*P23,2)</f>
        <v>0</v>
      </c>
      <c r="R23" s="235" t="s">
        <v>123</v>
      </c>
      <c r="S23" s="235" t="s">
        <v>116</v>
      </c>
      <c r="T23" s="235" t="s">
        <v>117</v>
      </c>
      <c r="U23" s="235">
        <v>0</v>
      </c>
      <c r="V23" s="235">
        <f>ROUND(E23*U23,2)</f>
        <v>0</v>
      </c>
      <c r="W23" s="235"/>
      <c r="X23" s="235" t="s">
        <v>124</v>
      </c>
      <c r="Y23" s="235" t="s">
        <v>119</v>
      </c>
      <c r="Z23" s="215"/>
      <c r="AA23" s="215"/>
      <c r="AB23" s="215"/>
      <c r="AC23" s="215"/>
      <c r="AD23" s="215"/>
      <c r="AE23" s="215"/>
      <c r="AF23" s="215"/>
      <c r="AG23" s="215" t="s">
        <v>125</v>
      </c>
      <c r="AH23" s="215"/>
      <c r="AI23" s="215"/>
      <c r="AJ23" s="215"/>
      <c r="AK23" s="215"/>
      <c r="AL23" s="215"/>
      <c r="AM23" s="215"/>
      <c r="AN23" s="215"/>
      <c r="AO23" s="215"/>
      <c r="AP23" s="215"/>
      <c r="AQ23" s="215"/>
      <c r="AR23" s="215"/>
      <c r="AS23" s="215"/>
      <c r="AT23" s="215"/>
      <c r="AU23" s="215"/>
      <c r="AV23" s="215"/>
      <c r="AW23" s="215"/>
      <c r="AX23" s="215"/>
      <c r="AY23" s="215"/>
      <c r="AZ23" s="215"/>
      <c r="BA23" s="215"/>
      <c r="BB23" s="215"/>
      <c r="BC23" s="215"/>
      <c r="BD23" s="215"/>
      <c r="BE23" s="215"/>
      <c r="BF23" s="215"/>
      <c r="BG23" s="215"/>
      <c r="BH23" s="215"/>
    </row>
    <row r="24" spans="1:60" outlineLevel="1" x14ac:dyDescent="0.2">
      <c r="A24" s="255">
        <v>15</v>
      </c>
      <c r="B24" s="256" t="s">
        <v>153</v>
      </c>
      <c r="C24" s="263" t="s">
        <v>154</v>
      </c>
      <c r="D24" s="257" t="s">
        <v>148</v>
      </c>
      <c r="E24" s="258">
        <v>2.5</v>
      </c>
      <c r="F24" s="259"/>
      <c r="G24" s="260">
        <f>ROUND(E24*F24,2)</f>
        <v>0</v>
      </c>
      <c r="H24" s="236"/>
      <c r="I24" s="235">
        <f>ROUND(E24*H24,2)</f>
        <v>0</v>
      </c>
      <c r="J24" s="236"/>
      <c r="K24" s="235">
        <f>ROUND(E24*J24,2)</f>
        <v>0</v>
      </c>
      <c r="L24" s="235">
        <v>21</v>
      </c>
      <c r="M24" s="235">
        <f>G24*(1+L24/100)</f>
        <v>0</v>
      </c>
      <c r="N24" s="234">
        <v>2.0000000000000002E-5</v>
      </c>
      <c r="O24" s="234">
        <f>ROUND(E24*N24,2)</f>
        <v>0</v>
      </c>
      <c r="P24" s="234">
        <v>0</v>
      </c>
      <c r="Q24" s="234">
        <f>ROUND(E24*P24,2)</f>
        <v>0</v>
      </c>
      <c r="R24" s="235" t="s">
        <v>123</v>
      </c>
      <c r="S24" s="235" t="s">
        <v>116</v>
      </c>
      <c r="T24" s="235" t="s">
        <v>117</v>
      </c>
      <c r="U24" s="235">
        <v>0</v>
      </c>
      <c r="V24" s="235">
        <f>ROUND(E24*U24,2)</f>
        <v>0</v>
      </c>
      <c r="W24" s="235"/>
      <c r="X24" s="235" t="s">
        <v>124</v>
      </c>
      <c r="Y24" s="235" t="s">
        <v>119</v>
      </c>
      <c r="Z24" s="215"/>
      <c r="AA24" s="215"/>
      <c r="AB24" s="215"/>
      <c r="AC24" s="215"/>
      <c r="AD24" s="215"/>
      <c r="AE24" s="215"/>
      <c r="AF24" s="215"/>
      <c r="AG24" s="215" t="s">
        <v>125</v>
      </c>
      <c r="AH24" s="215"/>
      <c r="AI24" s="215"/>
      <c r="AJ24" s="215"/>
      <c r="AK24" s="215"/>
      <c r="AL24" s="215"/>
      <c r="AM24" s="215"/>
      <c r="AN24" s="215"/>
      <c r="AO24" s="215"/>
      <c r="AP24" s="215"/>
      <c r="AQ24" s="215"/>
      <c r="AR24" s="215"/>
      <c r="AS24" s="215"/>
      <c r="AT24" s="215"/>
      <c r="AU24" s="215"/>
      <c r="AV24" s="215"/>
      <c r="AW24" s="215"/>
      <c r="AX24" s="215"/>
      <c r="AY24" s="215"/>
      <c r="AZ24" s="215"/>
      <c r="BA24" s="215"/>
      <c r="BB24" s="215"/>
      <c r="BC24" s="215"/>
      <c r="BD24" s="215"/>
      <c r="BE24" s="215"/>
      <c r="BF24" s="215"/>
      <c r="BG24" s="215"/>
      <c r="BH24" s="215"/>
    </row>
    <row r="25" spans="1:60" outlineLevel="1" x14ac:dyDescent="0.2">
      <c r="A25" s="255">
        <v>16</v>
      </c>
      <c r="B25" s="256" t="s">
        <v>155</v>
      </c>
      <c r="C25" s="263" t="s">
        <v>156</v>
      </c>
      <c r="D25" s="257" t="s">
        <v>115</v>
      </c>
      <c r="E25" s="258">
        <v>10</v>
      </c>
      <c r="F25" s="259"/>
      <c r="G25" s="260">
        <f>ROUND(E25*F25,2)</f>
        <v>0</v>
      </c>
      <c r="H25" s="236"/>
      <c r="I25" s="235">
        <f>ROUND(E25*H25,2)</f>
        <v>0</v>
      </c>
      <c r="J25" s="236"/>
      <c r="K25" s="235">
        <f>ROUND(E25*J25,2)</f>
        <v>0</v>
      </c>
      <c r="L25" s="235">
        <v>21</v>
      </c>
      <c r="M25" s="235">
        <f>G25*(1+L25/100)</f>
        <v>0</v>
      </c>
      <c r="N25" s="234">
        <v>0</v>
      </c>
      <c r="O25" s="234">
        <f>ROUND(E25*N25,2)</f>
        <v>0</v>
      </c>
      <c r="P25" s="234">
        <v>0</v>
      </c>
      <c r="Q25" s="234">
        <f>ROUND(E25*P25,2)</f>
        <v>0</v>
      </c>
      <c r="R25" s="235"/>
      <c r="S25" s="235" t="s">
        <v>116</v>
      </c>
      <c r="T25" s="235" t="s">
        <v>117</v>
      </c>
      <c r="U25" s="235">
        <v>8.2830000000000001E-2</v>
      </c>
      <c r="V25" s="235">
        <f>ROUND(E25*U25,2)</f>
        <v>0.83</v>
      </c>
      <c r="W25" s="235"/>
      <c r="X25" s="235" t="s">
        <v>118</v>
      </c>
      <c r="Y25" s="235" t="s">
        <v>119</v>
      </c>
      <c r="Z25" s="215"/>
      <c r="AA25" s="215"/>
      <c r="AB25" s="215"/>
      <c r="AC25" s="215"/>
      <c r="AD25" s="215"/>
      <c r="AE25" s="215"/>
      <c r="AF25" s="215"/>
      <c r="AG25" s="215" t="s">
        <v>120</v>
      </c>
      <c r="AH25" s="215"/>
      <c r="AI25" s="215"/>
      <c r="AJ25" s="215"/>
      <c r="AK25" s="215"/>
      <c r="AL25" s="215"/>
      <c r="AM25" s="215"/>
      <c r="AN25" s="215"/>
      <c r="AO25" s="215"/>
      <c r="AP25" s="215"/>
      <c r="AQ25" s="215"/>
      <c r="AR25" s="215"/>
      <c r="AS25" s="215"/>
      <c r="AT25" s="215"/>
      <c r="AU25" s="215"/>
      <c r="AV25" s="215"/>
      <c r="AW25" s="215"/>
      <c r="AX25" s="215"/>
      <c r="AY25" s="215"/>
      <c r="AZ25" s="215"/>
      <c r="BA25" s="215"/>
      <c r="BB25" s="215"/>
      <c r="BC25" s="215"/>
      <c r="BD25" s="215"/>
      <c r="BE25" s="215"/>
      <c r="BF25" s="215"/>
      <c r="BG25" s="215"/>
      <c r="BH25" s="215"/>
    </row>
    <row r="26" spans="1:60" outlineLevel="1" x14ac:dyDescent="0.2">
      <c r="A26" s="255">
        <v>17</v>
      </c>
      <c r="B26" s="256" t="s">
        <v>157</v>
      </c>
      <c r="C26" s="263" t="s">
        <v>158</v>
      </c>
      <c r="D26" s="257" t="s">
        <v>115</v>
      </c>
      <c r="E26" s="258">
        <v>10</v>
      </c>
      <c r="F26" s="259"/>
      <c r="G26" s="260">
        <f>ROUND(E26*F26,2)</f>
        <v>0</v>
      </c>
      <c r="H26" s="236"/>
      <c r="I26" s="235">
        <f>ROUND(E26*H26,2)</f>
        <v>0</v>
      </c>
      <c r="J26" s="236"/>
      <c r="K26" s="235">
        <f>ROUND(E26*J26,2)</f>
        <v>0</v>
      </c>
      <c r="L26" s="235">
        <v>21</v>
      </c>
      <c r="M26" s="235">
        <f>G26*(1+L26/100)</f>
        <v>0</v>
      </c>
      <c r="N26" s="234">
        <v>1.1E-4</v>
      </c>
      <c r="O26" s="234">
        <f>ROUND(E26*N26,2)</f>
        <v>0</v>
      </c>
      <c r="P26" s="234">
        <v>0</v>
      </c>
      <c r="Q26" s="234">
        <f>ROUND(E26*P26,2)</f>
        <v>0</v>
      </c>
      <c r="R26" s="235" t="s">
        <v>123</v>
      </c>
      <c r="S26" s="235" t="s">
        <v>116</v>
      </c>
      <c r="T26" s="235" t="s">
        <v>117</v>
      </c>
      <c r="U26" s="235">
        <v>0</v>
      </c>
      <c r="V26" s="235">
        <f>ROUND(E26*U26,2)</f>
        <v>0</v>
      </c>
      <c r="W26" s="235"/>
      <c r="X26" s="235" t="s">
        <v>124</v>
      </c>
      <c r="Y26" s="235" t="s">
        <v>119</v>
      </c>
      <c r="Z26" s="215"/>
      <c r="AA26" s="215"/>
      <c r="AB26" s="215"/>
      <c r="AC26" s="215"/>
      <c r="AD26" s="215"/>
      <c r="AE26" s="215"/>
      <c r="AF26" s="215"/>
      <c r="AG26" s="215" t="s">
        <v>125</v>
      </c>
      <c r="AH26" s="215"/>
      <c r="AI26" s="215"/>
      <c r="AJ26" s="215"/>
      <c r="AK26" s="215"/>
      <c r="AL26" s="215"/>
      <c r="AM26" s="215"/>
      <c r="AN26" s="215"/>
      <c r="AO26" s="215"/>
      <c r="AP26" s="215"/>
      <c r="AQ26" s="215"/>
      <c r="AR26" s="215"/>
      <c r="AS26" s="215"/>
      <c r="AT26" s="215"/>
      <c r="AU26" s="215"/>
      <c r="AV26" s="215"/>
      <c r="AW26" s="215"/>
      <c r="AX26" s="215"/>
      <c r="AY26" s="215"/>
      <c r="AZ26" s="215"/>
      <c r="BA26" s="215"/>
      <c r="BB26" s="215"/>
      <c r="BC26" s="215"/>
      <c r="BD26" s="215"/>
      <c r="BE26" s="215"/>
      <c r="BF26" s="215"/>
      <c r="BG26" s="215"/>
      <c r="BH26" s="215"/>
    </row>
    <row r="27" spans="1:60" outlineLevel="1" x14ac:dyDescent="0.2">
      <c r="A27" s="255">
        <v>18</v>
      </c>
      <c r="B27" s="256" t="s">
        <v>159</v>
      </c>
      <c r="C27" s="263" t="s">
        <v>160</v>
      </c>
      <c r="D27" s="257" t="s">
        <v>148</v>
      </c>
      <c r="E27" s="258">
        <v>10</v>
      </c>
      <c r="F27" s="259"/>
      <c r="G27" s="260">
        <f>ROUND(E27*F27,2)</f>
        <v>0</v>
      </c>
      <c r="H27" s="236"/>
      <c r="I27" s="235">
        <f>ROUND(E27*H27,2)</f>
        <v>0</v>
      </c>
      <c r="J27" s="236"/>
      <c r="K27" s="235">
        <f>ROUND(E27*J27,2)</f>
        <v>0</v>
      </c>
      <c r="L27" s="235">
        <v>21</v>
      </c>
      <c r="M27" s="235">
        <f>G27*(1+L27/100)</f>
        <v>0</v>
      </c>
      <c r="N27" s="234">
        <v>0</v>
      </c>
      <c r="O27" s="234">
        <f>ROUND(E27*N27,2)</f>
        <v>0</v>
      </c>
      <c r="P27" s="234">
        <v>0</v>
      </c>
      <c r="Q27" s="234">
        <f>ROUND(E27*P27,2)</f>
        <v>0</v>
      </c>
      <c r="R27" s="235" t="s">
        <v>123</v>
      </c>
      <c r="S27" s="235" t="s">
        <v>116</v>
      </c>
      <c r="T27" s="235" t="s">
        <v>117</v>
      </c>
      <c r="U27" s="235">
        <v>0</v>
      </c>
      <c r="V27" s="235">
        <f>ROUND(E27*U27,2)</f>
        <v>0</v>
      </c>
      <c r="W27" s="235"/>
      <c r="X27" s="235" t="s">
        <v>124</v>
      </c>
      <c r="Y27" s="235" t="s">
        <v>119</v>
      </c>
      <c r="Z27" s="215"/>
      <c r="AA27" s="215"/>
      <c r="AB27" s="215"/>
      <c r="AC27" s="215"/>
      <c r="AD27" s="215"/>
      <c r="AE27" s="215"/>
      <c r="AF27" s="215"/>
      <c r="AG27" s="215" t="s">
        <v>125</v>
      </c>
      <c r="AH27" s="215"/>
      <c r="AI27" s="215"/>
      <c r="AJ27" s="215"/>
      <c r="AK27" s="215"/>
      <c r="AL27" s="215"/>
      <c r="AM27" s="215"/>
      <c r="AN27" s="215"/>
      <c r="AO27" s="215"/>
      <c r="AP27" s="215"/>
      <c r="AQ27" s="215"/>
      <c r="AR27" s="215"/>
      <c r="AS27" s="215"/>
      <c r="AT27" s="215"/>
      <c r="AU27" s="215"/>
      <c r="AV27" s="215"/>
      <c r="AW27" s="215"/>
      <c r="AX27" s="215"/>
      <c r="AY27" s="215"/>
      <c r="AZ27" s="215"/>
      <c r="BA27" s="215"/>
      <c r="BB27" s="215"/>
      <c r="BC27" s="215"/>
      <c r="BD27" s="215"/>
      <c r="BE27" s="215"/>
      <c r="BF27" s="215"/>
      <c r="BG27" s="215"/>
      <c r="BH27" s="215"/>
    </row>
    <row r="28" spans="1:60" outlineLevel="1" x14ac:dyDescent="0.2">
      <c r="A28" s="255">
        <v>19</v>
      </c>
      <c r="B28" s="256" t="s">
        <v>161</v>
      </c>
      <c r="C28" s="263" t="s">
        <v>162</v>
      </c>
      <c r="D28" s="257" t="s">
        <v>115</v>
      </c>
      <c r="E28" s="258">
        <v>6</v>
      </c>
      <c r="F28" s="259"/>
      <c r="G28" s="260">
        <f>ROUND(E28*F28,2)</f>
        <v>0</v>
      </c>
      <c r="H28" s="236"/>
      <c r="I28" s="235">
        <f>ROUND(E28*H28,2)</f>
        <v>0</v>
      </c>
      <c r="J28" s="236"/>
      <c r="K28" s="235">
        <f>ROUND(E28*J28,2)</f>
        <v>0</v>
      </c>
      <c r="L28" s="235">
        <v>21</v>
      </c>
      <c r="M28" s="235">
        <f>G28*(1+L28/100)</f>
        <v>0</v>
      </c>
      <c r="N28" s="234">
        <v>0</v>
      </c>
      <c r="O28" s="234">
        <f>ROUND(E28*N28,2)</f>
        <v>0</v>
      </c>
      <c r="P28" s="234">
        <v>0</v>
      </c>
      <c r="Q28" s="234">
        <f>ROUND(E28*P28,2)</f>
        <v>0</v>
      </c>
      <c r="R28" s="235"/>
      <c r="S28" s="235" t="s">
        <v>116</v>
      </c>
      <c r="T28" s="235" t="s">
        <v>117</v>
      </c>
      <c r="U28" s="235">
        <v>8.6999999999999994E-2</v>
      </c>
      <c r="V28" s="235">
        <f>ROUND(E28*U28,2)</f>
        <v>0.52</v>
      </c>
      <c r="W28" s="235"/>
      <c r="X28" s="235" t="s">
        <v>118</v>
      </c>
      <c r="Y28" s="235" t="s">
        <v>119</v>
      </c>
      <c r="Z28" s="215"/>
      <c r="AA28" s="215"/>
      <c r="AB28" s="215"/>
      <c r="AC28" s="215"/>
      <c r="AD28" s="215"/>
      <c r="AE28" s="215"/>
      <c r="AF28" s="215"/>
      <c r="AG28" s="215" t="s">
        <v>120</v>
      </c>
      <c r="AH28" s="215"/>
      <c r="AI28" s="215"/>
      <c r="AJ28" s="215"/>
      <c r="AK28" s="215"/>
      <c r="AL28" s="215"/>
      <c r="AM28" s="215"/>
      <c r="AN28" s="215"/>
      <c r="AO28" s="215"/>
      <c r="AP28" s="215"/>
      <c r="AQ28" s="215"/>
      <c r="AR28" s="215"/>
      <c r="AS28" s="215"/>
      <c r="AT28" s="215"/>
      <c r="AU28" s="215"/>
      <c r="AV28" s="215"/>
      <c r="AW28" s="215"/>
      <c r="AX28" s="215"/>
      <c r="AY28" s="215"/>
      <c r="AZ28" s="215"/>
      <c r="BA28" s="215"/>
      <c r="BB28" s="215"/>
      <c r="BC28" s="215"/>
      <c r="BD28" s="215"/>
      <c r="BE28" s="215"/>
      <c r="BF28" s="215"/>
      <c r="BG28" s="215"/>
      <c r="BH28" s="215"/>
    </row>
    <row r="29" spans="1:60" outlineLevel="1" x14ac:dyDescent="0.2">
      <c r="A29" s="255">
        <v>20</v>
      </c>
      <c r="B29" s="256" t="s">
        <v>163</v>
      </c>
      <c r="C29" s="263" t="s">
        <v>164</v>
      </c>
      <c r="D29" s="257" t="s">
        <v>115</v>
      </c>
      <c r="E29" s="258">
        <v>6</v>
      </c>
      <c r="F29" s="259"/>
      <c r="G29" s="260">
        <f>ROUND(E29*F29,2)</f>
        <v>0</v>
      </c>
      <c r="H29" s="236"/>
      <c r="I29" s="235">
        <f>ROUND(E29*H29,2)</f>
        <v>0</v>
      </c>
      <c r="J29" s="236"/>
      <c r="K29" s="235">
        <f>ROUND(E29*J29,2)</f>
        <v>0</v>
      </c>
      <c r="L29" s="235">
        <v>21</v>
      </c>
      <c r="M29" s="235">
        <f>G29*(1+L29/100)</f>
        <v>0</v>
      </c>
      <c r="N29" s="234">
        <v>1.8000000000000001E-4</v>
      </c>
      <c r="O29" s="234">
        <f>ROUND(E29*N29,2)</f>
        <v>0</v>
      </c>
      <c r="P29" s="234">
        <v>0</v>
      </c>
      <c r="Q29" s="234">
        <f>ROUND(E29*P29,2)</f>
        <v>0</v>
      </c>
      <c r="R29" s="235" t="s">
        <v>123</v>
      </c>
      <c r="S29" s="235" t="s">
        <v>116</v>
      </c>
      <c r="T29" s="235" t="s">
        <v>117</v>
      </c>
      <c r="U29" s="235">
        <v>0</v>
      </c>
      <c r="V29" s="235">
        <f>ROUND(E29*U29,2)</f>
        <v>0</v>
      </c>
      <c r="W29" s="235"/>
      <c r="X29" s="235" t="s">
        <v>124</v>
      </c>
      <c r="Y29" s="235" t="s">
        <v>119</v>
      </c>
      <c r="Z29" s="215"/>
      <c r="AA29" s="215"/>
      <c r="AB29" s="215"/>
      <c r="AC29" s="215"/>
      <c r="AD29" s="215"/>
      <c r="AE29" s="215"/>
      <c r="AF29" s="215"/>
      <c r="AG29" s="215" t="s">
        <v>125</v>
      </c>
      <c r="AH29" s="215"/>
      <c r="AI29" s="215"/>
      <c r="AJ29" s="215"/>
      <c r="AK29" s="215"/>
      <c r="AL29" s="215"/>
      <c r="AM29" s="215"/>
      <c r="AN29" s="215"/>
      <c r="AO29" s="215"/>
      <c r="AP29" s="215"/>
      <c r="AQ29" s="215"/>
      <c r="AR29" s="215"/>
      <c r="AS29" s="215"/>
      <c r="AT29" s="215"/>
      <c r="AU29" s="215"/>
      <c r="AV29" s="215"/>
      <c r="AW29" s="215"/>
      <c r="AX29" s="215"/>
      <c r="AY29" s="215"/>
      <c r="AZ29" s="215"/>
      <c r="BA29" s="215"/>
      <c r="BB29" s="215"/>
      <c r="BC29" s="215"/>
      <c r="BD29" s="215"/>
      <c r="BE29" s="215"/>
      <c r="BF29" s="215"/>
      <c r="BG29" s="215"/>
      <c r="BH29" s="215"/>
    </row>
    <row r="30" spans="1:60" outlineLevel="1" x14ac:dyDescent="0.2">
      <c r="A30" s="255">
        <v>21</v>
      </c>
      <c r="B30" s="256" t="s">
        <v>165</v>
      </c>
      <c r="C30" s="263" t="s">
        <v>166</v>
      </c>
      <c r="D30" s="257" t="s">
        <v>148</v>
      </c>
      <c r="E30" s="258">
        <v>6</v>
      </c>
      <c r="F30" s="259"/>
      <c r="G30" s="260">
        <f>ROUND(E30*F30,2)</f>
        <v>0</v>
      </c>
      <c r="H30" s="236"/>
      <c r="I30" s="235">
        <f>ROUND(E30*H30,2)</f>
        <v>0</v>
      </c>
      <c r="J30" s="236"/>
      <c r="K30" s="235">
        <f>ROUND(E30*J30,2)</f>
        <v>0</v>
      </c>
      <c r="L30" s="235">
        <v>21</v>
      </c>
      <c r="M30" s="235">
        <f>G30*(1+L30/100)</f>
        <v>0</v>
      </c>
      <c r="N30" s="234">
        <v>0</v>
      </c>
      <c r="O30" s="234">
        <f>ROUND(E30*N30,2)</f>
        <v>0</v>
      </c>
      <c r="P30" s="234">
        <v>0</v>
      </c>
      <c r="Q30" s="234">
        <f>ROUND(E30*P30,2)</f>
        <v>0</v>
      </c>
      <c r="R30" s="235" t="s">
        <v>123</v>
      </c>
      <c r="S30" s="235" t="s">
        <v>116</v>
      </c>
      <c r="T30" s="235" t="s">
        <v>117</v>
      </c>
      <c r="U30" s="235">
        <v>0</v>
      </c>
      <c r="V30" s="235">
        <f>ROUND(E30*U30,2)</f>
        <v>0</v>
      </c>
      <c r="W30" s="235"/>
      <c r="X30" s="235" t="s">
        <v>124</v>
      </c>
      <c r="Y30" s="235" t="s">
        <v>119</v>
      </c>
      <c r="Z30" s="215"/>
      <c r="AA30" s="215"/>
      <c r="AB30" s="215"/>
      <c r="AC30" s="215"/>
      <c r="AD30" s="215"/>
      <c r="AE30" s="215"/>
      <c r="AF30" s="215"/>
      <c r="AG30" s="215" t="s">
        <v>125</v>
      </c>
      <c r="AH30" s="215"/>
      <c r="AI30" s="215"/>
      <c r="AJ30" s="215"/>
      <c r="AK30" s="215"/>
      <c r="AL30" s="215"/>
      <c r="AM30" s="215"/>
      <c r="AN30" s="215"/>
      <c r="AO30" s="215"/>
      <c r="AP30" s="215"/>
      <c r="AQ30" s="215"/>
      <c r="AR30" s="215"/>
      <c r="AS30" s="215"/>
      <c r="AT30" s="215"/>
      <c r="AU30" s="215"/>
      <c r="AV30" s="215"/>
      <c r="AW30" s="215"/>
      <c r="AX30" s="215"/>
      <c r="AY30" s="215"/>
      <c r="AZ30" s="215"/>
      <c r="BA30" s="215"/>
      <c r="BB30" s="215"/>
      <c r="BC30" s="215"/>
      <c r="BD30" s="215"/>
      <c r="BE30" s="215"/>
      <c r="BF30" s="215"/>
      <c r="BG30" s="215"/>
      <c r="BH30" s="215"/>
    </row>
    <row r="31" spans="1:60" outlineLevel="1" x14ac:dyDescent="0.2">
      <c r="A31" s="255">
        <v>22</v>
      </c>
      <c r="B31" s="256" t="s">
        <v>167</v>
      </c>
      <c r="C31" s="263" t="s">
        <v>168</v>
      </c>
      <c r="D31" s="257" t="s">
        <v>115</v>
      </c>
      <c r="E31" s="258">
        <v>16</v>
      </c>
      <c r="F31" s="259"/>
      <c r="G31" s="260">
        <f>ROUND(E31*F31,2)</f>
        <v>0</v>
      </c>
      <c r="H31" s="236"/>
      <c r="I31" s="235">
        <f>ROUND(E31*H31,2)</f>
        <v>0</v>
      </c>
      <c r="J31" s="236"/>
      <c r="K31" s="235">
        <f>ROUND(E31*J31,2)</f>
        <v>0</v>
      </c>
      <c r="L31" s="235">
        <v>21</v>
      </c>
      <c r="M31" s="235">
        <f>G31*(1+L31/100)</f>
        <v>0</v>
      </c>
      <c r="N31" s="234">
        <v>0</v>
      </c>
      <c r="O31" s="234">
        <f>ROUND(E31*N31,2)</f>
        <v>0</v>
      </c>
      <c r="P31" s="234">
        <v>0</v>
      </c>
      <c r="Q31" s="234">
        <f>ROUND(E31*P31,2)</f>
        <v>0</v>
      </c>
      <c r="R31" s="235"/>
      <c r="S31" s="235" t="s">
        <v>116</v>
      </c>
      <c r="T31" s="235" t="s">
        <v>117</v>
      </c>
      <c r="U31" s="235">
        <v>8.5470000000000004E-2</v>
      </c>
      <c r="V31" s="235">
        <f>ROUND(E31*U31,2)</f>
        <v>1.37</v>
      </c>
      <c r="W31" s="235"/>
      <c r="X31" s="235" t="s">
        <v>118</v>
      </c>
      <c r="Y31" s="235" t="s">
        <v>119</v>
      </c>
      <c r="Z31" s="215"/>
      <c r="AA31" s="215"/>
      <c r="AB31" s="215"/>
      <c r="AC31" s="215"/>
      <c r="AD31" s="215"/>
      <c r="AE31" s="215"/>
      <c r="AF31" s="215"/>
      <c r="AG31" s="215" t="s">
        <v>120</v>
      </c>
      <c r="AH31" s="215"/>
      <c r="AI31" s="215"/>
      <c r="AJ31" s="215"/>
      <c r="AK31" s="215"/>
      <c r="AL31" s="215"/>
      <c r="AM31" s="215"/>
      <c r="AN31" s="215"/>
      <c r="AO31" s="215"/>
      <c r="AP31" s="215"/>
      <c r="AQ31" s="215"/>
      <c r="AR31" s="215"/>
      <c r="AS31" s="215"/>
      <c r="AT31" s="215"/>
      <c r="AU31" s="215"/>
      <c r="AV31" s="215"/>
      <c r="AW31" s="215"/>
      <c r="AX31" s="215"/>
      <c r="AY31" s="215"/>
      <c r="AZ31" s="215"/>
      <c r="BA31" s="215"/>
      <c r="BB31" s="215"/>
      <c r="BC31" s="215"/>
      <c r="BD31" s="215"/>
      <c r="BE31" s="215"/>
      <c r="BF31" s="215"/>
      <c r="BG31" s="215"/>
      <c r="BH31" s="215"/>
    </row>
    <row r="32" spans="1:60" outlineLevel="1" x14ac:dyDescent="0.2">
      <c r="A32" s="255">
        <v>23</v>
      </c>
      <c r="B32" s="256" t="s">
        <v>169</v>
      </c>
      <c r="C32" s="263" t="s">
        <v>170</v>
      </c>
      <c r="D32" s="257" t="s">
        <v>115</v>
      </c>
      <c r="E32" s="258">
        <v>16</v>
      </c>
      <c r="F32" s="259"/>
      <c r="G32" s="260">
        <f>ROUND(E32*F32,2)</f>
        <v>0</v>
      </c>
      <c r="H32" s="236"/>
      <c r="I32" s="235">
        <f>ROUND(E32*H32,2)</f>
        <v>0</v>
      </c>
      <c r="J32" s="236"/>
      <c r="K32" s="235">
        <f>ROUND(E32*J32,2)</f>
        <v>0</v>
      </c>
      <c r="L32" s="235">
        <v>21</v>
      </c>
      <c r="M32" s="235">
        <f>G32*(1+L32/100)</f>
        <v>0</v>
      </c>
      <c r="N32" s="234">
        <v>6.0000000000000002E-5</v>
      </c>
      <c r="O32" s="234">
        <f>ROUND(E32*N32,2)</f>
        <v>0</v>
      </c>
      <c r="P32" s="234">
        <v>0</v>
      </c>
      <c r="Q32" s="234">
        <f>ROUND(E32*P32,2)</f>
        <v>0</v>
      </c>
      <c r="R32" s="235" t="s">
        <v>123</v>
      </c>
      <c r="S32" s="235" t="s">
        <v>116</v>
      </c>
      <c r="T32" s="235" t="s">
        <v>117</v>
      </c>
      <c r="U32" s="235">
        <v>0</v>
      </c>
      <c r="V32" s="235">
        <f>ROUND(E32*U32,2)</f>
        <v>0</v>
      </c>
      <c r="W32" s="235"/>
      <c r="X32" s="235" t="s">
        <v>124</v>
      </c>
      <c r="Y32" s="235" t="s">
        <v>119</v>
      </c>
      <c r="Z32" s="215"/>
      <c r="AA32" s="215"/>
      <c r="AB32" s="215"/>
      <c r="AC32" s="215"/>
      <c r="AD32" s="215"/>
      <c r="AE32" s="215"/>
      <c r="AF32" s="215"/>
      <c r="AG32" s="215" t="s">
        <v>125</v>
      </c>
      <c r="AH32" s="215"/>
      <c r="AI32" s="215"/>
      <c r="AJ32" s="215"/>
      <c r="AK32" s="215"/>
      <c r="AL32" s="215"/>
      <c r="AM32" s="215"/>
      <c r="AN32" s="215"/>
      <c r="AO32" s="215"/>
      <c r="AP32" s="215"/>
      <c r="AQ32" s="215"/>
      <c r="AR32" s="215"/>
      <c r="AS32" s="215"/>
      <c r="AT32" s="215"/>
      <c r="AU32" s="215"/>
      <c r="AV32" s="215"/>
      <c r="AW32" s="215"/>
      <c r="AX32" s="215"/>
      <c r="AY32" s="215"/>
      <c r="AZ32" s="215"/>
      <c r="BA32" s="215"/>
      <c r="BB32" s="215"/>
      <c r="BC32" s="215"/>
      <c r="BD32" s="215"/>
      <c r="BE32" s="215"/>
      <c r="BF32" s="215"/>
      <c r="BG32" s="215"/>
      <c r="BH32" s="215"/>
    </row>
    <row r="33" spans="1:60" outlineLevel="1" x14ac:dyDescent="0.2">
      <c r="A33" s="255">
        <v>24</v>
      </c>
      <c r="B33" s="256" t="s">
        <v>171</v>
      </c>
      <c r="C33" s="263" t="s">
        <v>172</v>
      </c>
      <c r="D33" s="257" t="s">
        <v>148</v>
      </c>
      <c r="E33" s="258">
        <v>16</v>
      </c>
      <c r="F33" s="259"/>
      <c r="G33" s="260">
        <f>ROUND(E33*F33,2)</f>
        <v>0</v>
      </c>
      <c r="H33" s="236"/>
      <c r="I33" s="235">
        <f>ROUND(E33*H33,2)</f>
        <v>0</v>
      </c>
      <c r="J33" s="236"/>
      <c r="K33" s="235">
        <f>ROUND(E33*J33,2)</f>
        <v>0</v>
      </c>
      <c r="L33" s="235">
        <v>21</v>
      </c>
      <c r="M33" s="235">
        <f>G33*(1+L33/100)</f>
        <v>0</v>
      </c>
      <c r="N33" s="234">
        <v>4.0000000000000003E-5</v>
      </c>
      <c r="O33" s="234">
        <f>ROUND(E33*N33,2)</f>
        <v>0</v>
      </c>
      <c r="P33" s="234">
        <v>0</v>
      </c>
      <c r="Q33" s="234">
        <f>ROUND(E33*P33,2)</f>
        <v>0</v>
      </c>
      <c r="R33" s="235" t="s">
        <v>123</v>
      </c>
      <c r="S33" s="235" t="s">
        <v>116</v>
      </c>
      <c r="T33" s="235" t="s">
        <v>117</v>
      </c>
      <c r="U33" s="235">
        <v>0</v>
      </c>
      <c r="V33" s="235">
        <f>ROUND(E33*U33,2)</f>
        <v>0</v>
      </c>
      <c r="W33" s="235"/>
      <c r="X33" s="235" t="s">
        <v>124</v>
      </c>
      <c r="Y33" s="235" t="s">
        <v>119</v>
      </c>
      <c r="Z33" s="215"/>
      <c r="AA33" s="215"/>
      <c r="AB33" s="215"/>
      <c r="AC33" s="215"/>
      <c r="AD33" s="215"/>
      <c r="AE33" s="215"/>
      <c r="AF33" s="215"/>
      <c r="AG33" s="215" t="s">
        <v>125</v>
      </c>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5"/>
      <c r="BH33" s="215"/>
    </row>
    <row r="34" spans="1:60" outlineLevel="1" x14ac:dyDescent="0.2">
      <c r="A34" s="255">
        <v>25</v>
      </c>
      <c r="B34" s="256" t="s">
        <v>165</v>
      </c>
      <c r="C34" s="263" t="s">
        <v>166</v>
      </c>
      <c r="D34" s="257" t="s">
        <v>148</v>
      </c>
      <c r="E34" s="258">
        <v>16</v>
      </c>
      <c r="F34" s="259"/>
      <c r="G34" s="260">
        <f>ROUND(E34*F34,2)</f>
        <v>0</v>
      </c>
      <c r="H34" s="236"/>
      <c r="I34" s="235">
        <f>ROUND(E34*H34,2)</f>
        <v>0</v>
      </c>
      <c r="J34" s="236"/>
      <c r="K34" s="235">
        <f>ROUND(E34*J34,2)</f>
        <v>0</v>
      </c>
      <c r="L34" s="235">
        <v>21</v>
      </c>
      <c r="M34" s="235">
        <f>G34*(1+L34/100)</f>
        <v>0</v>
      </c>
      <c r="N34" s="234">
        <v>0</v>
      </c>
      <c r="O34" s="234">
        <f>ROUND(E34*N34,2)</f>
        <v>0</v>
      </c>
      <c r="P34" s="234">
        <v>0</v>
      </c>
      <c r="Q34" s="234">
        <f>ROUND(E34*P34,2)</f>
        <v>0</v>
      </c>
      <c r="R34" s="235" t="s">
        <v>123</v>
      </c>
      <c r="S34" s="235" t="s">
        <v>116</v>
      </c>
      <c r="T34" s="235" t="s">
        <v>117</v>
      </c>
      <c r="U34" s="235">
        <v>0</v>
      </c>
      <c r="V34" s="235">
        <f>ROUND(E34*U34,2)</f>
        <v>0</v>
      </c>
      <c r="W34" s="235"/>
      <c r="X34" s="235" t="s">
        <v>124</v>
      </c>
      <c r="Y34" s="235" t="s">
        <v>119</v>
      </c>
      <c r="Z34" s="215"/>
      <c r="AA34" s="215"/>
      <c r="AB34" s="215"/>
      <c r="AC34" s="215"/>
      <c r="AD34" s="215"/>
      <c r="AE34" s="215"/>
      <c r="AF34" s="215"/>
      <c r="AG34" s="215" t="s">
        <v>125</v>
      </c>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5"/>
      <c r="BH34" s="215"/>
    </row>
    <row r="35" spans="1:60" outlineLevel="1" x14ac:dyDescent="0.2">
      <c r="A35" s="255">
        <v>26</v>
      </c>
      <c r="B35" s="256" t="s">
        <v>173</v>
      </c>
      <c r="C35" s="263" t="s">
        <v>174</v>
      </c>
      <c r="D35" s="257" t="s">
        <v>115</v>
      </c>
      <c r="E35" s="258">
        <v>20</v>
      </c>
      <c r="F35" s="259"/>
      <c r="G35" s="260">
        <f>ROUND(E35*F35,2)</f>
        <v>0</v>
      </c>
      <c r="H35" s="236"/>
      <c r="I35" s="235">
        <f>ROUND(E35*H35,2)</f>
        <v>0</v>
      </c>
      <c r="J35" s="236"/>
      <c r="K35" s="235">
        <f>ROUND(E35*J35,2)</f>
        <v>0</v>
      </c>
      <c r="L35" s="235">
        <v>21</v>
      </c>
      <c r="M35" s="235">
        <f>G35*(1+L35/100)</f>
        <v>0</v>
      </c>
      <c r="N35" s="234">
        <v>0</v>
      </c>
      <c r="O35" s="234">
        <f>ROUND(E35*N35,2)</f>
        <v>0</v>
      </c>
      <c r="P35" s="234">
        <v>0</v>
      </c>
      <c r="Q35" s="234">
        <f>ROUND(E35*P35,2)</f>
        <v>0</v>
      </c>
      <c r="R35" s="235"/>
      <c r="S35" s="235" t="s">
        <v>116</v>
      </c>
      <c r="T35" s="235" t="s">
        <v>117</v>
      </c>
      <c r="U35" s="235">
        <v>0.1</v>
      </c>
      <c r="V35" s="235">
        <f>ROUND(E35*U35,2)</f>
        <v>2</v>
      </c>
      <c r="W35" s="235"/>
      <c r="X35" s="235" t="s">
        <v>118</v>
      </c>
      <c r="Y35" s="235" t="s">
        <v>119</v>
      </c>
      <c r="Z35" s="215"/>
      <c r="AA35" s="215"/>
      <c r="AB35" s="215"/>
      <c r="AC35" s="215"/>
      <c r="AD35" s="215"/>
      <c r="AE35" s="215"/>
      <c r="AF35" s="215"/>
      <c r="AG35" s="215" t="s">
        <v>120</v>
      </c>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row>
    <row r="36" spans="1:60" outlineLevel="1" x14ac:dyDescent="0.2">
      <c r="A36" s="255">
        <v>27</v>
      </c>
      <c r="B36" s="256" t="s">
        <v>175</v>
      </c>
      <c r="C36" s="263" t="s">
        <v>176</v>
      </c>
      <c r="D36" s="257" t="s">
        <v>115</v>
      </c>
      <c r="E36" s="258">
        <v>20</v>
      </c>
      <c r="F36" s="259"/>
      <c r="G36" s="260">
        <f>ROUND(E36*F36,2)</f>
        <v>0</v>
      </c>
      <c r="H36" s="236"/>
      <c r="I36" s="235">
        <f>ROUND(E36*H36,2)</f>
        <v>0</v>
      </c>
      <c r="J36" s="236"/>
      <c r="K36" s="235">
        <f>ROUND(E36*J36,2)</f>
        <v>0</v>
      </c>
      <c r="L36" s="235">
        <v>21</v>
      </c>
      <c r="M36" s="235">
        <f>G36*(1+L36/100)</f>
        <v>0</v>
      </c>
      <c r="N36" s="234">
        <v>0</v>
      </c>
      <c r="O36" s="234">
        <f>ROUND(E36*N36,2)</f>
        <v>0</v>
      </c>
      <c r="P36" s="234">
        <v>0</v>
      </c>
      <c r="Q36" s="234">
        <f>ROUND(E36*P36,2)</f>
        <v>0</v>
      </c>
      <c r="R36" s="235" t="s">
        <v>123</v>
      </c>
      <c r="S36" s="235" t="s">
        <v>177</v>
      </c>
      <c r="T36" s="235" t="s">
        <v>117</v>
      </c>
      <c r="U36" s="235">
        <v>0</v>
      </c>
      <c r="V36" s="235">
        <f>ROUND(E36*U36,2)</f>
        <v>0</v>
      </c>
      <c r="W36" s="235"/>
      <c r="X36" s="235" t="s">
        <v>124</v>
      </c>
      <c r="Y36" s="235" t="s">
        <v>119</v>
      </c>
      <c r="Z36" s="215"/>
      <c r="AA36" s="215"/>
      <c r="AB36" s="215"/>
      <c r="AC36" s="215"/>
      <c r="AD36" s="215"/>
      <c r="AE36" s="215"/>
      <c r="AF36" s="215"/>
      <c r="AG36" s="215" t="s">
        <v>125</v>
      </c>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row>
    <row r="37" spans="1:60" outlineLevel="1" x14ac:dyDescent="0.2">
      <c r="A37" s="255">
        <v>28</v>
      </c>
      <c r="B37" s="256" t="s">
        <v>178</v>
      </c>
      <c r="C37" s="263" t="s">
        <v>179</v>
      </c>
      <c r="D37" s="257" t="s">
        <v>148</v>
      </c>
      <c r="E37" s="258">
        <v>5</v>
      </c>
      <c r="F37" s="259"/>
      <c r="G37" s="260">
        <f>ROUND(E37*F37,2)</f>
        <v>0</v>
      </c>
      <c r="H37" s="236"/>
      <c r="I37" s="235">
        <f>ROUND(E37*H37,2)</f>
        <v>0</v>
      </c>
      <c r="J37" s="236"/>
      <c r="K37" s="235">
        <f>ROUND(E37*J37,2)</f>
        <v>0</v>
      </c>
      <c r="L37" s="235">
        <v>21</v>
      </c>
      <c r="M37" s="235">
        <f>G37*(1+L37/100)</f>
        <v>0</v>
      </c>
      <c r="N37" s="234">
        <v>0</v>
      </c>
      <c r="O37" s="234">
        <f>ROUND(E37*N37,2)</f>
        <v>0</v>
      </c>
      <c r="P37" s="234">
        <v>0</v>
      </c>
      <c r="Q37" s="234">
        <f>ROUND(E37*P37,2)</f>
        <v>0</v>
      </c>
      <c r="R37" s="235"/>
      <c r="S37" s="235" t="s">
        <v>116</v>
      </c>
      <c r="T37" s="235" t="s">
        <v>117</v>
      </c>
      <c r="U37" s="235">
        <v>8.0170000000000005E-2</v>
      </c>
      <c r="V37" s="235">
        <f>ROUND(E37*U37,2)</f>
        <v>0.4</v>
      </c>
      <c r="W37" s="235"/>
      <c r="X37" s="235" t="s">
        <v>118</v>
      </c>
      <c r="Y37" s="235" t="s">
        <v>119</v>
      </c>
      <c r="Z37" s="215"/>
      <c r="AA37" s="215"/>
      <c r="AB37" s="215"/>
      <c r="AC37" s="215"/>
      <c r="AD37" s="215"/>
      <c r="AE37" s="215"/>
      <c r="AF37" s="215"/>
      <c r="AG37" s="215" t="s">
        <v>120</v>
      </c>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row>
    <row r="38" spans="1:60" outlineLevel="1" x14ac:dyDescent="0.2">
      <c r="A38" s="255">
        <v>29</v>
      </c>
      <c r="B38" s="256" t="s">
        <v>180</v>
      </c>
      <c r="C38" s="263" t="s">
        <v>181</v>
      </c>
      <c r="D38" s="257" t="s">
        <v>148</v>
      </c>
      <c r="E38" s="258">
        <v>5</v>
      </c>
      <c r="F38" s="259"/>
      <c r="G38" s="260">
        <f>ROUND(E38*F38,2)</f>
        <v>0</v>
      </c>
      <c r="H38" s="236"/>
      <c r="I38" s="235">
        <f>ROUND(E38*H38,2)</f>
        <v>0</v>
      </c>
      <c r="J38" s="236"/>
      <c r="K38" s="235">
        <f>ROUND(E38*J38,2)</f>
        <v>0</v>
      </c>
      <c r="L38" s="235">
        <v>21</v>
      </c>
      <c r="M38" s="235">
        <f>G38*(1+L38/100)</f>
        <v>0</v>
      </c>
      <c r="N38" s="234">
        <v>2.1000000000000001E-4</v>
      </c>
      <c r="O38" s="234">
        <f>ROUND(E38*N38,2)</f>
        <v>0</v>
      </c>
      <c r="P38" s="234">
        <v>0</v>
      </c>
      <c r="Q38" s="234">
        <f>ROUND(E38*P38,2)</f>
        <v>0</v>
      </c>
      <c r="R38" s="235" t="s">
        <v>123</v>
      </c>
      <c r="S38" s="235" t="s">
        <v>116</v>
      </c>
      <c r="T38" s="235" t="s">
        <v>117</v>
      </c>
      <c r="U38" s="235">
        <v>0</v>
      </c>
      <c r="V38" s="235">
        <f>ROUND(E38*U38,2)</f>
        <v>0</v>
      </c>
      <c r="W38" s="235"/>
      <c r="X38" s="235" t="s">
        <v>124</v>
      </c>
      <c r="Y38" s="235" t="s">
        <v>119</v>
      </c>
      <c r="Z38" s="215"/>
      <c r="AA38" s="215"/>
      <c r="AB38" s="215"/>
      <c r="AC38" s="215"/>
      <c r="AD38" s="215"/>
      <c r="AE38" s="215"/>
      <c r="AF38" s="215"/>
      <c r="AG38" s="215" t="s">
        <v>125</v>
      </c>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row>
    <row r="39" spans="1:60" outlineLevel="1" x14ac:dyDescent="0.2">
      <c r="A39" s="255">
        <v>30</v>
      </c>
      <c r="B39" s="256" t="s">
        <v>182</v>
      </c>
      <c r="C39" s="263" t="s">
        <v>183</v>
      </c>
      <c r="D39" s="257" t="s">
        <v>148</v>
      </c>
      <c r="E39" s="258">
        <v>10</v>
      </c>
      <c r="F39" s="259"/>
      <c r="G39" s="260">
        <f>ROUND(E39*F39,2)</f>
        <v>0</v>
      </c>
      <c r="H39" s="236"/>
      <c r="I39" s="235">
        <f>ROUND(E39*H39,2)</f>
        <v>0</v>
      </c>
      <c r="J39" s="236"/>
      <c r="K39" s="235">
        <f>ROUND(E39*J39,2)</f>
        <v>0</v>
      </c>
      <c r="L39" s="235">
        <v>21</v>
      </c>
      <c r="M39" s="235">
        <f>G39*(1+L39/100)</f>
        <v>0</v>
      </c>
      <c r="N39" s="234">
        <v>0</v>
      </c>
      <c r="O39" s="234">
        <f>ROUND(E39*N39,2)</f>
        <v>0</v>
      </c>
      <c r="P39" s="234">
        <v>0</v>
      </c>
      <c r="Q39" s="234">
        <f>ROUND(E39*P39,2)</f>
        <v>0</v>
      </c>
      <c r="R39" s="235" t="s">
        <v>123</v>
      </c>
      <c r="S39" s="235" t="s">
        <v>116</v>
      </c>
      <c r="T39" s="235" t="s">
        <v>117</v>
      </c>
      <c r="U39" s="235">
        <v>0</v>
      </c>
      <c r="V39" s="235">
        <f>ROUND(E39*U39,2)</f>
        <v>0</v>
      </c>
      <c r="W39" s="235"/>
      <c r="X39" s="235" t="s">
        <v>124</v>
      </c>
      <c r="Y39" s="235" t="s">
        <v>119</v>
      </c>
      <c r="Z39" s="215"/>
      <c r="AA39" s="215"/>
      <c r="AB39" s="215"/>
      <c r="AC39" s="215"/>
      <c r="AD39" s="215"/>
      <c r="AE39" s="215"/>
      <c r="AF39" s="215"/>
      <c r="AG39" s="215" t="s">
        <v>125</v>
      </c>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row>
    <row r="40" spans="1:60" ht="22.5" outlineLevel="1" x14ac:dyDescent="0.2">
      <c r="A40" s="255">
        <v>31</v>
      </c>
      <c r="B40" s="256" t="s">
        <v>184</v>
      </c>
      <c r="C40" s="263" t="s">
        <v>185</v>
      </c>
      <c r="D40" s="257" t="s">
        <v>148</v>
      </c>
      <c r="E40" s="258">
        <v>100</v>
      </c>
      <c r="F40" s="259"/>
      <c r="G40" s="260">
        <f>ROUND(E40*F40,2)</f>
        <v>0</v>
      </c>
      <c r="H40" s="236"/>
      <c r="I40" s="235">
        <f>ROUND(E40*H40,2)</f>
        <v>0</v>
      </c>
      <c r="J40" s="236"/>
      <c r="K40" s="235">
        <f>ROUND(E40*J40,2)</f>
        <v>0</v>
      </c>
      <c r="L40" s="235">
        <v>21</v>
      </c>
      <c r="M40" s="235">
        <f>G40*(1+L40/100)</f>
        <v>0</v>
      </c>
      <c r="N40" s="234">
        <v>0</v>
      </c>
      <c r="O40" s="234">
        <f>ROUND(E40*N40,2)</f>
        <v>0</v>
      </c>
      <c r="P40" s="234">
        <v>0</v>
      </c>
      <c r="Q40" s="234">
        <f>ROUND(E40*P40,2)</f>
        <v>0</v>
      </c>
      <c r="R40" s="235"/>
      <c r="S40" s="235" t="s">
        <v>116</v>
      </c>
      <c r="T40" s="235" t="s">
        <v>117</v>
      </c>
      <c r="U40" s="235">
        <v>7.0669999999999997E-2</v>
      </c>
      <c r="V40" s="235">
        <f>ROUND(E40*U40,2)</f>
        <v>7.07</v>
      </c>
      <c r="W40" s="235"/>
      <c r="X40" s="235" t="s">
        <v>118</v>
      </c>
      <c r="Y40" s="235" t="s">
        <v>119</v>
      </c>
      <c r="Z40" s="215"/>
      <c r="AA40" s="215"/>
      <c r="AB40" s="215"/>
      <c r="AC40" s="215"/>
      <c r="AD40" s="215"/>
      <c r="AE40" s="215"/>
      <c r="AF40" s="215"/>
      <c r="AG40" s="215" t="s">
        <v>120</v>
      </c>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row>
    <row r="41" spans="1:60" outlineLevel="1" x14ac:dyDescent="0.2">
      <c r="A41" s="255">
        <v>32</v>
      </c>
      <c r="B41" s="256" t="s">
        <v>186</v>
      </c>
      <c r="C41" s="263" t="s">
        <v>187</v>
      </c>
      <c r="D41" s="257" t="s">
        <v>188</v>
      </c>
      <c r="E41" s="258">
        <v>1</v>
      </c>
      <c r="F41" s="259"/>
      <c r="G41" s="260">
        <f>ROUND(E41*F41,2)</f>
        <v>0</v>
      </c>
      <c r="H41" s="236"/>
      <c r="I41" s="235">
        <f>ROUND(E41*H41,2)</f>
        <v>0</v>
      </c>
      <c r="J41" s="236"/>
      <c r="K41" s="235">
        <f>ROUND(E41*J41,2)</f>
        <v>0</v>
      </c>
      <c r="L41" s="235">
        <v>21</v>
      </c>
      <c r="M41" s="235">
        <f>G41*(1+L41/100)</f>
        <v>0</v>
      </c>
      <c r="N41" s="234">
        <v>0</v>
      </c>
      <c r="O41" s="234">
        <f>ROUND(E41*N41,2)</f>
        <v>0</v>
      </c>
      <c r="P41" s="234">
        <v>0</v>
      </c>
      <c r="Q41" s="234">
        <f>ROUND(E41*P41,2)</f>
        <v>0</v>
      </c>
      <c r="R41" s="235"/>
      <c r="S41" s="235" t="s">
        <v>189</v>
      </c>
      <c r="T41" s="235" t="s">
        <v>117</v>
      </c>
      <c r="U41" s="235">
        <v>0</v>
      </c>
      <c r="V41" s="235">
        <f>ROUND(E41*U41,2)</f>
        <v>0</v>
      </c>
      <c r="W41" s="235"/>
      <c r="X41" s="235" t="s">
        <v>118</v>
      </c>
      <c r="Y41" s="235" t="s">
        <v>119</v>
      </c>
      <c r="Z41" s="215"/>
      <c r="AA41" s="215"/>
      <c r="AB41" s="215"/>
      <c r="AC41" s="215"/>
      <c r="AD41" s="215"/>
      <c r="AE41" s="215"/>
      <c r="AF41" s="215"/>
      <c r="AG41" s="215" t="s">
        <v>120</v>
      </c>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row>
    <row r="42" spans="1:60" outlineLevel="1" x14ac:dyDescent="0.2">
      <c r="A42" s="255">
        <v>33</v>
      </c>
      <c r="B42" s="256" t="s">
        <v>190</v>
      </c>
      <c r="C42" s="263" t="s">
        <v>191</v>
      </c>
      <c r="D42" s="257" t="s">
        <v>188</v>
      </c>
      <c r="E42" s="258">
        <v>1</v>
      </c>
      <c r="F42" s="259"/>
      <c r="G42" s="260">
        <f>ROUND(E42*F42,2)</f>
        <v>0</v>
      </c>
      <c r="H42" s="236"/>
      <c r="I42" s="235">
        <f>ROUND(E42*H42,2)</f>
        <v>0</v>
      </c>
      <c r="J42" s="236"/>
      <c r="K42" s="235">
        <f>ROUND(E42*J42,2)</f>
        <v>0</v>
      </c>
      <c r="L42" s="235">
        <v>21</v>
      </c>
      <c r="M42" s="235">
        <f>G42*(1+L42/100)</f>
        <v>0</v>
      </c>
      <c r="N42" s="234">
        <v>0</v>
      </c>
      <c r="O42" s="234">
        <f>ROUND(E42*N42,2)</f>
        <v>0</v>
      </c>
      <c r="P42" s="234">
        <v>0</v>
      </c>
      <c r="Q42" s="234">
        <f>ROUND(E42*P42,2)</f>
        <v>0</v>
      </c>
      <c r="R42" s="235"/>
      <c r="S42" s="235" t="s">
        <v>189</v>
      </c>
      <c r="T42" s="235" t="s">
        <v>117</v>
      </c>
      <c r="U42" s="235">
        <v>0</v>
      </c>
      <c r="V42" s="235">
        <f>ROUND(E42*U42,2)</f>
        <v>0</v>
      </c>
      <c r="W42" s="235"/>
      <c r="X42" s="235" t="s">
        <v>118</v>
      </c>
      <c r="Y42" s="235" t="s">
        <v>119</v>
      </c>
      <c r="Z42" s="215"/>
      <c r="AA42" s="215"/>
      <c r="AB42" s="215"/>
      <c r="AC42" s="215"/>
      <c r="AD42" s="215"/>
      <c r="AE42" s="215"/>
      <c r="AF42" s="215"/>
      <c r="AG42" s="215" t="s">
        <v>120</v>
      </c>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row>
    <row r="43" spans="1:60" outlineLevel="1" x14ac:dyDescent="0.2">
      <c r="A43" s="255">
        <v>34</v>
      </c>
      <c r="B43" s="256" t="s">
        <v>192</v>
      </c>
      <c r="C43" s="263" t="s">
        <v>193</v>
      </c>
      <c r="D43" s="257" t="s">
        <v>188</v>
      </c>
      <c r="E43" s="258">
        <v>1</v>
      </c>
      <c r="F43" s="259"/>
      <c r="G43" s="260">
        <f>ROUND(E43*F43,2)</f>
        <v>0</v>
      </c>
      <c r="H43" s="236"/>
      <c r="I43" s="235">
        <f>ROUND(E43*H43,2)</f>
        <v>0</v>
      </c>
      <c r="J43" s="236"/>
      <c r="K43" s="235">
        <f>ROUND(E43*J43,2)</f>
        <v>0</v>
      </c>
      <c r="L43" s="235">
        <v>21</v>
      </c>
      <c r="M43" s="235">
        <f>G43*(1+L43/100)</f>
        <v>0</v>
      </c>
      <c r="N43" s="234">
        <v>0</v>
      </c>
      <c r="O43" s="234">
        <f>ROUND(E43*N43,2)</f>
        <v>0</v>
      </c>
      <c r="P43" s="234">
        <v>0</v>
      </c>
      <c r="Q43" s="234">
        <f>ROUND(E43*P43,2)</f>
        <v>0</v>
      </c>
      <c r="R43" s="235"/>
      <c r="S43" s="235" t="s">
        <v>189</v>
      </c>
      <c r="T43" s="235" t="s">
        <v>117</v>
      </c>
      <c r="U43" s="235">
        <v>0</v>
      </c>
      <c r="V43" s="235">
        <f>ROUND(E43*U43,2)</f>
        <v>0</v>
      </c>
      <c r="W43" s="235"/>
      <c r="X43" s="235" t="s">
        <v>118</v>
      </c>
      <c r="Y43" s="235" t="s">
        <v>119</v>
      </c>
      <c r="Z43" s="215"/>
      <c r="AA43" s="215"/>
      <c r="AB43" s="215"/>
      <c r="AC43" s="215"/>
      <c r="AD43" s="215"/>
      <c r="AE43" s="215"/>
      <c r="AF43" s="215"/>
      <c r="AG43" s="215" t="s">
        <v>120</v>
      </c>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row>
    <row r="44" spans="1:60" outlineLevel="1" x14ac:dyDescent="0.2">
      <c r="A44" s="249">
        <v>35</v>
      </c>
      <c r="B44" s="250" t="s">
        <v>194</v>
      </c>
      <c r="C44" s="264" t="s">
        <v>195</v>
      </c>
      <c r="D44" s="251" t="s">
        <v>196</v>
      </c>
      <c r="E44" s="252">
        <v>200</v>
      </c>
      <c r="F44" s="253"/>
      <c r="G44" s="254">
        <f>ROUND(E44*F44,2)</f>
        <v>0</v>
      </c>
      <c r="H44" s="236"/>
      <c r="I44" s="235">
        <f>ROUND(E44*H44,2)</f>
        <v>0</v>
      </c>
      <c r="J44" s="236"/>
      <c r="K44" s="235">
        <f>ROUND(E44*J44,2)</f>
        <v>0</v>
      </c>
      <c r="L44" s="235">
        <v>21</v>
      </c>
      <c r="M44" s="235">
        <f>G44*(1+L44/100)</f>
        <v>0</v>
      </c>
      <c r="N44" s="234">
        <v>0</v>
      </c>
      <c r="O44" s="234">
        <f>ROUND(E44*N44,2)</f>
        <v>0</v>
      </c>
      <c r="P44" s="234">
        <v>0</v>
      </c>
      <c r="Q44" s="234">
        <f>ROUND(E44*P44,2)</f>
        <v>0</v>
      </c>
      <c r="R44" s="235"/>
      <c r="S44" s="235" t="s">
        <v>189</v>
      </c>
      <c r="T44" s="235" t="s">
        <v>117</v>
      </c>
      <c r="U44" s="235">
        <v>0</v>
      </c>
      <c r="V44" s="235">
        <f>ROUND(E44*U44,2)</f>
        <v>0</v>
      </c>
      <c r="W44" s="235"/>
      <c r="X44" s="235" t="s">
        <v>118</v>
      </c>
      <c r="Y44" s="235" t="s">
        <v>119</v>
      </c>
      <c r="Z44" s="215"/>
      <c r="AA44" s="215"/>
      <c r="AB44" s="215"/>
      <c r="AC44" s="215"/>
      <c r="AD44" s="215"/>
      <c r="AE44" s="215"/>
      <c r="AF44" s="215"/>
      <c r="AG44" s="215" t="s">
        <v>120</v>
      </c>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row>
    <row r="45" spans="1:60" outlineLevel="2" x14ac:dyDescent="0.2">
      <c r="A45" s="232"/>
      <c r="B45" s="233"/>
      <c r="C45" s="265" t="s">
        <v>197</v>
      </c>
      <c r="D45" s="261"/>
      <c r="E45" s="261"/>
      <c r="F45" s="261"/>
      <c r="G45" s="261"/>
      <c r="H45" s="235"/>
      <c r="I45" s="235"/>
      <c r="J45" s="235"/>
      <c r="K45" s="235"/>
      <c r="L45" s="235"/>
      <c r="M45" s="235"/>
      <c r="N45" s="234"/>
      <c r="O45" s="234"/>
      <c r="P45" s="234"/>
      <c r="Q45" s="234"/>
      <c r="R45" s="235"/>
      <c r="S45" s="235"/>
      <c r="T45" s="235"/>
      <c r="U45" s="235"/>
      <c r="V45" s="235"/>
      <c r="W45" s="235"/>
      <c r="X45" s="235"/>
      <c r="Y45" s="235"/>
      <c r="Z45" s="215"/>
      <c r="AA45" s="215"/>
      <c r="AB45" s="215"/>
      <c r="AC45" s="215"/>
      <c r="AD45" s="215"/>
      <c r="AE45" s="215"/>
      <c r="AF45" s="215"/>
      <c r="AG45" s="215" t="s">
        <v>143</v>
      </c>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row>
    <row r="46" spans="1:60" outlineLevel="1" x14ac:dyDescent="0.2">
      <c r="A46" s="255">
        <v>36</v>
      </c>
      <c r="B46" s="256" t="s">
        <v>198</v>
      </c>
      <c r="C46" s="263" t="s">
        <v>199</v>
      </c>
      <c r="D46" s="257" t="s">
        <v>188</v>
      </c>
      <c r="E46" s="258">
        <v>1</v>
      </c>
      <c r="F46" s="259"/>
      <c r="G46" s="260">
        <f>ROUND(E46*F46,2)</f>
        <v>0</v>
      </c>
      <c r="H46" s="236"/>
      <c r="I46" s="235">
        <f>ROUND(E46*H46,2)</f>
        <v>0</v>
      </c>
      <c r="J46" s="236"/>
      <c r="K46" s="235">
        <f>ROUND(E46*J46,2)</f>
        <v>0</v>
      </c>
      <c r="L46" s="235">
        <v>21</v>
      </c>
      <c r="M46" s="235">
        <f>G46*(1+L46/100)</f>
        <v>0</v>
      </c>
      <c r="N46" s="234">
        <v>0</v>
      </c>
      <c r="O46" s="234">
        <f>ROUND(E46*N46,2)</f>
        <v>0</v>
      </c>
      <c r="P46" s="234">
        <v>0</v>
      </c>
      <c r="Q46" s="234">
        <f>ROUND(E46*P46,2)</f>
        <v>0</v>
      </c>
      <c r="R46" s="235"/>
      <c r="S46" s="235" t="s">
        <v>189</v>
      </c>
      <c r="T46" s="235" t="s">
        <v>117</v>
      </c>
      <c r="U46" s="235">
        <v>0</v>
      </c>
      <c r="V46" s="235">
        <f>ROUND(E46*U46,2)</f>
        <v>0</v>
      </c>
      <c r="W46" s="235"/>
      <c r="X46" s="235" t="s">
        <v>118</v>
      </c>
      <c r="Y46" s="235" t="s">
        <v>119</v>
      </c>
      <c r="Z46" s="215"/>
      <c r="AA46" s="215"/>
      <c r="AB46" s="215"/>
      <c r="AC46" s="215"/>
      <c r="AD46" s="215"/>
      <c r="AE46" s="215"/>
      <c r="AF46" s="215"/>
      <c r="AG46" s="215" t="s">
        <v>120</v>
      </c>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row>
    <row r="47" spans="1:60" outlineLevel="1" x14ac:dyDescent="0.2">
      <c r="A47" s="255">
        <v>37</v>
      </c>
      <c r="B47" s="256" t="s">
        <v>200</v>
      </c>
      <c r="C47" s="263" t="s">
        <v>201</v>
      </c>
      <c r="D47" s="257" t="s">
        <v>188</v>
      </c>
      <c r="E47" s="258">
        <v>1</v>
      </c>
      <c r="F47" s="259"/>
      <c r="G47" s="260">
        <f>ROUND(E47*F47,2)</f>
        <v>0</v>
      </c>
      <c r="H47" s="236"/>
      <c r="I47" s="235">
        <f>ROUND(E47*H47,2)</f>
        <v>0</v>
      </c>
      <c r="J47" s="236"/>
      <c r="K47" s="235">
        <f>ROUND(E47*J47,2)</f>
        <v>0</v>
      </c>
      <c r="L47" s="235">
        <v>21</v>
      </c>
      <c r="M47" s="235">
        <f>G47*(1+L47/100)</f>
        <v>0</v>
      </c>
      <c r="N47" s="234">
        <v>0</v>
      </c>
      <c r="O47" s="234">
        <f>ROUND(E47*N47,2)</f>
        <v>0</v>
      </c>
      <c r="P47" s="234">
        <v>0</v>
      </c>
      <c r="Q47" s="234">
        <f>ROUND(E47*P47,2)</f>
        <v>0</v>
      </c>
      <c r="R47" s="235"/>
      <c r="S47" s="235" t="s">
        <v>189</v>
      </c>
      <c r="T47" s="235" t="s">
        <v>117</v>
      </c>
      <c r="U47" s="235">
        <v>0</v>
      </c>
      <c r="V47" s="235">
        <f>ROUND(E47*U47,2)</f>
        <v>0</v>
      </c>
      <c r="W47" s="235"/>
      <c r="X47" s="235" t="s">
        <v>118</v>
      </c>
      <c r="Y47" s="235" t="s">
        <v>119</v>
      </c>
      <c r="Z47" s="215"/>
      <c r="AA47" s="215"/>
      <c r="AB47" s="215"/>
      <c r="AC47" s="215"/>
      <c r="AD47" s="215"/>
      <c r="AE47" s="215"/>
      <c r="AF47" s="215"/>
      <c r="AG47" s="215" t="s">
        <v>120</v>
      </c>
      <c r="AH47" s="215"/>
      <c r="AI47" s="215"/>
      <c r="AJ47" s="215"/>
      <c r="AK47" s="215"/>
      <c r="AL47" s="215"/>
      <c r="AM47" s="215"/>
      <c r="AN47" s="215"/>
      <c r="AO47" s="215"/>
      <c r="AP47" s="215"/>
      <c r="AQ47" s="215"/>
      <c r="AR47" s="215"/>
      <c r="AS47" s="215"/>
      <c r="AT47" s="215"/>
      <c r="AU47" s="215"/>
      <c r="AV47" s="215"/>
      <c r="AW47" s="215"/>
      <c r="AX47" s="215"/>
      <c r="AY47" s="215"/>
      <c r="AZ47" s="215"/>
      <c r="BA47" s="215"/>
      <c r="BB47" s="215"/>
      <c r="BC47" s="215"/>
      <c r="BD47" s="215"/>
      <c r="BE47" s="215"/>
      <c r="BF47" s="215"/>
      <c r="BG47" s="215"/>
      <c r="BH47" s="215"/>
    </row>
    <row r="48" spans="1:60" outlineLevel="1" x14ac:dyDescent="0.2">
      <c r="A48" s="255">
        <v>38</v>
      </c>
      <c r="B48" s="256" t="s">
        <v>202</v>
      </c>
      <c r="C48" s="263" t="s">
        <v>203</v>
      </c>
      <c r="D48" s="257" t="s">
        <v>204</v>
      </c>
      <c r="E48" s="258">
        <v>5</v>
      </c>
      <c r="F48" s="259"/>
      <c r="G48" s="260">
        <f>ROUND(E48*F48,2)</f>
        <v>0</v>
      </c>
      <c r="H48" s="236"/>
      <c r="I48" s="235">
        <f>ROUND(E48*H48,2)</f>
        <v>0</v>
      </c>
      <c r="J48" s="236"/>
      <c r="K48" s="235">
        <f>ROUND(E48*J48,2)</f>
        <v>0</v>
      </c>
      <c r="L48" s="235">
        <v>21</v>
      </c>
      <c r="M48" s="235">
        <f>G48*(1+L48/100)</f>
        <v>0</v>
      </c>
      <c r="N48" s="234">
        <v>0</v>
      </c>
      <c r="O48" s="234">
        <f>ROUND(E48*N48,2)</f>
        <v>0</v>
      </c>
      <c r="P48" s="234">
        <v>0</v>
      </c>
      <c r="Q48" s="234">
        <f>ROUND(E48*P48,2)</f>
        <v>0</v>
      </c>
      <c r="R48" s="235"/>
      <c r="S48" s="235" t="s">
        <v>116</v>
      </c>
      <c r="T48" s="235" t="s">
        <v>117</v>
      </c>
      <c r="U48" s="235">
        <v>1</v>
      </c>
      <c r="V48" s="235">
        <f>ROUND(E48*U48,2)</f>
        <v>5</v>
      </c>
      <c r="W48" s="235"/>
      <c r="X48" s="235" t="s">
        <v>118</v>
      </c>
      <c r="Y48" s="235" t="s">
        <v>119</v>
      </c>
      <c r="Z48" s="215"/>
      <c r="AA48" s="215"/>
      <c r="AB48" s="215"/>
      <c r="AC48" s="215"/>
      <c r="AD48" s="215"/>
      <c r="AE48" s="215"/>
      <c r="AF48" s="215"/>
      <c r="AG48" s="215" t="s">
        <v>120</v>
      </c>
      <c r="AH48" s="215"/>
      <c r="AI48" s="215"/>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row>
    <row r="49" spans="1:60" outlineLevel="1" x14ac:dyDescent="0.2">
      <c r="A49" s="255">
        <v>39</v>
      </c>
      <c r="B49" s="256" t="s">
        <v>205</v>
      </c>
      <c r="C49" s="263" t="s">
        <v>206</v>
      </c>
      <c r="D49" s="257" t="s">
        <v>204</v>
      </c>
      <c r="E49" s="258">
        <v>8</v>
      </c>
      <c r="F49" s="259"/>
      <c r="G49" s="260">
        <f>ROUND(E49*F49,2)</f>
        <v>0</v>
      </c>
      <c r="H49" s="236"/>
      <c r="I49" s="235">
        <f>ROUND(E49*H49,2)</f>
        <v>0</v>
      </c>
      <c r="J49" s="236"/>
      <c r="K49" s="235">
        <f>ROUND(E49*J49,2)</f>
        <v>0</v>
      </c>
      <c r="L49" s="235">
        <v>21</v>
      </c>
      <c r="M49" s="235">
        <f>G49*(1+L49/100)</f>
        <v>0</v>
      </c>
      <c r="N49" s="234">
        <v>0</v>
      </c>
      <c r="O49" s="234">
        <f>ROUND(E49*N49,2)</f>
        <v>0</v>
      </c>
      <c r="P49" s="234">
        <v>0</v>
      </c>
      <c r="Q49" s="234">
        <f>ROUND(E49*P49,2)</f>
        <v>0</v>
      </c>
      <c r="R49" s="235"/>
      <c r="S49" s="235" t="s">
        <v>116</v>
      </c>
      <c r="T49" s="235" t="s">
        <v>117</v>
      </c>
      <c r="U49" s="235">
        <v>1</v>
      </c>
      <c r="V49" s="235">
        <f>ROUND(E49*U49,2)</f>
        <v>8</v>
      </c>
      <c r="W49" s="235"/>
      <c r="X49" s="235" t="s">
        <v>118</v>
      </c>
      <c r="Y49" s="235" t="s">
        <v>119</v>
      </c>
      <c r="Z49" s="215"/>
      <c r="AA49" s="215"/>
      <c r="AB49" s="215"/>
      <c r="AC49" s="215"/>
      <c r="AD49" s="215"/>
      <c r="AE49" s="215"/>
      <c r="AF49" s="215"/>
      <c r="AG49" s="215" t="s">
        <v>120</v>
      </c>
      <c r="AH49" s="215"/>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row>
    <row r="50" spans="1:60" ht="25.5" x14ac:dyDescent="0.2">
      <c r="A50" s="239" t="s">
        <v>111</v>
      </c>
      <c r="B50" s="240" t="s">
        <v>71</v>
      </c>
      <c r="C50" s="262" t="s">
        <v>81</v>
      </c>
      <c r="D50" s="241"/>
      <c r="E50" s="242"/>
      <c r="F50" s="243"/>
      <c r="G50" s="244">
        <f>SUMIF(AG51:AG53,"&lt;&gt;NOR",G51:G53)</f>
        <v>0</v>
      </c>
      <c r="H50" s="238"/>
      <c r="I50" s="238">
        <f>SUM(I51:I53)</f>
        <v>0</v>
      </c>
      <c r="J50" s="238"/>
      <c r="K50" s="238">
        <f>SUM(K51:K53)</f>
        <v>0</v>
      </c>
      <c r="L50" s="238"/>
      <c r="M50" s="238">
        <f>SUM(M51:M53)</f>
        <v>0</v>
      </c>
      <c r="N50" s="237"/>
      <c r="O50" s="237">
        <f>SUM(O51:O53)</f>
        <v>0</v>
      </c>
      <c r="P50" s="237"/>
      <c r="Q50" s="237">
        <f>SUM(Q51:Q53)</f>
        <v>0</v>
      </c>
      <c r="R50" s="238"/>
      <c r="S50" s="238"/>
      <c r="T50" s="238"/>
      <c r="U50" s="238"/>
      <c r="V50" s="238">
        <f>SUM(V51:V53)</f>
        <v>1.07</v>
      </c>
      <c r="W50" s="238"/>
      <c r="X50" s="238"/>
      <c r="Y50" s="238"/>
      <c r="AG50" t="s">
        <v>112</v>
      </c>
    </row>
    <row r="51" spans="1:60" ht="22.5" outlineLevel="1" x14ac:dyDescent="0.2">
      <c r="A51" s="255">
        <v>40</v>
      </c>
      <c r="B51" s="256" t="s">
        <v>207</v>
      </c>
      <c r="C51" s="263" t="s">
        <v>208</v>
      </c>
      <c r="D51" s="257" t="s">
        <v>115</v>
      </c>
      <c r="E51" s="258">
        <v>6</v>
      </c>
      <c r="F51" s="259"/>
      <c r="G51" s="260">
        <f>ROUND(E51*F51,2)</f>
        <v>0</v>
      </c>
      <c r="H51" s="236"/>
      <c r="I51" s="235">
        <f>ROUND(E51*H51,2)</f>
        <v>0</v>
      </c>
      <c r="J51" s="236"/>
      <c r="K51" s="235">
        <f>ROUND(E51*J51,2)</f>
        <v>0</v>
      </c>
      <c r="L51" s="235">
        <v>21</v>
      </c>
      <c r="M51" s="235">
        <f>G51*(1+L51/100)</f>
        <v>0</v>
      </c>
      <c r="N51" s="234">
        <v>6.9999999999999994E-5</v>
      </c>
      <c r="O51" s="234">
        <f>ROUND(E51*N51,2)</f>
        <v>0</v>
      </c>
      <c r="P51" s="234">
        <v>0</v>
      </c>
      <c r="Q51" s="234">
        <f>ROUND(E51*P51,2)</f>
        <v>0</v>
      </c>
      <c r="R51" s="235"/>
      <c r="S51" s="235" t="s">
        <v>116</v>
      </c>
      <c r="T51" s="235" t="s">
        <v>117</v>
      </c>
      <c r="U51" s="235">
        <v>4.6670000000000003E-2</v>
      </c>
      <c r="V51" s="235">
        <f>ROUND(E51*U51,2)</f>
        <v>0.28000000000000003</v>
      </c>
      <c r="W51" s="235"/>
      <c r="X51" s="235" t="s">
        <v>118</v>
      </c>
      <c r="Y51" s="235" t="s">
        <v>119</v>
      </c>
      <c r="Z51" s="215"/>
      <c r="AA51" s="215"/>
      <c r="AB51" s="215"/>
      <c r="AC51" s="215"/>
      <c r="AD51" s="215"/>
      <c r="AE51" s="215"/>
      <c r="AF51" s="215"/>
      <c r="AG51" s="215" t="s">
        <v>209</v>
      </c>
      <c r="AH51" s="215"/>
      <c r="AI51" s="215"/>
      <c r="AJ51" s="215"/>
      <c r="AK51" s="215"/>
      <c r="AL51" s="215"/>
      <c r="AM51" s="215"/>
      <c r="AN51" s="215"/>
      <c r="AO51" s="215"/>
      <c r="AP51" s="215"/>
      <c r="AQ51" s="215"/>
      <c r="AR51" s="215"/>
      <c r="AS51" s="215"/>
      <c r="AT51" s="215"/>
      <c r="AU51" s="215"/>
      <c r="AV51" s="215"/>
      <c r="AW51" s="215"/>
      <c r="AX51" s="215"/>
      <c r="AY51" s="215"/>
      <c r="AZ51" s="215"/>
      <c r="BA51" s="215"/>
      <c r="BB51" s="215"/>
      <c r="BC51" s="215"/>
      <c r="BD51" s="215"/>
      <c r="BE51" s="215"/>
      <c r="BF51" s="215"/>
      <c r="BG51" s="215"/>
      <c r="BH51" s="215"/>
    </row>
    <row r="52" spans="1:60" outlineLevel="1" x14ac:dyDescent="0.2">
      <c r="A52" s="255">
        <v>41</v>
      </c>
      <c r="B52" s="256" t="s">
        <v>210</v>
      </c>
      <c r="C52" s="263" t="s">
        <v>211</v>
      </c>
      <c r="D52" s="257" t="s">
        <v>148</v>
      </c>
      <c r="E52" s="258">
        <v>1</v>
      </c>
      <c r="F52" s="259"/>
      <c r="G52" s="260">
        <f>ROUND(E52*F52,2)</f>
        <v>0</v>
      </c>
      <c r="H52" s="236"/>
      <c r="I52" s="235">
        <f>ROUND(E52*H52,2)</f>
        <v>0</v>
      </c>
      <c r="J52" s="236"/>
      <c r="K52" s="235">
        <f>ROUND(E52*J52,2)</f>
        <v>0</v>
      </c>
      <c r="L52" s="235">
        <v>21</v>
      </c>
      <c r="M52" s="235">
        <f>G52*(1+L52/100)</f>
        <v>0</v>
      </c>
      <c r="N52" s="234">
        <v>2.5000000000000001E-4</v>
      </c>
      <c r="O52" s="234">
        <f>ROUND(E52*N52,2)</f>
        <v>0</v>
      </c>
      <c r="P52" s="234">
        <v>0</v>
      </c>
      <c r="Q52" s="234">
        <f>ROUND(E52*P52,2)</f>
        <v>0</v>
      </c>
      <c r="R52" s="235"/>
      <c r="S52" s="235" t="s">
        <v>189</v>
      </c>
      <c r="T52" s="235" t="s">
        <v>117</v>
      </c>
      <c r="U52" s="235">
        <v>0.26417000000000002</v>
      </c>
      <c r="V52" s="235">
        <f>ROUND(E52*U52,2)</f>
        <v>0.26</v>
      </c>
      <c r="W52" s="235"/>
      <c r="X52" s="235" t="s">
        <v>118</v>
      </c>
      <c r="Y52" s="235" t="s">
        <v>119</v>
      </c>
      <c r="Z52" s="215"/>
      <c r="AA52" s="215"/>
      <c r="AB52" s="215"/>
      <c r="AC52" s="215"/>
      <c r="AD52" s="215"/>
      <c r="AE52" s="215"/>
      <c r="AF52" s="215"/>
      <c r="AG52" s="215" t="s">
        <v>209</v>
      </c>
      <c r="AH52" s="215"/>
      <c r="AI52" s="215"/>
      <c r="AJ52" s="215"/>
      <c r="AK52" s="215"/>
      <c r="AL52" s="215"/>
      <c r="AM52" s="215"/>
      <c r="AN52" s="215"/>
      <c r="AO52" s="215"/>
      <c r="AP52" s="215"/>
      <c r="AQ52" s="215"/>
      <c r="AR52" s="215"/>
      <c r="AS52" s="215"/>
      <c r="AT52" s="215"/>
      <c r="AU52" s="215"/>
      <c r="AV52" s="215"/>
      <c r="AW52" s="215"/>
      <c r="AX52" s="215"/>
      <c r="AY52" s="215"/>
      <c r="AZ52" s="215"/>
      <c r="BA52" s="215"/>
      <c r="BB52" s="215"/>
      <c r="BC52" s="215"/>
      <c r="BD52" s="215"/>
      <c r="BE52" s="215"/>
      <c r="BF52" s="215"/>
      <c r="BG52" s="215"/>
      <c r="BH52" s="215"/>
    </row>
    <row r="53" spans="1:60" ht="22.5" outlineLevel="1" x14ac:dyDescent="0.2">
      <c r="A53" s="249">
        <v>42</v>
      </c>
      <c r="B53" s="250" t="s">
        <v>212</v>
      </c>
      <c r="C53" s="264" t="s">
        <v>213</v>
      </c>
      <c r="D53" s="251" t="s">
        <v>148</v>
      </c>
      <c r="E53" s="252">
        <v>2</v>
      </c>
      <c r="F53" s="253"/>
      <c r="G53" s="254">
        <f>ROUND(E53*F53,2)</f>
        <v>0</v>
      </c>
      <c r="H53" s="236"/>
      <c r="I53" s="235">
        <f>ROUND(E53*H53,2)</f>
        <v>0</v>
      </c>
      <c r="J53" s="236"/>
      <c r="K53" s="235">
        <f>ROUND(E53*J53,2)</f>
        <v>0</v>
      </c>
      <c r="L53" s="235">
        <v>21</v>
      </c>
      <c r="M53" s="235">
        <f>G53*(1+L53/100)</f>
        <v>0</v>
      </c>
      <c r="N53" s="234">
        <v>2.5000000000000001E-4</v>
      </c>
      <c r="O53" s="234">
        <f>ROUND(E53*N53,2)</f>
        <v>0</v>
      </c>
      <c r="P53" s="234">
        <v>0</v>
      </c>
      <c r="Q53" s="234">
        <f>ROUND(E53*P53,2)</f>
        <v>0</v>
      </c>
      <c r="R53" s="235"/>
      <c r="S53" s="235" t="s">
        <v>116</v>
      </c>
      <c r="T53" s="235" t="s">
        <v>117</v>
      </c>
      <c r="U53" s="235">
        <v>0.26417000000000002</v>
      </c>
      <c r="V53" s="235">
        <f>ROUND(E53*U53,2)</f>
        <v>0.53</v>
      </c>
      <c r="W53" s="235"/>
      <c r="X53" s="235" t="s">
        <v>118</v>
      </c>
      <c r="Y53" s="235" t="s">
        <v>119</v>
      </c>
      <c r="Z53" s="215"/>
      <c r="AA53" s="215"/>
      <c r="AB53" s="215"/>
      <c r="AC53" s="215"/>
      <c r="AD53" s="215"/>
      <c r="AE53" s="215"/>
      <c r="AF53" s="215"/>
      <c r="AG53" s="215" t="s">
        <v>209</v>
      </c>
      <c r="AH53" s="215"/>
      <c r="AI53" s="215"/>
      <c r="AJ53" s="215"/>
      <c r="AK53" s="215"/>
      <c r="AL53" s="215"/>
      <c r="AM53" s="215"/>
      <c r="AN53" s="215"/>
      <c r="AO53" s="215"/>
      <c r="AP53" s="215"/>
      <c r="AQ53" s="215"/>
      <c r="AR53" s="215"/>
      <c r="AS53" s="215"/>
      <c r="AT53" s="215"/>
      <c r="AU53" s="215"/>
      <c r="AV53" s="215"/>
      <c r="AW53" s="215"/>
      <c r="AX53" s="215"/>
      <c r="AY53" s="215"/>
      <c r="AZ53" s="215"/>
      <c r="BA53" s="215"/>
      <c r="BB53" s="215"/>
      <c r="BC53" s="215"/>
      <c r="BD53" s="215"/>
      <c r="BE53" s="215"/>
      <c r="BF53" s="215"/>
      <c r="BG53" s="215"/>
      <c r="BH53" s="215"/>
    </row>
    <row r="54" spans="1:60" x14ac:dyDescent="0.2">
      <c r="A54" s="3"/>
      <c r="B54" s="4"/>
      <c r="C54" s="266"/>
      <c r="D54" s="6"/>
      <c r="E54" s="3"/>
      <c r="F54" s="3"/>
      <c r="G54" s="3"/>
      <c r="H54" s="3"/>
      <c r="I54" s="3"/>
      <c r="J54" s="3"/>
      <c r="K54" s="3"/>
      <c r="L54" s="3"/>
      <c r="M54" s="3"/>
      <c r="N54" s="3"/>
      <c r="O54" s="3"/>
      <c r="P54" s="3"/>
      <c r="Q54" s="3"/>
      <c r="R54" s="3"/>
      <c r="S54" s="3"/>
      <c r="T54" s="3"/>
      <c r="U54" s="3"/>
      <c r="V54" s="3"/>
      <c r="W54" s="3"/>
      <c r="X54" s="3"/>
      <c r="Y54" s="3"/>
      <c r="AE54">
        <v>15</v>
      </c>
      <c r="AF54">
        <v>21</v>
      </c>
      <c r="AG54" t="s">
        <v>97</v>
      </c>
    </row>
    <row r="55" spans="1:60" x14ac:dyDescent="0.2">
      <c r="A55" s="218"/>
      <c r="B55" s="219" t="s">
        <v>31</v>
      </c>
      <c r="C55" s="267"/>
      <c r="D55" s="220"/>
      <c r="E55" s="221"/>
      <c r="F55" s="221"/>
      <c r="G55" s="248">
        <f>G8+G50</f>
        <v>0</v>
      </c>
      <c r="H55" s="3"/>
      <c r="I55" s="3"/>
      <c r="J55" s="3"/>
      <c r="K55" s="3"/>
      <c r="L55" s="3"/>
      <c r="M55" s="3"/>
      <c r="N55" s="3"/>
      <c r="O55" s="3"/>
      <c r="P55" s="3"/>
      <c r="Q55" s="3"/>
      <c r="R55" s="3"/>
      <c r="S55" s="3"/>
      <c r="T55" s="3"/>
      <c r="U55" s="3"/>
      <c r="V55" s="3"/>
      <c r="W55" s="3"/>
      <c r="X55" s="3"/>
      <c r="Y55" s="3"/>
      <c r="AE55">
        <f>SUMIF(L7:L53,AE54,G7:G53)</f>
        <v>0</v>
      </c>
      <c r="AF55">
        <f>SUMIF(L7:L53,AF54,G7:G53)</f>
        <v>0</v>
      </c>
      <c r="AG55" t="s">
        <v>214</v>
      </c>
    </row>
    <row r="56" spans="1:60" x14ac:dyDescent="0.2">
      <c r="A56" s="3"/>
      <c r="B56" s="4"/>
      <c r="C56" s="266"/>
      <c r="D56" s="6"/>
      <c r="E56" s="3"/>
      <c r="F56" s="3"/>
      <c r="G56" s="3"/>
      <c r="H56" s="3"/>
      <c r="I56" s="3"/>
      <c r="J56" s="3"/>
      <c r="K56" s="3"/>
      <c r="L56" s="3"/>
      <c r="M56" s="3"/>
      <c r="N56" s="3"/>
      <c r="O56" s="3"/>
      <c r="P56" s="3"/>
      <c r="Q56" s="3"/>
      <c r="R56" s="3"/>
      <c r="S56" s="3"/>
      <c r="T56" s="3"/>
      <c r="U56" s="3"/>
      <c r="V56" s="3"/>
      <c r="W56" s="3"/>
      <c r="X56" s="3"/>
      <c r="Y56" s="3"/>
    </row>
    <row r="57" spans="1:60" x14ac:dyDescent="0.2">
      <c r="A57" s="3"/>
      <c r="B57" s="4"/>
      <c r="C57" s="266"/>
      <c r="D57" s="6"/>
      <c r="E57" s="3"/>
      <c r="F57" s="3"/>
      <c r="G57" s="3"/>
      <c r="H57" s="3"/>
      <c r="I57" s="3"/>
      <c r="J57" s="3"/>
      <c r="K57" s="3"/>
      <c r="L57" s="3"/>
      <c r="M57" s="3"/>
      <c r="N57" s="3"/>
      <c r="O57" s="3"/>
      <c r="P57" s="3"/>
      <c r="Q57" s="3"/>
      <c r="R57" s="3"/>
      <c r="S57" s="3"/>
      <c r="T57" s="3"/>
      <c r="U57" s="3"/>
      <c r="V57" s="3"/>
      <c r="W57" s="3"/>
      <c r="X57" s="3"/>
      <c r="Y57" s="3"/>
    </row>
    <row r="58" spans="1:60" x14ac:dyDescent="0.2">
      <c r="A58" s="222" t="s">
        <v>215</v>
      </c>
      <c r="B58" s="222"/>
      <c r="C58" s="268"/>
      <c r="D58" s="6"/>
      <c r="E58" s="3"/>
      <c r="F58" s="3"/>
      <c r="G58" s="3"/>
      <c r="H58" s="3"/>
      <c r="I58" s="3"/>
      <c r="J58" s="3"/>
      <c r="K58" s="3"/>
      <c r="L58" s="3"/>
      <c r="M58" s="3"/>
      <c r="N58" s="3"/>
      <c r="O58" s="3"/>
      <c r="P58" s="3"/>
      <c r="Q58" s="3"/>
      <c r="R58" s="3"/>
      <c r="S58" s="3"/>
      <c r="T58" s="3"/>
      <c r="U58" s="3"/>
      <c r="V58" s="3"/>
      <c r="W58" s="3"/>
      <c r="X58" s="3"/>
      <c r="Y58" s="3"/>
    </row>
    <row r="59" spans="1:60" x14ac:dyDescent="0.2">
      <c r="A59" s="223"/>
      <c r="B59" s="224"/>
      <c r="C59" s="269"/>
      <c r="D59" s="224"/>
      <c r="E59" s="224"/>
      <c r="F59" s="224"/>
      <c r="G59" s="225"/>
      <c r="H59" s="3"/>
      <c r="I59" s="3"/>
      <c r="J59" s="3"/>
      <c r="K59" s="3"/>
      <c r="L59" s="3"/>
      <c r="M59" s="3"/>
      <c r="N59" s="3"/>
      <c r="O59" s="3"/>
      <c r="P59" s="3"/>
      <c r="Q59" s="3"/>
      <c r="R59" s="3"/>
      <c r="S59" s="3"/>
      <c r="T59" s="3"/>
      <c r="U59" s="3"/>
      <c r="V59" s="3"/>
      <c r="W59" s="3"/>
      <c r="X59" s="3"/>
      <c r="Y59" s="3"/>
      <c r="AG59" t="s">
        <v>216</v>
      </c>
    </row>
    <row r="60" spans="1:60" x14ac:dyDescent="0.2">
      <c r="A60" s="226"/>
      <c r="B60" s="227"/>
      <c r="C60" s="270"/>
      <c r="D60" s="227"/>
      <c r="E60" s="227"/>
      <c r="F60" s="227"/>
      <c r="G60" s="228"/>
      <c r="H60" s="3"/>
      <c r="I60" s="3"/>
      <c r="J60" s="3"/>
      <c r="K60" s="3"/>
      <c r="L60" s="3"/>
      <c r="M60" s="3"/>
      <c r="N60" s="3"/>
      <c r="O60" s="3"/>
      <c r="P60" s="3"/>
      <c r="Q60" s="3"/>
      <c r="R60" s="3"/>
      <c r="S60" s="3"/>
      <c r="T60" s="3"/>
      <c r="U60" s="3"/>
      <c r="V60" s="3"/>
      <c r="W60" s="3"/>
      <c r="X60" s="3"/>
      <c r="Y60" s="3"/>
    </row>
    <row r="61" spans="1:60" x14ac:dyDescent="0.2">
      <c r="A61" s="226"/>
      <c r="B61" s="227"/>
      <c r="C61" s="270"/>
      <c r="D61" s="227"/>
      <c r="E61" s="227"/>
      <c r="F61" s="227"/>
      <c r="G61" s="228"/>
      <c r="H61" s="3"/>
      <c r="I61" s="3"/>
      <c r="J61" s="3"/>
      <c r="K61" s="3"/>
      <c r="L61" s="3"/>
      <c r="M61" s="3"/>
      <c r="N61" s="3"/>
      <c r="O61" s="3"/>
      <c r="P61" s="3"/>
      <c r="Q61" s="3"/>
      <c r="R61" s="3"/>
      <c r="S61" s="3"/>
      <c r="T61" s="3"/>
      <c r="U61" s="3"/>
      <c r="V61" s="3"/>
      <c r="W61" s="3"/>
      <c r="X61" s="3"/>
      <c r="Y61" s="3"/>
    </row>
    <row r="62" spans="1:60" x14ac:dyDescent="0.2">
      <c r="A62" s="226"/>
      <c r="B62" s="227"/>
      <c r="C62" s="270"/>
      <c r="D62" s="227"/>
      <c r="E62" s="227"/>
      <c r="F62" s="227"/>
      <c r="G62" s="228"/>
      <c r="H62" s="3"/>
      <c r="I62" s="3"/>
      <c r="J62" s="3"/>
      <c r="K62" s="3"/>
      <c r="L62" s="3"/>
      <c r="M62" s="3"/>
      <c r="N62" s="3"/>
      <c r="O62" s="3"/>
      <c r="P62" s="3"/>
      <c r="Q62" s="3"/>
      <c r="R62" s="3"/>
      <c r="S62" s="3"/>
      <c r="T62" s="3"/>
      <c r="U62" s="3"/>
      <c r="V62" s="3"/>
      <c r="W62" s="3"/>
      <c r="X62" s="3"/>
      <c r="Y62" s="3"/>
    </row>
    <row r="63" spans="1:60" x14ac:dyDescent="0.2">
      <c r="A63" s="229"/>
      <c r="B63" s="230"/>
      <c r="C63" s="271"/>
      <c r="D63" s="230"/>
      <c r="E63" s="230"/>
      <c r="F63" s="230"/>
      <c r="G63" s="231"/>
      <c r="H63" s="3"/>
      <c r="I63" s="3"/>
      <c r="J63" s="3"/>
      <c r="K63" s="3"/>
      <c r="L63" s="3"/>
      <c r="M63" s="3"/>
      <c r="N63" s="3"/>
      <c r="O63" s="3"/>
      <c r="P63" s="3"/>
      <c r="Q63" s="3"/>
      <c r="R63" s="3"/>
      <c r="S63" s="3"/>
      <c r="T63" s="3"/>
      <c r="U63" s="3"/>
      <c r="V63" s="3"/>
      <c r="W63" s="3"/>
      <c r="X63" s="3"/>
      <c r="Y63" s="3"/>
    </row>
    <row r="64" spans="1:60" x14ac:dyDescent="0.2">
      <c r="A64" s="3"/>
      <c r="B64" s="4"/>
      <c r="C64" s="266"/>
      <c r="D64" s="6"/>
      <c r="E64" s="3"/>
      <c r="F64" s="3"/>
      <c r="G64" s="3"/>
      <c r="H64" s="3"/>
      <c r="I64" s="3"/>
      <c r="J64" s="3"/>
      <c r="K64" s="3"/>
      <c r="L64" s="3"/>
      <c r="M64" s="3"/>
      <c r="N64" s="3"/>
      <c r="O64" s="3"/>
      <c r="P64" s="3"/>
      <c r="Q64" s="3"/>
      <c r="R64" s="3"/>
      <c r="S64" s="3"/>
      <c r="T64" s="3"/>
      <c r="U64" s="3"/>
      <c r="V64" s="3"/>
      <c r="W64" s="3"/>
      <c r="X64" s="3"/>
      <c r="Y64" s="3"/>
    </row>
    <row r="65" spans="3:33" x14ac:dyDescent="0.2">
      <c r="C65" s="272"/>
      <c r="D65" s="10"/>
      <c r="AG65" t="s">
        <v>217</v>
      </c>
    </row>
    <row r="66" spans="3:33" x14ac:dyDescent="0.2">
      <c r="D66" s="10"/>
    </row>
    <row r="67" spans="3:33" x14ac:dyDescent="0.2">
      <c r="D67" s="10"/>
    </row>
    <row r="68" spans="3:33" x14ac:dyDescent="0.2">
      <c r="D68" s="10"/>
    </row>
    <row r="69" spans="3:33" x14ac:dyDescent="0.2">
      <c r="D69" s="10"/>
    </row>
    <row r="70" spans="3:33" x14ac:dyDescent="0.2">
      <c r="D70" s="10"/>
    </row>
    <row r="71" spans="3:33" x14ac:dyDescent="0.2">
      <c r="D71" s="10"/>
    </row>
    <row r="72" spans="3:33" x14ac:dyDescent="0.2">
      <c r="D72" s="10"/>
    </row>
    <row r="73" spans="3:33" x14ac:dyDescent="0.2">
      <c r="D73" s="10"/>
    </row>
    <row r="74" spans="3:33" x14ac:dyDescent="0.2">
      <c r="D74" s="10"/>
    </row>
    <row r="75" spans="3:33" x14ac:dyDescent="0.2">
      <c r="D75" s="10"/>
    </row>
    <row r="76" spans="3:33" x14ac:dyDescent="0.2">
      <c r="D76" s="10"/>
    </row>
    <row r="77" spans="3:33" x14ac:dyDescent="0.2">
      <c r="D77" s="10"/>
    </row>
    <row r="78" spans="3:33" x14ac:dyDescent="0.2">
      <c r="D78" s="10"/>
    </row>
    <row r="79" spans="3:33" x14ac:dyDescent="0.2">
      <c r="D79" s="10"/>
    </row>
    <row r="80" spans="3:33" x14ac:dyDescent="0.2">
      <c r="D80" s="10"/>
    </row>
    <row r="81" spans="4:4" x14ac:dyDescent="0.2">
      <c r="D81" s="10"/>
    </row>
    <row r="82" spans="4:4" x14ac:dyDescent="0.2">
      <c r="D82" s="10"/>
    </row>
    <row r="83" spans="4:4" x14ac:dyDescent="0.2">
      <c r="D83" s="10"/>
    </row>
    <row r="84" spans="4:4" x14ac:dyDescent="0.2">
      <c r="D84" s="10"/>
    </row>
    <row r="85" spans="4:4" x14ac:dyDescent="0.2">
      <c r="D85" s="10"/>
    </row>
    <row r="86" spans="4:4" x14ac:dyDescent="0.2">
      <c r="D86" s="10"/>
    </row>
    <row r="87" spans="4:4" x14ac:dyDescent="0.2">
      <c r="D87" s="10"/>
    </row>
    <row r="88" spans="4:4" x14ac:dyDescent="0.2">
      <c r="D88" s="10"/>
    </row>
    <row r="89" spans="4:4" x14ac:dyDescent="0.2">
      <c r="D89" s="10"/>
    </row>
    <row r="90" spans="4:4" x14ac:dyDescent="0.2">
      <c r="D90" s="10"/>
    </row>
    <row r="91" spans="4:4" x14ac:dyDescent="0.2">
      <c r="D91" s="10"/>
    </row>
    <row r="92" spans="4:4" x14ac:dyDescent="0.2">
      <c r="D92" s="10"/>
    </row>
    <row r="93" spans="4:4" x14ac:dyDescent="0.2">
      <c r="D93" s="10"/>
    </row>
    <row r="94" spans="4:4" x14ac:dyDescent="0.2">
      <c r="D94" s="10"/>
    </row>
    <row r="95" spans="4:4" x14ac:dyDescent="0.2">
      <c r="D95" s="10"/>
    </row>
    <row r="96" spans="4:4" x14ac:dyDescent="0.2">
      <c r="D96" s="10"/>
    </row>
    <row r="97" spans="4:4" x14ac:dyDescent="0.2">
      <c r="D97" s="10"/>
    </row>
    <row r="98" spans="4:4" x14ac:dyDescent="0.2">
      <c r="D98" s="10"/>
    </row>
    <row r="99" spans="4:4" x14ac:dyDescent="0.2">
      <c r="D99" s="10"/>
    </row>
    <row r="100" spans="4:4" x14ac:dyDescent="0.2">
      <c r="D100" s="10"/>
    </row>
    <row r="101" spans="4:4" x14ac:dyDescent="0.2">
      <c r="D101" s="10"/>
    </row>
    <row r="102" spans="4:4" x14ac:dyDescent="0.2">
      <c r="D102" s="10"/>
    </row>
    <row r="103" spans="4:4" x14ac:dyDescent="0.2">
      <c r="D103" s="10"/>
    </row>
    <row r="104" spans="4:4" x14ac:dyDescent="0.2">
      <c r="D104" s="10"/>
    </row>
    <row r="105" spans="4:4" x14ac:dyDescent="0.2">
      <c r="D105" s="10"/>
    </row>
    <row r="106" spans="4:4" x14ac:dyDescent="0.2">
      <c r="D106" s="10"/>
    </row>
    <row r="107" spans="4:4" x14ac:dyDescent="0.2">
      <c r="D107" s="10"/>
    </row>
    <row r="108" spans="4:4" x14ac:dyDescent="0.2">
      <c r="D108" s="10"/>
    </row>
    <row r="109" spans="4:4" x14ac:dyDescent="0.2">
      <c r="D109" s="10"/>
    </row>
    <row r="110" spans="4:4" x14ac:dyDescent="0.2">
      <c r="D110" s="10"/>
    </row>
    <row r="111" spans="4:4" x14ac:dyDescent="0.2">
      <c r="D111" s="10"/>
    </row>
    <row r="112" spans="4:4"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password="C4F5" sheet="1" formatRows="0"/>
  <mergeCells count="8">
    <mergeCell ref="A1:G1"/>
    <mergeCell ref="C2:G2"/>
    <mergeCell ref="C3:G3"/>
    <mergeCell ref="C4:G4"/>
    <mergeCell ref="A58:C58"/>
    <mergeCell ref="A59:G63"/>
    <mergeCell ref="C19:G19"/>
    <mergeCell ref="C45:G45"/>
  </mergeCells>
  <pageMargins left="0.59055118110236204" right="0.196850393700787" top="0.78740157499999996" bottom="0.78740157499999996" header="0.3" footer="0.3"/>
  <pageSetup paperSize="9" orientation="portrait" horizontalDpi="0" verticalDpi="0"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5000"/>
  <sheetViews>
    <sheetView workbookViewId="0">
      <pane ySplit="7" topLeftCell="A8" activePane="bottomLeft" state="frozen"/>
      <selection pane="bottomLeft" sqref="A1:G1"/>
    </sheetView>
  </sheetViews>
  <sheetFormatPr defaultRowHeight="12.75" outlineLevelRow="2" x14ac:dyDescent="0.2"/>
  <cols>
    <col min="1" max="1" width="3.42578125" customWidth="1"/>
    <col min="2" max="2" width="12.5703125" style="179" customWidth="1"/>
    <col min="3" max="3" width="38.28515625" style="179" customWidth="1"/>
    <col min="4" max="4" width="4.85546875" customWidth="1"/>
    <col min="5" max="5" width="10.5703125" customWidth="1"/>
    <col min="6" max="6" width="9.85546875" customWidth="1"/>
    <col min="7" max="7" width="12.7109375" customWidth="1"/>
    <col min="8" max="25" width="0" hidden="1" customWidth="1"/>
    <col min="29" max="29" width="0" hidden="1" customWidth="1"/>
    <col min="31" max="41" width="0" hidden="1" customWidth="1"/>
    <col min="53" max="53" width="73.7109375" customWidth="1"/>
  </cols>
  <sheetData>
    <row r="1" spans="1:60" ht="15.75" customHeight="1" x14ac:dyDescent="0.25">
      <c r="A1" s="200" t="s">
        <v>7</v>
      </c>
      <c r="B1" s="200"/>
      <c r="C1" s="200"/>
      <c r="D1" s="200"/>
      <c r="E1" s="200"/>
      <c r="F1" s="200"/>
      <c r="G1" s="200"/>
      <c r="AG1" t="s">
        <v>84</v>
      </c>
    </row>
    <row r="2" spans="1:60" ht="24.95" customHeight="1" x14ac:dyDescent="0.2">
      <c r="A2" s="201" t="s">
        <v>8</v>
      </c>
      <c r="B2" s="49" t="s">
        <v>44</v>
      </c>
      <c r="C2" s="204" t="s">
        <v>45</v>
      </c>
      <c r="D2" s="202"/>
      <c r="E2" s="202"/>
      <c r="F2" s="202"/>
      <c r="G2" s="203"/>
      <c r="AG2" t="s">
        <v>85</v>
      </c>
    </row>
    <row r="3" spans="1:60" ht="24.95" customHeight="1" x14ac:dyDescent="0.2">
      <c r="A3" s="201" t="s">
        <v>9</v>
      </c>
      <c r="B3" s="49" t="s">
        <v>54</v>
      </c>
      <c r="C3" s="204" t="s">
        <v>55</v>
      </c>
      <c r="D3" s="202"/>
      <c r="E3" s="202"/>
      <c r="F3" s="202"/>
      <c r="G3" s="203"/>
      <c r="AC3" s="179" t="s">
        <v>86</v>
      </c>
      <c r="AG3" t="s">
        <v>87</v>
      </c>
    </row>
    <row r="4" spans="1:60" ht="24.95" customHeight="1" x14ac:dyDescent="0.2">
      <c r="A4" s="205" t="s">
        <v>10</v>
      </c>
      <c r="B4" s="206" t="s">
        <v>58</v>
      </c>
      <c r="C4" s="207" t="s">
        <v>59</v>
      </c>
      <c r="D4" s="208"/>
      <c r="E4" s="208"/>
      <c r="F4" s="208"/>
      <c r="G4" s="209"/>
      <c r="AG4" t="s">
        <v>88</v>
      </c>
    </row>
    <row r="5" spans="1:60" x14ac:dyDescent="0.2">
      <c r="D5" s="10"/>
    </row>
    <row r="6" spans="1:60" ht="38.25" x14ac:dyDescent="0.2">
      <c r="A6" s="211" t="s">
        <v>89</v>
      </c>
      <c r="B6" s="213" t="s">
        <v>90</v>
      </c>
      <c r="C6" s="213" t="s">
        <v>91</v>
      </c>
      <c r="D6" s="212" t="s">
        <v>92</v>
      </c>
      <c r="E6" s="211" t="s">
        <v>93</v>
      </c>
      <c r="F6" s="210" t="s">
        <v>94</v>
      </c>
      <c r="G6" s="211" t="s">
        <v>31</v>
      </c>
      <c r="H6" s="214" t="s">
        <v>32</v>
      </c>
      <c r="I6" s="214" t="s">
        <v>95</v>
      </c>
      <c r="J6" s="214" t="s">
        <v>33</v>
      </c>
      <c r="K6" s="214" t="s">
        <v>96</v>
      </c>
      <c r="L6" s="214" t="s">
        <v>97</v>
      </c>
      <c r="M6" s="214" t="s">
        <v>98</v>
      </c>
      <c r="N6" s="214" t="s">
        <v>99</v>
      </c>
      <c r="O6" s="214" t="s">
        <v>100</v>
      </c>
      <c r="P6" s="214" t="s">
        <v>101</v>
      </c>
      <c r="Q6" s="214" t="s">
        <v>102</v>
      </c>
      <c r="R6" s="214" t="s">
        <v>103</v>
      </c>
      <c r="S6" s="214" t="s">
        <v>104</v>
      </c>
      <c r="T6" s="214" t="s">
        <v>105</v>
      </c>
      <c r="U6" s="214" t="s">
        <v>106</v>
      </c>
      <c r="V6" s="214" t="s">
        <v>107</v>
      </c>
      <c r="W6" s="214" t="s">
        <v>108</v>
      </c>
      <c r="X6" s="214" t="s">
        <v>109</v>
      </c>
      <c r="Y6" s="214" t="s">
        <v>110</v>
      </c>
    </row>
    <row r="7" spans="1:60" hidden="1" x14ac:dyDescent="0.2">
      <c r="A7" s="3"/>
      <c r="B7" s="4"/>
      <c r="C7" s="4"/>
      <c r="D7" s="6"/>
      <c r="E7" s="216"/>
      <c r="F7" s="217"/>
      <c r="G7" s="217"/>
      <c r="H7" s="217"/>
      <c r="I7" s="217"/>
      <c r="J7" s="217"/>
      <c r="K7" s="217"/>
      <c r="L7" s="217"/>
      <c r="M7" s="217"/>
      <c r="N7" s="216"/>
      <c r="O7" s="216"/>
      <c r="P7" s="216"/>
      <c r="Q7" s="216"/>
      <c r="R7" s="217"/>
      <c r="S7" s="217"/>
      <c r="T7" s="217"/>
      <c r="U7" s="217"/>
      <c r="V7" s="217"/>
      <c r="W7" s="217"/>
      <c r="X7" s="217"/>
      <c r="Y7" s="217"/>
    </row>
    <row r="8" spans="1:60" x14ac:dyDescent="0.2">
      <c r="A8" s="239" t="s">
        <v>111</v>
      </c>
      <c r="B8" s="240" t="s">
        <v>71</v>
      </c>
      <c r="C8" s="262" t="s">
        <v>72</v>
      </c>
      <c r="D8" s="241"/>
      <c r="E8" s="242"/>
      <c r="F8" s="243"/>
      <c r="G8" s="244">
        <f>SUMIF(AG9:AG14,"&lt;&gt;NOR",G9:G14)</f>
        <v>0</v>
      </c>
      <c r="H8" s="238"/>
      <c r="I8" s="238">
        <f>SUM(I9:I14)</f>
        <v>0</v>
      </c>
      <c r="J8" s="238"/>
      <c r="K8" s="238">
        <f>SUM(K9:K14)</f>
        <v>0</v>
      </c>
      <c r="L8" s="238"/>
      <c r="M8" s="238">
        <f>SUM(M9:M14)</f>
        <v>0</v>
      </c>
      <c r="N8" s="237"/>
      <c r="O8" s="237">
        <f>SUM(O9:O14)</f>
        <v>0</v>
      </c>
      <c r="P8" s="237"/>
      <c r="Q8" s="237">
        <f>SUM(Q9:Q14)</f>
        <v>0</v>
      </c>
      <c r="R8" s="238"/>
      <c r="S8" s="238"/>
      <c r="T8" s="238"/>
      <c r="U8" s="238"/>
      <c r="V8" s="238">
        <f>SUM(V9:V14)</f>
        <v>23.49</v>
      </c>
      <c r="W8" s="238"/>
      <c r="X8" s="238"/>
      <c r="Y8" s="238"/>
      <c r="AG8" t="s">
        <v>112</v>
      </c>
    </row>
    <row r="9" spans="1:60" ht="22.5" outlineLevel="1" x14ac:dyDescent="0.2">
      <c r="A9" s="249">
        <v>1</v>
      </c>
      <c r="B9" s="250" t="s">
        <v>218</v>
      </c>
      <c r="C9" s="264" t="s">
        <v>219</v>
      </c>
      <c r="D9" s="251" t="s">
        <v>220</v>
      </c>
      <c r="E9" s="252">
        <v>1</v>
      </c>
      <c r="F9" s="253"/>
      <c r="G9" s="254">
        <f>ROUND(E9*F9,2)</f>
        <v>0</v>
      </c>
      <c r="H9" s="236"/>
      <c r="I9" s="235">
        <f>ROUND(E9*H9,2)</f>
        <v>0</v>
      </c>
      <c r="J9" s="236"/>
      <c r="K9" s="235">
        <f>ROUND(E9*J9,2)</f>
        <v>0</v>
      </c>
      <c r="L9" s="235">
        <v>21</v>
      </c>
      <c r="M9" s="235">
        <f>G9*(1+L9/100)</f>
        <v>0</v>
      </c>
      <c r="N9" s="234">
        <v>0</v>
      </c>
      <c r="O9" s="234">
        <f>ROUND(E9*N9,2)</f>
        <v>0</v>
      </c>
      <c r="P9" s="234">
        <v>0</v>
      </c>
      <c r="Q9" s="234">
        <f>ROUND(E9*P9,2)</f>
        <v>0</v>
      </c>
      <c r="R9" s="235"/>
      <c r="S9" s="235" t="s">
        <v>189</v>
      </c>
      <c r="T9" s="235" t="s">
        <v>117</v>
      </c>
      <c r="U9" s="235">
        <v>0</v>
      </c>
      <c r="V9" s="235">
        <f>ROUND(E9*U9,2)</f>
        <v>0</v>
      </c>
      <c r="W9" s="235"/>
      <c r="X9" s="235" t="s">
        <v>124</v>
      </c>
      <c r="Y9" s="235" t="s">
        <v>119</v>
      </c>
      <c r="Z9" s="215"/>
      <c r="AA9" s="215"/>
      <c r="AB9" s="215"/>
      <c r="AC9" s="215"/>
      <c r="AD9" s="215"/>
      <c r="AE9" s="215"/>
      <c r="AF9" s="215"/>
      <c r="AG9" s="215" t="s">
        <v>125</v>
      </c>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row>
    <row r="10" spans="1:60" ht="78.75" outlineLevel="2" x14ac:dyDescent="0.2">
      <c r="A10" s="232"/>
      <c r="B10" s="233"/>
      <c r="C10" s="265" t="s">
        <v>221</v>
      </c>
      <c r="D10" s="261"/>
      <c r="E10" s="261"/>
      <c r="F10" s="261"/>
      <c r="G10" s="261"/>
      <c r="H10" s="235"/>
      <c r="I10" s="235"/>
      <c r="J10" s="235"/>
      <c r="K10" s="235"/>
      <c r="L10" s="235"/>
      <c r="M10" s="235"/>
      <c r="N10" s="234"/>
      <c r="O10" s="234"/>
      <c r="P10" s="234"/>
      <c r="Q10" s="234"/>
      <c r="R10" s="235"/>
      <c r="S10" s="235"/>
      <c r="T10" s="235"/>
      <c r="U10" s="235"/>
      <c r="V10" s="235"/>
      <c r="W10" s="235"/>
      <c r="X10" s="235"/>
      <c r="Y10" s="235"/>
      <c r="Z10" s="215"/>
      <c r="AA10" s="215"/>
      <c r="AB10" s="215"/>
      <c r="AC10" s="215"/>
      <c r="AD10" s="215"/>
      <c r="AE10" s="215"/>
      <c r="AF10" s="215"/>
      <c r="AG10" s="215" t="s">
        <v>143</v>
      </c>
      <c r="AH10" s="215"/>
      <c r="AI10" s="215"/>
      <c r="AJ10" s="215"/>
      <c r="AK10" s="215"/>
      <c r="AL10" s="215"/>
      <c r="AM10" s="215"/>
      <c r="AN10" s="215"/>
      <c r="AO10" s="215"/>
      <c r="AP10" s="215"/>
      <c r="AQ10" s="215"/>
      <c r="AR10" s="215"/>
      <c r="AS10" s="215"/>
      <c r="AT10" s="215"/>
      <c r="AU10" s="215"/>
      <c r="AV10" s="215"/>
      <c r="AW10" s="215"/>
      <c r="AX10" s="215"/>
      <c r="AY10" s="215"/>
      <c r="AZ10" s="215"/>
      <c r="BA10" s="273" t="str">
        <f>C10</f>
        <v>Rozvaděčová skříň, svorkovnice nahoře, krytí IP 44,  ochrana dle ČSN 33 2000-4-41 samočinným odpojením vadné části v síti TN-S, barva RAL 7032,Další příslušenství rozvaděče:montážní deska, přepěťová ochrana II.a III. st.,na dveřích signalizace stavu hlavního přívodu, jištěné vývody pro danou technologii včetně motorových spouštěčů, pomocná relé, pomocnéh kontakty, stykače atp., osvětlení rozvaděče, bezpečnostní trafo 230/24VAC,100VA, ss zdroj 5A/24VDC, servisní zásuvka 230V/10A, pomocná relé,  svorky, kabelové průchodky, , atd.   Kapsa na dokumentaci,   přístroje se zkratovou odolností 10kA, vývody kabelů nahoru, přívod kabelu zhora, atd. Včetně dílenské dokumentace.</v>
      </c>
      <c r="BB10" s="215"/>
      <c r="BC10" s="215"/>
      <c r="BD10" s="215"/>
      <c r="BE10" s="215"/>
      <c r="BF10" s="215"/>
      <c r="BG10" s="215"/>
      <c r="BH10" s="215"/>
    </row>
    <row r="11" spans="1:60" outlineLevel="1" x14ac:dyDescent="0.2">
      <c r="A11" s="255">
        <v>2</v>
      </c>
      <c r="B11" s="256" t="s">
        <v>222</v>
      </c>
      <c r="C11" s="263" t="s">
        <v>223</v>
      </c>
      <c r="D11" s="257" t="s">
        <v>148</v>
      </c>
      <c r="E11" s="258">
        <v>1</v>
      </c>
      <c r="F11" s="259"/>
      <c r="G11" s="260">
        <f>ROUND(E11*F11,2)</f>
        <v>0</v>
      </c>
      <c r="H11" s="236"/>
      <c r="I11" s="235">
        <f>ROUND(E11*H11,2)</f>
        <v>0</v>
      </c>
      <c r="J11" s="236"/>
      <c r="K11" s="235">
        <f>ROUND(E11*J11,2)</f>
        <v>0</v>
      </c>
      <c r="L11" s="235">
        <v>21</v>
      </c>
      <c r="M11" s="235">
        <f>G11*(1+L11/100)</f>
        <v>0</v>
      </c>
      <c r="N11" s="234">
        <v>0</v>
      </c>
      <c r="O11" s="234">
        <f>ROUND(E11*N11,2)</f>
        <v>0</v>
      </c>
      <c r="P11" s="234">
        <v>0</v>
      </c>
      <c r="Q11" s="234">
        <f>ROUND(E11*P11,2)</f>
        <v>0</v>
      </c>
      <c r="R11" s="235"/>
      <c r="S11" s="235" t="s">
        <v>116</v>
      </c>
      <c r="T11" s="235" t="s">
        <v>117</v>
      </c>
      <c r="U11" s="235">
        <v>4.5359999999999996</v>
      </c>
      <c r="V11" s="235">
        <f>ROUND(E11*U11,2)</f>
        <v>4.54</v>
      </c>
      <c r="W11" s="235"/>
      <c r="X11" s="235" t="s">
        <v>118</v>
      </c>
      <c r="Y11" s="235" t="s">
        <v>119</v>
      </c>
      <c r="Z11" s="215"/>
      <c r="AA11" s="215"/>
      <c r="AB11" s="215"/>
      <c r="AC11" s="215"/>
      <c r="AD11" s="215"/>
      <c r="AE11" s="215"/>
      <c r="AF11" s="215"/>
      <c r="AG11" s="215" t="s">
        <v>120</v>
      </c>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row>
    <row r="12" spans="1:60" outlineLevel="1" x14ac:dyDescent="0.2">
      <c r="A12" s="255">
        <v>3</v>
      </c>
      <c r="B12" s="256" t="s">
        <v>224</v>
      </c>
      <c r="C12" s="263" t="s">
        <v>225</v>
      </c>
      <c r="D12" s="257" t="s">
        <v>148</v>
      </c>
      <c r="E12" s="258">
        <v>5</v>
      </c>
      <c r="F12" s="259"/>
      <c r="G12" s="260">
        <f>ROUND(E12*F12,2)</f>
        <v>0</v>
      </c>
      <c r="H12" s="236"/>
      <c r="I12" s="235">
        <f>ROUND(E12*H12,2)</f>
        <v>0</v>
      </c>
      <c r="J12" s="236"/>
      <c r="K12" s="235">
        <f>ROUND(E12*J12,2)</f>
        <v>0</v>
      </c>
      <c r="L12" s="235">
        <v>21</v>
      </c>
      <c r="M12" s="235">
        <f>G12*(1+L12/100)</f>
        <v>0</v>
      </c>
      <c r="N12" s="234">
        <v>0</v>
      </c>
      <c r="O12" s="234">
        <f>ROUND(E12*N12,2)</f>
        <v>0</v>
      </c>
      <c r="P12" s="234">
        <v>0</v>
      </c>
      <c r="Q12" s="234">
        <f>ROUND(E12*P12,2)</f>
        <v>0</v>
      </c>
      <c r="R12" s="235"/>
      <c r="S12" s="235" t="s">
        <v>116</v>
      </c>
      <c r="T12" s="235" t="s">
        <v>117</v>
      </c>
      <c r="U12" s="235">
        <v>8.2170000000000007E-2</v>
      </c>
      <c r="V12" s="235">
        <f>ROUND(E12*U12,2)</f>
        <v>0.41</v>
      </c>
      <c r="W12" s="235"/>
      <c r="X12" s="235" t="s">
        <v>118</v>
      </c>
      <c r="Y12" s="235" t="s">
        <v>119</v>
      </c>
      <c r="Z12" s="215"/>
      <c r="AA12" s="215"/>
      <c r="AB12" s="215"/>
      <c r="AC12" s="215"/>
      <c r="AD12" s="215"/>
      <c r="AE12" s="215"/>
      <c r="AF12" s="215"/>
      <c r="AG12" s="215" t="s">
        <v>120</v>
      </c>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row>
    <row r="13" spans="1:60" outlineLevel="1" x14ac:dyDescent="0.2">
      <c r="A13" s="255">
        <v>4</v>
      </c>
      <c r="B13" s="256" t="s">
        <v>226</v>
      </c>
      <c r="C13" s="263" t="s">
        <v>227</v>
      </c>
      <c r="D13" s="257" t="s">
        <v>148</v>
      </c>
      <c r="E13" s="258">
        <v>180</v>
      </c>
      <c r="F13" s="259"/>
      <c r="G13" s="260">
        <f>ROUND(E13*F13,2)</f>
        <v>0</v>
      </c>
      <c r="H13" s="236"/>
      <c r="I13" s="235">
        <f>ROUND(E13*H13,2)</f>
        <v>0</v>
      </c>
      <c r="J13" s="236"/>
      <c r="K13" s="235">
        <f>ROUND(E13*J13,2)</f>
        <v>0</v>
      </c>
      <c r="L13" s="235">
        <v>21</v>
      </c>
      <c r="M13" s="235">
        <f>G13*(1+L13/100)</f>
        <v>0</v>
      </c>
      <c r="N13" s="234">
        <v>0</v>
      </c>
      <c r="O13" s="234">
        <f>ROUND(E13*N13,2)</f>
        <v>0</v>
      </c>
      <c r="P13" s="234">
        <v>0</v>
      </c>
      <c r="Q13" s="234">
        <f>ROUND(E13*P13,2)</f>
        <v>0</v>
      </c>
      <c r="R13" s="235"/>
      <c r="S13" s="235" t="s">
        <v>116</v>
      </c>
      <c r="T13" s="235" t="s">
        <v>117</v>
      </c>
      <c r="U13" s="235">
        <v>5.0500000000000003E-2</v>
      </c>
      <c r="V13" s="235">
        <f>ROUND(E13*U13,2)</f>
        <v>9.09</v>
      </c>
      <c r="W13" s="235"/>
      <c r="X13" s="235" t="s">
        <v>118</v>
      </c>
      <c r="Y13" s="235" t="s">
        <v>119</v>
      </c>
      <c r="Z13" s="215"/>
      <c r="AA13" s="215"/>
      <c r="AB13" s="215"/>
      <c r="AC13" s="215"/>
      <c r="AD13" s="215"/>
      <c r="AE13" s="215"/>
      <c r="AF13" s="215"/>
      <c r="AG13" s="215" t="s">
        <v>120</v>
      </c>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row>
    <row r="14" spans="1:60" outlineLevel="1" x14ac:dyDescent="0.2">
      <c r="A14" s="255">
        <v>5</v>
      </c>
      <c r="B14" s="256" t="s">
        <v>228</v>
      </c>
      <c r="C14" s="263" t="s">
        <v>229</v>
      </c>
      <c r="D14" s="257" t="s">
        <v>148</v>
      </c>
      <c r="E14" s="258">
        <v>56</v>
      </c>
      <c r="F14" s="259"/>
      <c r="G14" s="260">
        <f>ROUND(E14*F14,2)</f>
        <v>0</v>
      </c>
      <c r="H14" s="236"/>
      <c r="I14" s="235">
        <f>ROUND(E14*H14,2)</f>
        <v>0</v>
      </c>
      <c r="J14" s="236"/>
      <c r="K14" s="235">
        <f>ROUND(E14*J14,2)</f>
        <v>0</v>
      </c>
      <c r="L14" s="235">
        <v>21</v>
      </c>
      <c r="M14" s="235">
        <f>G14*(1+L14/100)</f>
        <v>0</v>
      </c>
      <c r="N14" s="234">
        <v>0</v>
      </c>
      <c r="O14" s="234">
        <f>ROUND(E14*N14,2)</f>
        <v>0</v>
      </c>
      <c r="P14" s="234">
        <v>0</v>
      </c>
      <c r="Q14" s="234">
        <f>ROUND(E14*P14,2)</f>
        <v>0</v>
      </c>
      <c r="R14" s="235"/>
      <c r="S14" s="235" t="s">
        <v>116</v>
      </c>
      <c r="T14" s="235" t="s">
        <v>117</v>
      </c>
      <c r="U14" s="235">
        <v>0.16866999999999999</v>
      </c>
      <c r="V14" s="235">
        <f>ROUND(E14*U14,2)</f>
        <v>9.4499999999999993</v>
      </c>
      <c r="W14" s="235"/>
      <c r="X14" s="235" t="s">
        <v>118</v>
      </c>
      <c r="Y14" s="235" t="s">
        <v>119</v>
      </c>
      <c r="Z14" s="215"/>
      <c r="AA14" s="215"/>
      <c r="AB14" s="215"/>
      <c r="AC14" s="215"/>
      <c r="AD14" s="215"/>
      <c r="AE14" s="215"/>
      <c r="AF14" s="215"/>
      <c r="AG14" s="215" t="s">
        <v>120</v>
      </c>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row>
    <row r="15" spans="1:60" x14ac:dyDescent="0.2">
      <c r="A15" s="239" t="s">
        <v>111</v>
      </c>
      <c r="B15" s="240" t="s">
        <v>73</v>
      </c>
      <c r="C15" s="262" t="s">
        <v>74</v>
      </c>
      <c r="D15" s="241"/>
      <c r="E15" s="242"/>
      <c r="F15" s="243"/>
      <c r="G15" s="244">
        <f>SUMIF(AG16:AG33,"&lt;&gt;NOR",G16:G33)</f>
        <v>0</v>
      </c>
      <c r="H15" s="238"/>
      <c r="I15" s="238">
        <f>SUM(I16:I33)</f>
        <v>0</v>
      </c>
      <c r="J15" s="238"/>
      <c r="K15" s="238">
        <f>SUM(K16:K33)</f>
        <v>0</v>
      </c>
      <c r="L15" s="238"/>
      <c r="M15" s="238">
        <f>SUM(M16:M33)</f>
        <v>0</v>
      </c>
      <c r="N15" s="237"/>
      <c r="O15" s="237">
        <f>SUM(O16:O33)</f>
        <v>0</v>
      </c>
      <c r="P15" s="237"/>
      <c r="Q15" s="237">
        <f>SUM(Q16:Q33)</f>
        <v>0</v>
      </c>
      <c r="R15" s="238"/>
      <c r="S15" s="238"/>
      <c r="T15" s="238"/>
      <c r="U15" s="238"/>
      <c r="V15" s="238">
        <f>SUM(V16:V33)</f>
        <v>173.16</v>
      </c>
      <c r="W15" s="238"/>
      <c r="X15" s="238"/>
      <c r="Y15" s="238"/>
      <c r="AG15" t="s">
        <v>112</v>
      </c>
    </row>
    <row r="16" spans="1:60" ht="22.5" outlineLevel="1" x14ac:dyDescent="0.2">
      <c r="A16" s="255">
        <v>6</v>
      </c>
      <c r="B16" s="256" t="s">
        <v>230</v>
      </c>
      <c r="C16" s="263" t="s">
        <v>231</v>
      </c>
      <c r="D16" s="257" t="s">
        <v>220</v>
      </c>
      <c r="E16" s="258">
        <v>1</v>
      </c>
      <c r="F16" s="259"/>
      <c r="G16" s="260">
        <f>ROUND(E16*F16,2)</f>
        <v>0</v>
      </c>
      <c r="H16" s="236"/>
      <c r="I16" s="235">
        <f>ROUND(E16*H16,2)</f>
        <v>0</v>
      </c>
      <c r="J16" s="236"/>
      <c r="K16" s="235">
        <f>ROUND(E16*J16,2)</f>
        <v>0</v>
      </c>
      <c r="L16" s="235">
        <v>21</v>
      </c>
      <c r="M16" s="235">
        <f>G16*(1+L16/100)</f>
        <v>0</v>
      </c>
      <c r="N16" s="234">
        <v>0</v>
      </c>
      <c r="O16" s="234">
        <f>ROUND(E16*N16,2)</f>
        <v>0</v>
      </c>
      <c r="P16" s="234">
        <v>0</v>
      </c>
      <c r="Q16" s="234">
        <f>ROUND(E16*P16,2)</f>
        <v>0</v>
      </c>
      <c r="R16" s="235"/>
      <c r="S16" s="235" t="s">
        <v>189</v>
      </c>
      <c r="T16" s="235" t="s">
        <v>117</v>
      </c>
      <c r="U16" s="235">
        <v>0</v>
      </c>
      <c r="V16" s="235">
        <f>ROUND(E16*U16,2)</f>
        <v>0</v>
      </c>
      <c r="W16" s="235"/>
      <c r="X16" s="235" t="s">
        <v>124</v>
      </c>
      <c r="Y16" s="235" t="s">
        <v>119</v>
      </c>
      <c r="Z16" s="215"/>
      <c r="AA16" s="215"/>
      <c r="AB16" s="215"/>
      <c r="AC16" s="215"/>
      <c r="AD16" s="215"/>
      <c r="AE16" s="215"/>
      <c r="AF16" s="215"/>
      <c r="AG16" s="215" t="s">
        <v>125</v>
      </c>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row>
    <row r="17" spans="1:60" ht="22.5" outlineLevel="1" x14ac:dyDescent="0.2">
      <c r="A17" s="255">
        <v>7</v>
      </c>
      <c r="B17" s="256" t="s">
        <v>232</v>
      </c>
      <c r="C17" s="263" t="s">
        <v>233</v>
      </c>
      <c r="D17" s="257" t="s">
        <v>220</v>
      </c>
      <c r="E17" s="258">
        <v>1</v>
      </c>
      <c r="F17" s="259"/>
      <c r="G17" s="260">
        <f>ROUND(E17*F17,2)</f>
        <v>0</v>
      </c>
      <c r="H17" s="236"/>
      <c r="I17" s="235">
        <f>ROUND(E17*H17,2)</f>
        <v>0</v>
      </c>
      <c r="J17" s="236"/>
      <c r="K17" s="235">
        <f>ROUND(E17*J17,2)</f>
        <v>0</v>
      </c>
      <c r="L17" s="235">
        <v>21</v>
      </c>
      <c r="M17" s="235">
        <f>G17*(1+L17/100)</f>
        <v>0</v>
      </c>
      <c r="N17" s="234">
        <v>0</v>
      </c>
      <c r="O17" s="234">
        <f>ROUND(E17*N17,2)</f>
        <v>0</v>
      </c>
      <c r="P17" s="234">
        <v>0</v>
      </c>
      <c r="Q17" s="234">
        <f>ROUND(E17*P17,2)</f>
        <v>0</v>
      </c>
      <c r="R17" s="235"/>
      <c r="S17" s="235" t="s">
        <v>189</v>
      </c>
      <c r="T17" s="235" t="s">
        <v>117</v>
      </c>
      <c r="U17" s="235">
        <v>0</v>
      </c>
      <c r="V17" s="235">
        <f>ROUND(E17*U17,2)</f>
        <v>0</v>
      </c>
      <c r="W17" s="235"/>
      <c r="X17" s="235" t="s">
        <v>124</v>
      </c>
      <c r="Y17" s="235" t="s">
        <v>119</v>
      </c>
      <c r="Z17" s="215"/>
      <c r="AA17" s="215"/>
      <c r="AB17" s="215"/>
      <c r="AC17" s="215"/>
      <c r="AD17" s="215"/>
      <c r="AE17" s="215"/>
      <c r="AF17" s="215"/>
      <c r="AG17" s="215" t="s">
        <v>125</v>
      </c>
      <c r="AH17" s="215"/>
      <c r="AI17" s="215"/>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row>
    <row r="18" spans="1:60" ht="22.5" outlineLevel="1" x14ac:dyDescent="0.2">
      <c r="A18" s="255">
        <v>8</v>
      </c>
      <c r="B18" s="256" t="s">
        <v>234</v>
      </c>
      <c r="C18" s="263" t="s">
        <v>235</v>
      </c>
      <c r="D18" s="257" t="s">
        <v>220</v>
      </c>
      <c r="E18" s="258">
        <v>1</v>
      </c>
      <c r="F18" s="259"/>
      <c r="G18" s="260">
        <f>ROUND(E18*F18,2)</f>
        <v>0</v>
      </c>
      <c r="H18" s="236"/>
      <c r="I18" s="235">
        <f>ROUND(E18*H18,2)</f>
        <v>0</v>
      </c>
      <c r="J18" s="236"/>
      <c r="K18" s="235">
        <f>ROUND(E18*J18,2)</f>
        <v>0</v>
      </c>
      <c r="L18" s="235">
        <v>21</v>
      </c>
      <c r="M18" s="235">
        <f>G18*(1+L18/100)</f>
        <v>0</v>
      </c>
      <c r="N18" s="234">
        <v>0</v>
      </c>
      <c r="O18" s="234">
        <f>ROUND(E18*N18,2)</f>
        <v>0</v>
      </c>
      <c r="P18" s="234">
        <v>0</v>
      </c>
      <c r="Q18" s="234">
        <f>ROUND(E18*P18,2)</f>
        <v>0</v>
      </c>
      <c r="R18" s="235"/>
      <c r="S18" s="235" t="s">
        <v>189</v>
      </c>
      <c r="T18" s="235" t="s">
        <v>117</v>
      </c>
      <c r="U18" s="235">
        <v>0</v>
      </c>
      <c r="V18" s="235">
        <f>ROUND(E18*U18,2)</f>
        <v>0</v>
      </c>
      <c r="W18" s="235"/>
      <c r="X18" s="235" t="s">
        <v>124</v>
      </c>
      <c r="Y18" s="235" t="s">
        <v>119</v>
      </c>
      <c r="Z18" s="215"/>
      <c r="AA18" s="215"/>
      <c r="AB18" s="215"/>
      <c r="AC18" s="215"/>
      <c r="AD18" s="215"/>
      <c r="AE18" s="215"/>
      <c r="AF18" s="215"/>
      <c r="AG18" s="215" t="s">
        <v>236</v>
      </c>
      <c r="AH18" s="215"/>
      <c r="AI18" s="215"/>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row>
    <row r="19" spans="1:60" outlineLevel="1" x14ac:dyDescent="0.2">
      <c r="A19" s="255">
        <v>9</v>
      </c>
      <c r="B19" s="256" t="s">
        <v>237</v>
      </c>
      <c r="C19" s="263" t="s">
        <v>238</v>
      </c>
      <c r="D19" s="257" t="s">
        <v>220</v>
      </c>
      <c r="E19" s="258">
        <v>1</v>
      </c>
      <c r="F19" s="259"/>
      <c r="G19" s="260">
        <f>ROUND(E19*F19,2)</f>
        <v>0</v>
      </c>
      <c r="H19" s="236"/>
      <c r="I19" s="235">
        <f>ROUND(E19*H19,2)</f>
        <v>0</v>
      </c>
      <c r="J19" s="236"/>
      <c r="K19" s="235">
        <f>ROUND(E19*J19,2)</f>
        <v>0</v>
      </c>
      <c r="L19" s="235">
        <v>21</v>
      </c>
      <c r="M19" s="235">
        <f>G19*(1+L19/100)</f>
        <v>0</v>
      </c>
      <c r="N19" s="234">
        <v>0</v>
      </c>
      <c r="O19" s="234">
        <f>ROUND(E19*N19,2)</f>
        <v>0</v>
      </c>
      <c r="P19" s="234">
        <v>0</v>
      </c>
      <c r="Q19" s="234">
        <f>ROUND(E19*P19,2)</f>
        <v>0</v>
      </c>
      <c r="R19" s="235"/>
      <c r="S19" s="235" t="s">
        <v>189</v>
      </c>
      <c r="T19" s="235" t="s">
        <v>117</v>
      </c>
      <c r="U19" s="235">
        <v>0</v>
      </c>
      <c r="V19" s="235">
        <f>ROUND(E19*U19,2)</f>
        <v>0</v>
      </c>
      <c r="W19" s="235"/>
      <c r="X19" s="235" t="s">
        <v>124</v>
      </c>
      <c r="Y19" s="235" t="s">
        <v>119</v>
      </c>
      <c r="Z19" s="215"/>
      <c r="AA19" s="215"/>
      <c r="AB19" s="215"/>
      <c r="AC19" s="215"/>
      <c r="AD19" s="215"/>
      <c r="AE19" s="215"/>
      <c r="AF19" s="215"/>
      <c r="AG19" s="215" t="s">
        <v>236</v>
      </c>
      <c r="AH19" s="215"/>
      <c r="AI19" s="215"/>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row>
    <row r="20" spans="1:60" ht="22.5" outlineLevel="1" x14ac:dyDescent="0.2">
      <c r="A20" s="249">
        <v>10</v>
      </c>
      <c r="B20" s="250" t="s">
        <v>239</v>
      </c>
      <c r="C20" s="264" t="s">
        <v>240</v>
      </c>
      <c r="D20" s="251" t="s">
        <v>220</v>
      </c>
      <c r="E20" s="252">
        <v>1</v>
      </c>
      <c r="F20" s="253"/>
      <c r="G20" s="254">
        <f>ROUND(E20*F20,2)</f>
        <v>0</v>
      </c>
      <c r="H20" s="236"/>
      <c r="I20" s="235">
        <f>ROUND(E20*H20,2)</f>
        <v>0</v>
      </c>
      <c r="J20" s="236"/>
      <c r="K20" s="235">
        <f>ROUND(E20*J20,2)</f>
        <v>0</v>
      </c>
      <c r="L20" s="235">
        <v>21</v>
      </c>
      <c r="M20" s="235">
        <f>G20*(1+L20/100)</f>
        <v>0</v>
      </c>
      <c r="N20" s="234">
        <v>0</v>
      </c>
      <c r="O20" s="234">
        <f>ROUND(E20*N20,2)</f>
        <v>0</v>
      </c>
      <c r="P20" s="234">
        <v>0</v>
      </c>
      <c r="Q20" s="234">
        <f>ROUND(E20*P20,2)</f>
        <v>0</v>
      </c>
      <c r="R20" s="235"/>
      <c r="S20" s="235" t="s">
        <v>189</v>
      </c>
      <c r="T20" s="235" t="s">
        <v>117</v>
      </c>
      <c r="U20" s="235">
        <v>0</v>
      </c>
      <c r="V20" s="235">
        <f>ROUND(E20*U20,2)</f>
        <v>0</v>
      </c>
      <c r="W20" s="235"/>
      <c r="X20" s="235" t="s">
        <v>124</v>
      </c>
      <c r="Y20" s="235" t="s">
        <v>119</v>
      </c>
      <c r="Z20" s="215"/>
      <c r="AA20" s="215"/>
      <c r="AB20" s="215"/>
      <c r="AC20" s="215"/>
      <c r="AD20" s="215"/>
      <c r="AE20" s="215"/>
      <c r="AF20" s="215"/>
      <c r="AG20" s="215" t="s">
        <v>236</v>
      </c>
      <c r="AH20" s="215"/>
      <c r="AI20" s="215"/>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row>
    <row r="21" spans="1:60" ht="22.5" outlineLevel="2" x14ac:dyDescent="0.2">
      <c r="A21" s="232"/>
      <c r="B21" s="233"/>
      <c r="C21" s="265" t="s">
        <v>241</v>
      </c>
      <c r="D21" s="261"/>
      <c r="E21" s="261"/>
      <c r="F21" s="261"/>
      <c r="G21" s="261"/>
      <c r="H21" s="235"/>
      <c r="I21" s="235"/>
      <c r="J21" s="235"/>
      <c r="K21" s="235"/>
      <c r="L21" s="235"/>
      <c r="M21" s="235"/>
      <c r="N21" s="234"/>
      <c r="O21" s="234"/>
      <c r="P21" s="234"/>
      <c r="Q21" s="234"/>
      <c r="R21" s="235"/>
      <c r="S21" s="235"/>
      <c r="T21" s="235"/>
      <c r="U21" s="235"/>
      <c r="V21" s="235"/>
      <c r="W21" s="235"/>
      <c r="X21" s="235"/>
      <c r="Y21" s="235"/>
      <c r="Z21" s="215"/>
      <c r="AA21" s="215"/>
      <c r="AB21" s="215"/>
      <c r="AC21" s="215"/>
      <c r="AD21" s="215"/>
      <c r="AE21" s="215"/>
      <c r="AF21" s="215"/>
      <c r="AG21" s="215" t="s">
        <v>143</v>
      </c>
      <c r="AH21" s="215"/>
      <c r="AI21" s="215"/>
      <c r="AJ21" s="215"/>
      <c r="AK21" s="215"/>
      <c r="AL21" s="215"/>
      <c r="AM21" s="215"/>
      <c r="AN21" s="215"/>
      <c r="AO21" s="215"/>
      <c r="AP21" s="215"/>
      <c r="AQ21" s="215"/>
      <c r="AR21" s="215"/>
      <c r="AS21" s="215"/>
      <c r="AT21" s="215"/>
      <c r="AU21" s="215"/>
      <c r="AV21" s="215"/>
      <c r="AW21" s="215"/>
      <c r="AX21" s="215"/>
      <c r="AY21" s="215"/>
      <c r="AZ21" s="215"/>
      <c r="BA21" s="273" t="str">
        <f>C21</f>
        <v>7" TFT LCD-dotyková obrazovka; cap.: 800 x 480; USB, ETH, RS232, RS485; 24VDC; Montáž do panelu; BacNt-IP</v>
      </c>
      <c r="BB21" s="215"/>
      <c r="BC21" s="215"/>
      <c r="BD21" s="215"/>
      <c r="BE21" s="215"/>
      <c r="BF21" s="215"/>
      <c r="BG21" s="215"/>
      <c r="BH21" s="215"/>
    </row>
    <row r="22" spans="1:60" ht="22.5" outlineLevel="1" x14ac:dyDescent="0.2">
      <c r="A22" s="255">
        <v>11</v>
      </c>
      <c r="B22" s="256" t="s">
        <v>242</v>
      </c>
      <c r="C22" s="263" t="s">
        <v>243</v>
      </c>
      <c r="D22" s="257" t="s">
        <v>148</v>
      </c>
      <c r="E22" s="258">
        <v>1</v>
      </c>
      <c r="F22" s="259"/>
      <c r="G22" s="260">
        <f>ROUND(E22*F22,2)</f>
        <v>0</v>
      </c>
      <c r="H22" s="236"/>
      <c r="I22" s="235">
        <f>ROUND(E22*H22,2)</f>
        <v>0</v>
      </c>
      <c r="J22" s="236"/>
      <c r="K22" s="235">
        <f>ROUND(E22*J22,2)</f>
        <v>0</v>
      </c>
      <c r="L22" s="235">
        <v>21</v>
      </c>
      <c r="M22" s="235">
        <f>G22*(1+L22/100)</f>
        <v>0</v>
      </c>
      <c r="N22" s="234">
        <v>8.9999999999999998E-4</v>
      </c>
      <c r="O22" s="234">
        <f>ROUND(E22*N22,2)</f>
        <v>0</v>
      </c>
      <c r="P22" s="234">
        <v>0</v>
      </c>
      <c r="Q22" s="234">
        <f>ROUND(E22*P22,2)</f>
        <v>0</v>
      </c>
      <c r="R22" s="235"/>
      <c r="S22" s="235" t="s">
        <v>189</v>
      </c>
      <c r="T22" s="235" t="s">
        <v>117</v>
      </c>
      <c r="U22" s="235">
        <v>0</v>
      </c>
      <c r="V22" s="235">
        <f>ROUND(E22*U22,2)</f>
        <v>0</v>
      </c>
      <c r="W22" s="235"/>
      <c r="X22" s="235" t="s">
        <v>124</v>
      </c>
      <c r="Y22" s="235" t="s">
        <v>119</v>
      </c>
      <c r="Z22" s="215"/>
      <c r="AA22" s="215"/>
      <c r="AB22" s="215"/>
      <c r="AC22" s="215"/>
      <c r="AD22" s="215"/>
      <c r="AE22" s="215"/>
      <c r="AF22" s="215"/>
      <c r="AG22" s="215" t="s">
        <v>125</v>
      </c>
      <c r="AH22" s="215"/>
      <c r="AI22" s="215"/>
      <c r="AJ22" s="215"/>
      <c r="AK22" s="215"/>
      <c r="AL22" s="215"/>
      <c r="AM22" s="215"/>
      <c r="AN22" s="215"/>
      <c r="AO22" s="215"/>
      <c r="AP22" s="215"/>
      <c r="AQ22" s="215"/>
      <c r="AR22" s="215"/>
      <c r="AS22" s="215"/>
      <c r="AT22" s="215"/>
      <c r="AU22" s="215"/>
      <c r="AV22" s="215"/>
      <c r="AW22" s="215"/>
      <c r="AX22" s="215"/>
      <c r="AY22" s="215"/>
      <c r="AZ22" s="215"/>
      <c r="BA22" s="215"/>
      <c r="BB22" s="215"/>
      <c r="BC22" s="215"/>
      <c r="BD22" s="215"/>
      <c r="BE22" s="215"/>
      <c r="BF22" s="215"/>
      <c r="BG22" s="215"/>
      <c r="BH22" s="215"/>
    </row>
    <row r="23" spans="1:60" ht="22.5" outlineLevel="1" x14ac:dyDescent="0.2">
      <c r="A23" s="255">
        <v>12</v>
      </c>
      <c r="B23" s="256" t="s">
        <v>244</v>
      </c>
      <c r="C23" s="263" t="s">
        <v>245</v>
      </c>
      <c r="D23" s="257" t="s">
        <v>220</v>
      </c>
      <c r="E23" s="258">
        <v>1</v>
      </c>
      <c r="F23" s="259"/>
      <c r="G23" s="260">
        <f>ROUND(E23*F23,2)</f>
        <v>0</v>
      </c>
      <c r="H23" s="236"/>
      <c r="I23" s="235">
        <f>ROUND(E23*H23,2)</f>
        <v>0</v>
      </c>
      <c r="J23" s="236"/>
      <c r="K23" s="235">
        <f>ROUND(E23*J23,2)</f>
        <v>0</v>
      </c>
      <c r="L23" s="235">
        <v>21</v>
      </c>
      <c r="M23" s="235">
        <f>G23*(1+L23/100)</f>
        <v>0</v>
      </c>
      <c r="N23" s="234">
        <v>0</v>
      </c>
      <c r="O23" s="234">
        <f>ROUND(E23*N23,2)</f>
        <v>0</v>
      </c>
      <c r="P23" s="234">
        <v>0</v>
      </c>
      <c r="Q23" s="234">
        <f>ROUND(E23*P23,2)</f>
        <v>0</v>
      </c>
      <c r="R23" s="235"/>
      <c r="S23" s="235" t="s">
        <v>189</v>
      </c>
      <c r="T23" s="235" t="s">
        <v>117</v>
      </c>
      <c r="U23" s="235">
        <v>0</v>
      </c>
      <c r="V23" s="235">
        <f>ROUND(E23*U23,2)</f>
        <v>0</v>
      </c>
      <c r="W23" s="235"/>
      <c r="X23" s="235" t="s">
        <v>124</v>
      </c>
      <c r="Y23" s="235" t="s">
        <v>119</v>
      </c>
      <c r="Z23" s="215"/>
      <c r="AA23" s="215"/>
      <c r="AB23" s="215"/>
      <c r="AC23" s="215"/>
      <c r="AD23" s="215"/>
      <c r="AE23" s="215"/>
      <c r="AF23" s="215"/>
      <c r="AG23" s="215" t="s">
        <v>236</v>
      </c>
      <c r="AH23" s="215"/>
      <c r="AI23" s="215"/>
      <c r="AJ23" s="215"/>
      <c r="AK23" s="215"/>
      <c r="AL23" s="215"/>
      <c r="AM23" s="215"/>
      <c r="AN23" s="215"/>
      <c r="AO23" s="215"/>
      <c r="AP23" s="215"/>
      <c r="AQ23" s="215"/>
      <c r="AR23" s="215"/>
      <c r="AS23" s="215"/>
      <c r="AT23" s="215"/>
      <c r="AU23" s="215"/>
      <c r="AV23" s="215"/>
      <c r="AW23" s="215"/>
      <c r="AX23" s="215"/>
      <c r="AY23" s="215"/>
      <c r="AZ23" s="215"/>
      <c r="BA23" s="215"/>
      <c r="BB23" s="215"/>
      <c r="BC23" s="215"/>
      <c r="BD23" s="215"/>
      <c r="BE23" s="215"/>
      <c r="BF23" s="215"/>
      <c r="BG23" s="215"/>
      <c r="BH23" s="215"/>
    </row>
    <row r="24" spans="1:60" outlineLevel="1" x14ac:dyDescent="0.2">
      <c r="A24" s="255">
        <v>13</v>
      </c>
      <c r="B24" s="256" t="s">
        <v>246</v>
      </c>
      <c r="C24" s="263" t="s">
        <v>247</v>
      </c>
      <c r="D24" s="257" t="s">
        <v>248</v>
      </c>
      <c r="E24" s="258">
        <v>1</v>
      </c>
      <c r="F24" s="259"/>
      <c r="G24" s="260">
        <f>ROUND(E24*F24,2)</f>
        <v>0</v>
      </c>
      <c r="H24" s="236"/>
      <c r="I24" s="235">
        <f>ROUND(E24*H24,2)</f>
        <v>0</v>
      </c>
      <c r="J24" s="236"/>
      <c r="K24" s="235">
        <f>ROUND(E24*J24,2)</f>
        <v>0</v>
      </c>
      <c r="L24" s="235">
        <v>21</v>
      </c>
      <c r="M24" s="235">
        <f>G24*(1+L24/100)</f>
        <v>0</v>
      </c>
      <c r="N24" s="234">
        <v>0</v>
      </c>
      <c r="O24" s="234">
        <f>ROUND(E24*N24,2)</f>
        <v>0</v>
      </c>
      <c r="P24" s="234">
        <v>0</v>
      </c>
      <c r="Q24" s="234">
        <f>ROUND(E24*P24,2)</f>
        <v>0</v>
      </c>
      <c r="R24" s="235"/>
      <c r="S24" s="235" t="s">
        <v>189</v>
      </c>
      <c r="T24" s="235" t="s">
        <v>117</v>
      </c>
      <c r="U24" s="235">
        <v>0</v>
      </c>
      <c r="V24" s="235">
        <f>ROUND(E24*U24,2)</f>
        <v>0</v>
      </c>
      <c r="W24" s="235"/>
      <c r="X24" s="235" t="s">
        <v>124</v>
      </c>
      <c r="Y24" s="235" t="s">
        <v>119</v>
      </c>
      <c r="Z24" s="215"/>
      <c r="AA24" s="215"/>
      <c r="AB24" s="215"/>
      <c r="AC24" s="215"/>
      <c r="AD24" s="215"/>
      <c r="AE24" s="215"/>
      <c r="AF24" s="215"/>
      <c r="AG24" s="215" t="s">
        <v>236</v>
      </c>
      <c r="AH24" s="215"/>
      <c r="AI24" s="215"/>
      <c r="AJ24" s="215"/>
      <c r="AK24" s="215"/>
      <c r="AL24" s="215"/>
      <c r="AM24" s="215"/>
      <c r="AN24" s="215"/>
      <c r="AO24" s="215"/>
      <c r="AP24" s="215"/>
      <c r="AQ24" s="215"/>
      <c r="AR24" s="215"/>
      <c r="AS24" s="215"/>
      <c r="AT24" s="215"/>
      <c r="AU24" s="215"/>
      <c r="AV24" s="215"/>
      <c r="AW24" s="215"/>
      <c r="AX24" s="215"/>
      <c r="AY24" s="215"/>
      <c r="AZ24" s="215"/>
      <c r="BA24" s="215"/>
      <c r="BB24" s="215"/>
      <c r="BC24" s="215"/>
      <c r="BD24" s="215"/>
      <c r="BE24" s="215"/>
      <c r="BF24" s="215"/>
      <c r="BG24" s="215"/>
      <c r="BH24" s="215"/>
    </row>
    <row r="25" spans="1:60" outlineLevel="1" x14ac:dyDescent="0.2">
      <c r="A25" s="249">
        <v>14</v>
      </c>
      <c r="B25" s="250" t="s">
        <v>249</v>
      </c>
      <c r="C25" s="264" t="s">
        <v>250</v>
      </c>
      <c r="D25" s="251" t="s">
        <v>251</v>
      </c>
      <c r="E25" s="252">
        <v>78</v>
      </c>
      <c r="F25" s="253"/>
      <c r="G25" s="254">
        <f>ROUND(E25*F25,2)</f>
        <v>0</v>
      </c>
      <c r="H25" s="236"/>
      <c r="I25" s="235">
        <f>ROUND(E25*H25,2)</f>
        <v>0</v>
      </c>
      <c r="J25" s="236"/>
      <c r="K25" s="235">
        <f>ROUND(E25*J25,2)</f>
        <v>0</v>
      </c>
      <c r="L25" s="235">
        <v>21</v>
      </c>
      <c r="M25" s="235">
        <f>G25*(1+L25/100)</f>
        <v>0</v>
      </c>
      <c r="N25" s="234">
        <v>0</v>
      </c>
      <c r="O25" s="234">
        <f>ROUND(E25*N25,2)</f>
        <v>0</v>
      </c>
      <c r="P25" s="234">
        <v>0</v>
      </c>
      <c r="Q25" s="234">
        <f>ROUND(E25*P25,2)</f>
        <v>0</v>
      </c>
      <c r="R25" s="235"/>
      <c r="S25" s="235" t="s">
        <v>189</v>
      </c>
      <c r="T25" s="235" t="s">
        <v>117</v>
      </c>
      <c r="U25" s="235">
        <v>0.22</v>
      </c>
      <c r="V25" s="235">
        <f>ROUND(E25*U25,2)</f>
        <v>17.16</v>
      </c>
      <c r="W25" s="235"/>
      <c r="X25" s="235" t="s">
        <v>118</v>
      </c>
      <c r="Y25" s="235" t="s">
        <v>119</v>
      </c>
      <c r="Z25" s="215"/>
      <c r="AA25" s="215"/>
      <c r="AB25" s="215"/>
      <c r="AC25" s="215"/>
      <c r="AD25" s="215"/>
      <c r="AE25" s="215"/>
      <c r="AF25" s="215"/>
      <c r="AG25" s="215" t="s">
        <v>120</v>
      </c>
      <c r="AH25" s="215"/>
      <c r="AI25" s="215"/>
      <c r="AJ25" s="215"/>
      <c r="AK25" s="215"/>
      <c r="AL25" s="215"/>
      <c r="AM25" s="215"/>
      <c r="AN25" s="215"/>
      <c r="AO25" s="215"/>
      <c r="AP25" s="215"/>
      <c r="AQ25" s="215"/>
      <c r="AR25" s="215"/>
      <c r="AS25" s="215"/>
      <c r="AT25" s="215"/>
      <c r="AU25" s="215"/>
      <c r="AV25" s="215"/>
      <c r="AW25" s="215"/>
      <c r="AX25" s="215"/>
      <c r="AY25" s="215"/>
      <c r="AZ25" s="215"/>
      <c r="BA25" s="215"/>
      <c r="BB25" s="215"/>
      <c r="BC25" s="215"/>
      <c r="BD25" s="215"/>
      <c r="BE25" s="215"/>
      <c r="BF25" s="215"/>
      <c r="BG25" s="215"/>
      <c r="BH25" s="215"/>
    </row>
    <row r="26" spans="1:60" ht="22.5" outlineLevel="2" x14ac:dyDescent="0.2">
      <c r="A26" s="232"/>
      <c r="B26" s="233"/>
      <c r="C26" s="265" t="s">
        <v>252</v>
      </c>
      <c r="D26" s="261"/>
      <c r="E26" s="261"/>
      <c r="F26" s="261"/>
      <c r="G26" s="261"/>
      <c r="H26" s="235"/>
      <c r="I26" s="235"/>
      <c r="J26" s="235"/>
      <c r="K26" s="235"/>
      <c r="L26" s="235"/>
      <c r="M26" s="235"/>
      <c r="N26" s="234"/>
      <c r="O26" s="234"/>
      <c r="P26" s="234"/>
      <c r="Q26" s="234"/>
      <c r="R26" s="235"/>
      <c r="S26" s="235"/>
      <c r="T26" s="235"/>
      <c r="U26" s="235"/>
      <c r="V26" s="235"/>
      <c r="W26" s="235"/>
      <c r="X26" s="235"/>
      <c r="Y26" s="235"/>
      <c r="Z26" s="215"/>
      <c r="AA26" s="215"/>
      <c r="AB26" s="215"/>
      <c r="AC26" s="215"/>
      <c r="AD26" s="215"/>
      <c r="AE26" s="215"/>
      <c r="AF26" s="215"/>
      <c r="AG26" s="215" t="s">
        <v>143</v>
      </c>
      <c r="AH26" s="215"/>
      <c r="AI26" s="215"/>
      <c r="AJ26" s="215"/>
      <c r="AK26" s="215"/>
      <c r="AL26" s="215"/>
      <c r="AM26" s="215"/>
      <c r="AN26" s="215"/>
      <c r="AO26" s="215"/>
      <c r="AP26" s="215"/>
      <c r="AQ26" s="215"/>
      <c r="AR26" s="215"/>
      <c r="AS26" s="215"/>
      <c r="AT26" s="215"/>
      <c r="AU26" s="215"/>
      <c r="AV26" s="215"/>
      <c r="AW26" s="215"/>
      <c r="AX26" s="215"/>
      <c r="AY26" s="215"/>
      <c r="AZ26" s="215"/>
      <c r="BA26" s="273" t="str">
        <f>C26</f>
        <v>Vizualiazce  technologickych schémat instalovaných technologií, dinamizace hodnot na technologických schématech, nastavení paramerů a limitů, vyzkousení funkcí, alarmů, trendů</v>
      </c>
      <c r="BB26" s="215"/>
      <c r="BC26" s="215"/>
      <c r="BD26" s="215"/>
      <c r="BE26" s="215"/>
      <c r="BF26" s="215"/>
      <c r="BG26" s="215"/>
      <c r="BH26" s="215"/>
    </row>
    <row r="27" spans="1:60" outlineLevel="1" x14ac:dyDescent="0.2">
      <c r="A27" s="249">
        <v>15</v>
      </c>
      <c r="B27" s="250" t="s">
        <v>253</v>
      </c>
      <c r="C27" s="264" t="s">
        <v>254</v>
      </c>
      <c r="D27" s="251" t="s">
        <v>251</v>
      </c>
      <c r="E27" s="252">
        <v>78</v>
      </c>
      <c r="F27" s="253"/>
      <c r="G27" s="254">
        <f>ROUND(E27*F27,2)</f>
        <v>0</v>
      </c>
      <c r="H27" s="236"/>
      <c r="I27" s="235">
        <f>ROUND(E27*H27,2)</f>
        <v>0</v>
      </c>
      <c r="J27" s="236"/>
      <c r="K27" s="235">
        <f>ROUND(E27*J27,2)</f>
        <v>0</v>
      </c>
      <c r="L27" s="235">
        <v>21</v>
      </c>
      <c r="M27" s="235">
        <f>G27*(1+L27/100)</f>
        <v>0</v>
      </c>
      <c r="N27" s="234">
        <v>0</v>
      </c>
      <c r="O27" s="234">
        <f>ROUND(E27*N27,2)</f>
        <v>0</v>
      </c>
      <c r="P27" s="234">
        <v>0</v>
      </c>
      <c r="Q27" s="234">
        <f>ROUND(E27*P27,2)</f>
        <v>0</v>
      </c>
      <c r="R27" s="235"/>
      <c r="S27" s="235" t="s">
        <v>189</v>
      </c>
      <c r="T27" s="235" t="s">
        <v>117</v>
      </c>
      <c r="U27" s="235">
        <v>0.5</v>
      </c>
      <c r="V27" s="235">
        <f>ROUND(E27*U27,2)</f>
        <v>39</v>
      </c>
      <c r="W27" s="235"/>
      <c r="X27" s="235" t="s">
        <v>118</v>
      </c>
      <c r="Y27" s="235" t="s">
        <v>119</v>
      </c>
      <c r="Z27" s="215"/>
      <c r="AA27" s="215"/>
      <c r="AB27" s="215"/>
      <c r="AC27" s="215"/>
      <c r="AD27" s="215"/>
      <c r="AE27" s="215"/>
      <c r="AF27" s="215"/>
      <c r="AG27" s="215" t="s">
        <v>120</v>
      </c>
      <c r="AH27" s="215"/>
      <c r="AI27" s="215"/>
      <c r="AJ27" s="215"/>
      <c r="AK27" s="215"/>
      <c r="AL27" s="215"/>
      <c r="AM27" s="215"/>
      <c r="AN27" s="215"/>
      <c r="AO27" s="215"/>
      <c r="AP27" s="215"/>
      <c r="AQ27" s="215"/>
      <c r="AR27" s="215"/>
      <c r="AS27" s="215"/>
      <c r="AT27" s="215"/>
      <c r="AU27" s="215"/>
      <c r="AV27" s="215"/>
      <c r="AW27" s="215"/>
      <c r="AX27" s="215"/>
      <c r="AY27" s="215"/>
      <c r="AZ27" s="215"/>
      <c r="BA27" s="215"/>
      <c r="BB27" s="215"/>
      <c r="BC27" s="215"/>
      <c r="BD27" s="215"/>
      <c r="BE27" s="215"/>
      <c r="BF27" s="215"/>
      <c r="BG27" s="215"/>
      <c r="BH27" s="215"/>
    </row>
    <row r="28" spans="1:60" ht="22.5" outlineLevel="2" x14ac:dyDescent="0.2">
      <c r="A28" s="232"/>
      <c r="B28" s="233"/>
      <c r="C28" s="265" t="s">
        <v>255</v>
      </c>
      <c r="D28" s="261"/>
      <c r="E28" s="261"/>
      <c r="F28" s="261"/>
      <c r="G28" s="261"/>
      <c r="H28" s="235"/>
      <c r="I28" s="235"/>
      <c r="J28" s="235"/>
      <c r="K28" s="235"/>
      <c r="L28" s="235"/>
      <c r="M28" s="235"/>
      <c r="N28" s="234"/>
      <c r="O28" s="234"/>
      <c r="P28" s="234"/>
      <c r="Q28" s="234"/>
      <c r="R28" s="235"/>
      <c r="S28" s="235"/>
      <c r="T28" s="235"/>
      <c r="U28" s="235"/>
      <c r="V28" s="235"/>
      <c r="W28" s="235"/>
      <c r="X28" s="235"/>
      <c r="Y28" s="235"/>
      <c r="Z28" s="215"/>
      <c r="AA28" s="215"/>
      <c r="AB28" s="215"/>
      <c r="AC28" s="215"/>
      <c r="AD28" s="215"/>
      <c r="AE28" s="215"/>
      <c r="AF28" s="215"/>
      <c r="AG28" s="215" t="s">
        <v>143</v>
      </c>
      <c r="AH28" s="215"/>
      <c r="AI28" s="215"/>
      <c r="AJ28" s="215"/>
      <c r="AK28" s="215"/>
      <c r="AL28" s="215"/>
      <c r="AM28" s="215"/>
      <c r="AN28" s="215"/>
      <c r="AO28" s="215"/>
      <c r="AP28" s="215"/>
      <c r="AQ28" s="215"/>
      <c r="AR28" s="215"/>
      <c r="AS28" s="215"/>
      <c r="AT28" s="215"/>
      <c r="AU28" s="215"/>
      <c r="AV28" s="215"/>
      <c r="AW28" s="215"/>
      <c r="AX28" s="215"/>
      <c r="AY28" s="215"/>
      <c r="AZ28" s="215"/>
      <c r="BA28" s="273" t="str">
        <f>C28</f>
        <v>Vypracování technologického schéma , mapování datových bodů, nastavení parametrů, komplexní odzkoušení.</v>
      </c>
      <c r="BB28" s="215"/>
      <c r="BC28" s="215"/>
      <c r="BD28" s="215"/>
      <c r="BE28" s="215"/>
      <c r="BF28" s="215"/>
      <c r="BG28" s="215"/>
      <c r="BH28" s="215"/>
    </row>
    <row r="29" spans="1:60" outlineLevel="1" x14ac:dyDescent="0.2">
      <c r="A29" s="249">
        <v>16</v>
      </c>
      <c r="B29" s="250" t="s">
        <v>256</v>
      </c>
      <c r="C29" s="264" t="s">
        <v>257</v>
      </c>
      <c r="D29" s="251" t="s">
        <v>251</v>
      </c>
      <c r="E29" s="252">
        <v>78</v>
      </c>
      <c r="F29" s="253"/>
      <c r="G29" s="254">
        <f>ROUND(E29*F29,2)</f>
        <v>0</v>
      </c>
      <c r="H29" s="236"/>
      <c r="I29" s="235">
        <f>ROUND(E29*H29,2)</f>
        <v>0</v>
      </c>
      <c r="J29" s="236"/>
      <c r="K29" s="235">
        <f>ROUND(E29*J29,2)</f>
        <v>0</v>
      </c>
      <c r="L29" s="235">
        <v>21</v>
      </c>
      <c r="M29" s="235">
        <f>G29*(1+L29/100)</f>
        <v>0</v>
      </c>
      <c r="N29" s="234">
        <v>0</v>
      </c>
      <c r="O29" s="234">
        <f>ROUND(E29*N29,2)</f>
        <v>0</v>
      </c>
      <c r="P29" s="234">
        <v>0</v>
      </c>
      <c r="Q29" s="234">
        <f>ROUND(E29*P29,2)</f>
        <v>0</v>
      </c>
      <c r="R29" s="235"/>
      <c r="S29" s="235" t="s">
        <v>189</v>
      </c>
      <c r="T29" s="235" t="s">
        <v>117</v>
      </c>
      <c r="U29" s="235">
        <v>1</v>
      </c>
      <c r="V29" s="235">
        <f>ROUND(E29*U29,2)</f>
        <v>78</v>
      </c>
      <c r="W29" s="235"/>
      <c r="X29" s="235" t="s">
        <v>118</v>
      </c>
      <c r="Y29" s="235" t="s">
        <v>119</v>
      </c>
      <c r="Z29" s="215"/>
      <c r="AA29" s="215"/>
      <c r="AB29" s="215"/>
      <c r="AC29" s="215"/>
      <c r="AD29" s="215"/>
      <c r="AE29" s="215"/>
      <c r="AF29" s="215"/>
      <c r="AG29" s="215" t="s">
        <v>120</v>
      </c>
      <c r="AH29" s="215"/>
      <c r="AI29" s="215"/>
      <c r="AJ29" s="215"/>
      <c r="AK29" s="215"/>
      <c r="AL29" s="215"/>
      <c r="AM29" s="215"/>
      <c r="AN29" s="215"/>
      <c r="AO29" s="215"/>
      <c r="AP29" s="215"/>
      <c r="AQ29" s="215"/>
      <c r="AR29" s="215"/>
      <c r="AS29" s="215"/>
      <c r="AT29" s="215"/>
      <c r="AU29" s="215"/>
      <c r="AV29" s="215"/>
      <c r="AW29" s="215"/>
      <c r="AX29" s="215"/>
      <c r="AY29" s="215"/>
      <c r="AZ29" s="215"/>
      <c r="BA29" s="215"/>
      <c r="BB29" s="215"/>
      <c r="BC29" s="215"/>
      <c r="BD29" s="215"/>
      <c r="BE29" s="215"/>
      <c r="BF29" s="215"/>
      <c r="BG29" s="215"/>
      <c r="BH29" s="215"/>
    </row>
    <row r="30" spans="1:60" ht="22.5" outlineLevel="2" x14ac:dyDescent="0.2">
      <c r="A30" s="232"/>
      <c r="B30" s="233"/>
      <c r="C30" s="265" t="s">
        <v>255</v>
      </c>
      <c r="D30" s="261"/>
      <c r="E30" s="261"/>
      <c r="F30" s="261"/>
      <c r="G30" s="261"/>
      <c r="H30" s="235"/>
      <c r="I30" s="235"/>
      <c r="J30" s="235"/>
      <c r="K30" s="235"/>
      <c r="L30" s="235"/>
      <c r="M30" s="235"/>
      <c r="N30" s="234"/>
      <c r="O30" s="234"/>
      <c r="P30" s="234"/>
      <c r="Q30" s="234"/>
      <c r="R30" s="235"/>
      <c r="S30" s="235"/>
      <c r="T30" s="235"/>
      <c r="U30" s="235"/>
      <c r="V30" s="235"/>
      <c r="W30" s="235"/>
      <c r="X30" s="235"/>
      <c r="Y30" s="235"/>
      <c r="Z30" s="215"/>
      <c r="AA30" s="215"/>
      <c r="AB30" s="215"/>
      <c r="AC30" s="215"/>
      <c r="AD30" s="215"/>
      <c r="AE30" s="215"/>
      <c r="AF30" s="215"/>
      <c r="AG30" s="215" t="s">
        <v>143</v>
      </c>
      <c r="AH30" s="215"/>
      <c r="AI30" s="215"/>
      <c r="AJ30" s="215"/>
      <c r="AK30" s="215"/>
      <c r="AL30" s="215"/>
      <c r="AM30" s="215"/>
      <c r="AN30" s="215"/>
      <c r="AO30" s="215"/>
      <c r="AP30" s="215"/>
      <c r="AQ30" s="215"/>
      <c r="AR30" s="215"/>
      <c r="AS30" s="215"/>
      <c r="AT30" s="215"/>
      <c r="AU30" s="215"/>
      <c r="AV30" s="215"/>
      <c r="AW30" s="215"/>
      <c r="AX30" s="215"/>
      <c r="AY30" s="215"/>
      <c r="AZ30" s="215"/>
      <c r="BA30" s="273" t="str">
        <f>C30</f>
        <v>Vypracování technologického schéma , mapování datových bodů, nastavení parametrů, komplexní odzkoušení.</v>
      </c>
      <c r="BB30" s="215"/>
      <c r="BC30" s="215"/>
      <c r="BD30" s="215"/>
      <c r="BE30" s="215"/>
      <c r="BF30" s="215"/>
      <c r="BG30" s="215"/>
      <c r="BH30" s="215"/>
    </row>
    <row r="31" spans="1:60" outlineLevel="1" x14ac:dyDescent="0.2">
      <c r="A31" s="249">
        <v>17</v>
      </c>
      <c r="B31" s="250" t="s">
        <v>258</v>
      </c>
      <c r="C31" s="264" t="s">
        <v>259</v>
      </c>
      <c r="D31" s="251" t="s">
        <v>251</v>
      </c>
      <c r="E31" s="252">
        <v>78</v>
      </c>
      <c r="F31" s="253"/>
      <c r="G31" s="254">
        <f>ROUND(E31*F31,2)</f>
        <v>0</v>
      </c>
      <c r="H31" s="236"/>
      <c r="I31" s="235">
        <f>ROUND(E31*H31,2)</f>
        <v>0</v>
      </c>
      <c r="J31" s="236"/>
      <c r="K31" s="235">
        <f>ROUND(E31*J31,2)</f>
        <v>0</v>
      </c>
      <c r="L31" s="235">
        <v>21</v>
      </c>
      <c r="M31" s="235">
        <f>G31*(1+L31/100)</f>
        <v>0</v>
      </c>
      <c r="N31" s="234">
        <v>0</v>
      </c>
      <c r="O31" s="234">
        <f>ROUND(E31*N31,2)</f>
        <v>0</v>
      </c>
      <c r="P31" s="234">
        <v>0</v>
      </c>
      <c r="Q31" s="234">
        <f>ROUND(E31*P31,2)</f>
        <v>0</v>
      </c>
      <c r="R31" s="235"/>
      <c r="S31" s="235" t="s">
        <v>189</v>
      </c>
      <c r="T31" s="235" t="s">
        <v>117</v>
      </c>
      <c r="U31" s="235">
        <v>0.5</v>
      </c>
      <c r="V31" s="235">
        <f>ROUND(E31*U31,2)</f>
        <v>39</v>
      </c>
      <c r="W31" s="235"/>
      <c r="X31" s="235" t="s">
        <v>118</v>
      </c>
      <c r="Y31" s="235" t="s">
        <v>119</v>
      </c>
      <c r="Z31" s="215"/>
      <c r="AA31" s="215"/>
      <c r="AB31" s="215"/>
      <c r="AC31" s="215"/>
      <c r="AD31" s="215"/>
      <c r="AE31" s="215"/>
      <c r="AF31" s="215"/>
      <c r="AG31" s="215" t="s">
        <v>120</v>
      </c>
      <c r="AH31" s="215"/>
      <c r="AI31" s="215"/>
      <c r="AJ31" s="215"/>
      <c r="AK31" s="215"/>
      <c r="AL31" s="215"/>
      <c r="AM31" s="215"/>
      <c r="AN31" s="215"/>
      <c r="AO31" s="215"/>
      <c r="AP31" s="215"/>
      <c r="AQ31" s="215"/>
      <c r="AR31" s="215"/>
      <c r="AS31" s="215"/>
      <c r="AT31" s="215"/>
      <c r="AU31" s="215"/>
      <c r="AV31" s="215"/>
      <c r="AW31" s="215"/>
      <c r="AX31" s="215"/>
      <c r="AY31" s="215"/>
      <c r="AZ31" s="215"/>
      <c r="BA31" s="215"/>
      <c r="BB31" s="215"/>
      <c r="BC31" s="215"/>
      <c r="BD31" s="215"/>
      <c r="BE31" s="215"/>
      <c r="BF31" s="215"/>
      <c r="BG31" s="215"/>
      <c r="BH31" s="215"/>
    </row>
    <row r="32" spans="1:60" ht="22.5" outlineLevel="2" x14ac:dyDescent="0.2">
      <c r="A32" s="232"/>
      <c r="B32" s="233"/>
      <c r="C32" s="265" t="s">
        <v>260</v>
      </c>
      <c r="D32" s="261"/>
      <c r="E32" s="261"/>
      <c r="F32" s="261"/>
      <c r="G32" s="261"/>
      <c r="H32" s="235"/>
      <c r="I32" s="235"/>
      <c r="J32" s="235"/>
      <c r="K32" s="235"/>
      <c r="L32" s="235"/>
      <c r="M32" s="235"/>
      <c r="N32" s="234"/>
      <c r="O32" s="234"/>
      <c r="P32" s="234"/>
      <c r="Q32" s="234"/>
      <c r="R32" s="235"/>
      <c r="S32" s="235"/>
      <c r="T32" s="235"/>
      <c r="U32" s="235"/>
      <c r="V32" s="235"/>
      <c r="W32" s="235"/>
      <c r="X32" s="235"/>
      <c r="Y32" s="235"/>
      <c r="Z32" s="215"/>
      <c r="AA32" s="215"/>
      <c r="AB32" s="215"/>
      <c r="AC32" s="215"/>
      <c r="AD32" s="215"/>
      <c r="AE32" s="215"/>
      <c r="AF32" s="215"/>
      <c r="AG32" s="215" t="s">
        <v>143</v>
      </c>
      <c r="AH32" s="215"/>
      <c r="AI32" s="215"/>
      <c r="AJ32" s="215"/>
      <c r="AK32" s="215"/>
      <c r="AL32" s="215"/>
      <c r="AM32" s="215"/>
      <c r="AN32" s="215"/>
      <c r="AO32" s="215"/>
      <c r="AP32" s="215"/>
      <c r="AQ32" s="215"/>
      <c r="AR32" s="215"/>
      <c r="AS32" s="215"/>
      <c r="AT32" s="215"/>
      <c r="AU32" s="215"/>
      <c r="AV32" s="215"/>
      <c r="AW32" s="215"/>
      <c r="AX32" s="215"/>
      <c r="AY32" s="215"/>
      <c r="AZ32" s="215"/>
      <c r="BA32" s="273" t="str">
        <f>C32</f>
        <v>Komplexní odkoušení s montážním pracovníkem, kontrola napojení, ověření měřených hodnot, nastavení základních hodnot dle RPD, ověření funkce funkce.</v>
      </c>
      <c r="BB32" s="215"/>
      <c r="BC32" s="215"/>
      <c r="BD32" s="215"/>
      <c r="BE32" s="215"/>
      <c r="BF32" s="215"/>
      <c r="BG32" s="215"/>
      <c r="BH32" s="215"/>
    </row>
    <row r="33" spans="1:60" outlineLevel="1" x14ac:dyDescent="0.2">
      <c r="A33" s="255">
        <v>18</v>
      </c>
      <c r="B33" s="256" t="s">
        <v>261</v>
      </c>
      <c r="C33" s="263" t="s">
        <v>262</v>
      </c>
      <c r="D33" s="257" t="s">
        <v>148</v>
      </c>
      <c r="E33" s="258">
        <v>6</v>
      </c>
      <c r="F33" s="259"/>
      <c r="G33" s="260">
        <f>ROUND(E33*F33,2)</f>
        <v>0</v>
      </c>
      <c r="H33" s="236"/>
      <c r="I33" s="235">
        <f>ROUND(E33*H33,2)</f>
        <v>0</v>
      </c>
      <c r="J33" s="236"/>
      <c r="K33" s="235">
        <f>ROUND(E33*J33,2)</f>
        <v>0</v>
      </c>
      <c r="L33" s="235">
        <v>21</v>
      </c>
      <c r="M33" s="235">
        <f>G33*(1+L33/100)</f>
        <v>0</v>
      </c>
      <c r="N33" s="234">
        <v>0</v>
      </c>
      <c r="O33" s="234">
        <f>ROUND(E33*N33,2)</f>
        <v>0</v>
      </c>
      <c r="P33" s="234">
        <v>0</v>
      </c>
      <c r="Q33" s="234">
        <f>ROUND(E33*P33,2)</f>
        <v>0</v>
      </c>
      <c r="R33" s="235"/>
      <c r="S33" s="235" t="s">
        <v>116</v>
      </c>
      <c r="T33" s="235" t="s">
        <v>117</v>
      </c>
      <c r="U33" s="235">
        <v>0</v>
      </c>
      <c r="V33" s="235">
        <f>ROUND(E33*U33,2)</f>
        <v>0</v>
      </c>
      <c r="W33" s="235"/>
      <c r="X33" s="235" t="s">
        <v>118</v>
      </c>
      <c r="Y33" s="235" t="s">
        <v>119</v>
      </c>
      <c r="Z33" s="215"/>
      <c r="AA33" s="215"/>
      <c r="AB33" s="215"/>
      <c r="AC33" s="215"/>
      <c r="AD33" s="215"/>
      <c r="AE33" s="215"/>
      <c r="AF33" s="215"/>
      <c r="AG33" s="215" t="s">
        <v>120</v>
      </c>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5"/>
      <c r="BH33" s="215"/>
    </row>
    <row r="34" spans="1:60" x14ac:dyDescent="0.2">
      <c r="A34" s="218" t="s">
        <v>111</v>
      </c>
      <c r="B34" s="219" t="s">
        <v>75</v>
      </c>
      <c r="C34" s="267" t="s">
        <v>76</v>
      </c>
      <c r="D34" s="245"/>
      <c r="E34" s="246"/>
      <c r="F34" s="247"/>
      <c r="G34" s="248">
        <f>SUMIF(AG35:AG59,"&lt;&gt;NOR",G35:G59)</f>
        <v>0</v>
      </c>
      <c r="H34" s="238"/>
      <c r="I34" s="238">
        <f>SUM(I35:I59)</f>
        <v>0</v>
      </c>
      <c r="J34" s="238"/>
      <c r="K34" s="238">
        <f>SUM(K35:K59)</f>
        <v>0</v>
      </c>
      <c r="L34" s="238"/>
      <c r="M34" s="238">
        <f>SUM(M35:M59)</f>
        <v>0</v>
      </c>
      <c r="N34" s="237"/>
      <c r="O34" s="237">
        <f>SUM(O35:O59)</f>
        <v>0</v>
      </c>
      <c r="P34" s="237"/>
      <c r="Q34" s="237">
        <f>SUM(Q35:Q59)</f>
        <v>0</v>
      </c>
      <c r="R34" s="238"/>
      <c r="S34" s="238"/>
      <c r="T34" s="238"/>
      <c r="U34" s="238"/>
      <c r="V34" s="238">
        <f>SUM(V35:V59)</f>
        <v>37.559999999999995</v>
      </c>
      <c r="W34" s="238"/>
      <c r="X34" s="238"/>
      <c r="Y34" s="238"/>
      <c r="AG34" t="s">
        <v>112</v>
      </c>
    </row>
    <row r="35" spans="1:60" outlineLevel="1" x14ac:dyDescent="0.2">
      <c r="A35" s="232"/>
      <c r="B35" s="233"/>
      <c r="C35" s="265" t="s">
        <v>263</v>
      </c>
      <c r="D35" s="261"/>
      <c r="E35" s="261"/>
      <c r="F35" s="261"/>
      <c r="G35" s="261"/>
      <c r="H35" s="235"/>
      <c r="I35" s="235"/>
      <c r="J35" s="235"/>
      <c r="K35" s="235"/>
      <c r="L35" s="235"/>
      <c r="M35" s="235"/>
      <c r="N35" s="234"/>
      <c r="O35" s="234"/>
      <c r="P35" s="234"/>
      <c r="Q35" s="234"/>
      <c r="R35" s="235"/>
      <c r="S35" s="235"/>
      <c r="T35" s="235"/>
      <c r="U35" s="235"/>
      <c r="V35" s="235"/>
      <c r="W35" s="235"/>
      <c r="X35" s="235"/>
      <c r="Y35" s="235"/>
      <c r="Z35" s="215"/>
      <c r="AA35" s="215"/>
      <c r="AB35" s="215"/>
      <c r="AC35" s="215"/>
      <c r="AD35" s="215"/>
      <c r="AE35" s="215"/>
      <c r="AF35" s="215"/>
      <c r="AG35" s="215" t="s">
        <v>143</v>
      </c>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row>
    <row r="36" spans="1:60" ht="22.5" outlineLevel="1" x14ac:dyDescent="0.2">
      <c r="A36" s="255">
        <v>19</v>
      </c>
      <c r="B36" s="256" t="s">
        <v>264</v>
      </c>
      <c r="C36" s="263" t="s">
        <v>265</v>
      </c>
      <c r="D36" s="257" t="s">
        <v>266</v>
      </c>
      <c r="E36" s="258">
        <v>8</v>
      </c>
      <c r="F36" s="259"/>
      <c r="G36" s="260">
        <f>ROUND(E36*F36,2)</f>
        <v>0</v>
      </c>
      <c r="H36" s="236"/>
      <c r="I36" s="235">
        <f>ROUND(E36*H36,2)</f>
        <v>0</v>
      </c>
      <c r="J36" s="236"/>
      <c r="K36" s="235">
        <f>ROUND(E36*J36,2)</f>
        <v>0</v>
      </c>
      <c r="L36" s="235">
        <v>21</v>
      </c>
      <c r="M36" s="235">
        <f>G36*(1+L36/100)</f>
        <v>0</v>
      </c>
      <c r="N36" s="234">
        <v>0</v>
      </c>
      <c r="O36" s="234">
        <f>ROUND(E36*N36,2)</f>
        <v>0</v>
      </c>
      <c r="P36" s="234">
        <v>0</v>
      </c>
      <c r="Q36" s="234">
        <f>ROUND(E36*P36,2)</f>
        <v>0</v>
      </c>
      <c r="R36" s="235"/>
      <c r="S36" s="235" t="s">
        <v>189</v>
      </c>
      <c r="T36" s="235" t="s">
        <v>117</v>
      </c>
      <c r="U36" s="235">
        <v>0</v>
      </c>
      <c r="V36" s="235">
        <f>ROUND(E36*U36,2)</f>
        <v>0</v>
      </c>
      <c r="W36" s="235"/>
      <c r="X36" s="235" t="s">
        <v>124</v>
      </c>
      <c r="Y36" s="235" t="s">
        <v>119</v>
      </c>
      <c r="Z36" s="215"/>
      <c r="AA36" s="215"/>
      <c r="AB36" s="215"/>
      <c r="AC36" s="215"/>
      <c r="AD36" s="215"/>
      <c r="AE36" s="215"/>
      <c r="AF36" s="215"/>
      <c r="AG36" s="215" t="s">
        <v>125</v>
      </c>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row>
    <row r="37" spans="1:60" ht="33.75" outlineLevel="1" x14ac:dyDescent="0.2">
      <c r="A37" s="255">
        <v>20</v>
      </c>
      <c r="B37" s="256" t="s">
        <v>267</v>
      </c>
      <c r="C37" s="263" t="s">
        <v>268</v>
      </c>
      <c r="D37" s="257" t="s">
        <v>188</v>
      </c>
      <c r="E37" s="258">
        <v>6</v>
      </c>
      <c r="F37" s="259"/>
      <c r="G37" s="260">
        <f>ROUND(E37*F37,2)</f>
        <v>0</v>
      </c>
      <c r="H37" s="236"/>
      <c r="I37" s="235">
        <f>ROUND(E37*H37,2)</f>
        <v>0</v>
      </c>
      <c r="J37" s="236"/>
      <c r="K37" s="235">
        <f>ROUND(E37*J37,2)</f>
        <v>0</v>
      </c>
      <c r="L37" s="235">
        <v>21</v>
      </c>
      <c r="M37" s="235">
        <f>G37*(1+L37/100)</f>
        <v>0</v>
      </c>
      <c r="N37" s="234">
        <v>0</v>
      </c>
      <c r="O37" s="234">
        <f>ROUND(E37*N37,2)</f>
        <v>0</v>
      </c>
      <c r="P37" s="234">
        <v>0</v>
      </c>
      <c r="Q37" s="234">
        <f>ROUND(E37*P37,2)</f>
        <v>0</v>
      </c>
      <c r="R37" s="235"/>
      <c r="S37" s="235" t="s">
        <v>189</v>
      </c>
      <c r="T37" s="235" t="s">
        <v>117</v>
      </c>
      <c r="U37" s="235">
        <v>0</v>
      </c>
      <c r="V37" s="235">
        <f>ROUND(E37*U37,2)</f>
        <v>0</v>
      </c>
      <c r="W37" s="235"/>
      <c r="X37" s="235" t="s">
        <v>124</v>
      </c>
      <c r="Y37" s="235" t="s">
        <v>119</v>
      </c>
      <c r="Z37" s="215"/>
      <c r="AA37" s="215"/>
      <c r="AB37" s="215"/>
      <c r="AC37" s="215"/>
      <c r="AD37" s="215"/>
      <c r="AE37" s="215"/>
      <c r="AF37" s="215"/>
      <c r="AG37" s="215" t="s">
        <v>125</v>
      </c>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row>
    <row r="38" spans="1:60" outlineLevel="1" x14ac:dyDescent="0.2">
      <c r="A38" s="255">
        <v>21</v>
      </c>
      <c r="B38" s="256" t="s">
        <v>269</v>
      </c>
      <c r="C38" s="263" t="s">
        <v>270</v>
      </c>
      <c r="D38" s="257" t="s">
        <v>266</v>
      </c>
      <c r="E38" s="258">
        <v>14</v>
      </c>
      <c r="F38" s="259"/>
      <c r="G38" s="260">
        <f>ROUND(E38*F38,2)</f>
        <v>0</v>
      </c>
      <c r="H38" s="236"/>
      <c r="I38" s="235">
        <f>ROUND(E38*H38,2)</f>
        <v>0</v>
      </c>
      <c r="J38" s="236"/>
      <c r="K38" s="235">
        <f>ROUND(E38*J38,2)</f>
        <v>0</v>
      </c>
      <c r="L38" s="235">
        <v>21</v>
      </c>
      <c r="M38" s="235">
        <f>G38*(1+L38/100)</f>
        <v>0</v>
      </c>
      <c r="N38" s="234">
        <v>0</v>
      </c>
      <c r="O38" s="234">
        <f>ROUND(E38*N38,2)</f>
        <v>0</v>
      </c>
      <c r="P38" s="234">
        <v>0</v>
      </c>
      <c r="Q38" s="234">
        <f>ROUND(E38*P38,2)</f>
        <v>0</v>
      </c>
      <c r="R38" s="235"/>
      <c r="S38" s="235" t="s">
        <v>189</v>
      </c>
      <c r="T38" s="235" t="s">
        <v>117</v>
      </c>
      <c r="U38" s="235">
        <v>0.7</v>
      </c>
      <c r="V38" s="235">
        <f>ROUND(E38*U38,2)</f>
        <v>9.8000000000000007</v>
      </c>
      <c r="W38" s="235"/>
      <c r="X38" s="235" t="s">
        <v>118</v>
      </c>
      <c r="Y38" s="235" t="s">
        <v>119</v>
      </c>
      <c r="Z38" s="215"/>
      <c r="AA38" s="215"/>
      <c r="AB38" s="215"/>
      <c r="AC38" s="215"/>
      <c r="AD38" s="215"/>
      <c r="AE38" s="215"/>
      <c r="AF38" s="215"/>
      <c r="AG38" s="215" t="s">
        <v>120</v>
      </c>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row>
    <row r="39" spans="1:60" ht="33.75" outlineLevel="1" x14ac:dyDescent="0.2">
      <c r="A39" s="255">
        <v>22</v>
      </c>
      <c r="B39" s="256" t="s">
        <v>271</v>
      </c>
      <c r="C39" s="263" t="s">
        <v>272</v>
      </c>
      <c r="D39" s="257" t="s">
        <v>188</v>
      </c>
      <c r="E39" s="258">
        <v>9</v>
      </c>
      <c r="F39" s="259"/>
      <c r="G39" s="260">
        <f>ROUND(E39*F39,2)</f>
        <v>0</v>
      </c>
      <c r="H39" s="236"/>
      <c r="I39" s="235">
        <f>ROUND(E39*H39,2)</f>
        <v>0</v>
      </c>
      <c r="J39" s="236"/>
      <c r="K39" s="235">
        <f>ROUND(E39*J39,2)</f>
        <v>0</v>
      </c>
      <c r="L39" s="235">
        <v>21</v>
      </c>
      <c r="M39" s="235">
        <f>G39*(1+L39/100)</f>
        <v>0</v>
      </c>
      <c r="N39" s="234">
        <v>0</v>
      </c>
      <c r="O39" s="234">
        <f>ROUND(E39*N39,2)</f>
        <v>0</v>
      </c>
      <c r="P39" s="234">
        <v>0</v>
      </c>
      <c r="Q39" s="234">
        <f>ROUND(E39*P39,2)</f>
        <v>0</v>
      </c>
      <c r="R39" s="235"/>
      <c r="S39" s="235" t="s">
        <v>189</v>
      </c>
      <c r="T39" s="235" t="s">
        <v>117</v>
      </c>
      <c r="U39" s="235">
        <v>0</v>
      </c>
      <c r="V39" s="235">
        <f>ROUND(E39*U39,2)</f>
        <v>0</v>
      </c>
      <c r="W39" s="235"/>
      <c r="X39" s="235" t="s">
        <v>124</v>
      </c>
      <c r="Y39" s="235" t="s">
        <v>119</v>
      </c>
      <c r="Z39" s="215"/>
      <c r="AA39" s="215"/>
      <c r="AB39" s="215"/>
      <c r="AC39" s="215"/>
      <c r="AD39" s="215"/>
      <c r="AE39" s="215"/>
      <c r="AF39" s="215"/>
      <c r="AG39" s="215" t="s">
        <v>125</v>
      </c>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row>
    <row r="40" spans="1:60" ht="33.75" outlineLevel="1" x14ac:dyDescent="0.2">
      <c r="A40" s="255">
        <v>23</v>
      </c>
      <c r="B40" s="256" t="s">
        <v>273</v>
      </c>
      <c r="C40" s="263" t="s">
        <v>274</v>
      </c>
      <c r="D40" s="257" t="s">
        <v>188</v>
      </c>
      <c r="E40" s="258">
        <v>2</v>
      </c>
      <c r="F40" s="259"/>
      <c r="G40" s="260">
        <f>ROUND(E40*F40,2)</f>
        <v>0</v>
      </c>
      <c r="H40" s="236"/>
      <c r="I40" s="235">
        <f>ROUND(E40*H40,2)</f>
        <v>0</v>
      </c>
      <c r="J40" s="236"/>
      <c r="K40" s="235">
        <f>ROUND(E40*J40,2)</f>
        <v>0</v>
      </c>
      <c r="L40" s="235">
        <v>21</v>
      </c>
      <c r="M40" s="235">
        <f>G40*(1+L40/100)</f>
        <v>0</v>
      </c>
      <c r="N40" s="234">
        <v>0</v>
      </c>
      <c r="O40" s="234">
        <f>ROUND(E40*N40,2)</f>
        <v>0</v>
      </c>
      <c r="P40" s="234">
        <v>0</v>
      </c>
      <c r="Q40" s="234">
        <f>ROUND(E40*P40,2)</f>
        <v>0</v>
      </c>
      <c r="R40" s="235"/>
      <c r="S40" s="235" t="s">
        <v>189</v>
      </c>
      <c r="T40" s="235" t="s">
        <v>117</v>
      </c>
      <c r="U40" s="235">
        <v>0</v>
      </c>
      <c r="V40" s="235">
        <f>ROUND(E40*U40,2)</f>
        <v>0</v>
      </c>
      <c r="W40" s="235"/>
      <c r="X40" s="235" t="s">
        <v>124</v>
      </c>
      <c r="Y40" s="235" t="s">
        <v>119</v>
      </c>
      <c r="Z40" s="215"/>
      <c r="AA40" s="215"/>
      <c r="AB40" s="215"/>
      <c r="AC40" s="215"/>
      <c r="AD40" s="215"/>
      <c r="AE40" s="215"/>
      <c r="AF40" s="215"/>
      <c r="AG40" s="215" t="s">
        <v>125</v>
      </c>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row>
    <row r="41" spans="1:60" ht="22.5" outlineLevel="1" x14ac:dyDescent="0.2">
      <c r="A41" s="255">
        <v>24</v>
      </c>
      <c r="B41" s="256" t="s">
        <v>275</v>
      </c>
      <c r="C41" s="263" t="s">
        <v>276</v>
      </c>
      <c r="D41" s="257" t="s">
        <v>188</v>
      </c>
      <c r="E41" s="258">
        <v>9</v>
      </c>
      <c r="F41" s="259"/>
      <c r="G41" s="260">
        <f>ROUND(E41*F41,2)</f>
        <v>0</v>
      </c>
      <c r="H41" s="236"/>
      <c r="I41" s="235">
        <f>ROUND(E41*H41,2)</f>
        <v>0</v>
      </c>
      <c r="J41" s="236"/>
      <c r="K41" s="235">
        <f>ROUND(E41*J41,2)</f>
        <v>0</v>
      </c>
      <c r="L41" s="235">
        <v>21</v>
      </c>
      <c r="M41" s="235">
        <f>G41*(1+L41/100)</f>
        <v>0</v>
      </c>
      <c r="N41" s="234">
        <v>0</v>
      </c>
      <c r="O41" s="234">
        <f>ROUND(E41*N41,2)</f>
        <v>0</v>
      </c>
      <c r="P41" s="234">
        <v>0</v>
      </c>
      <c r="Q41" s="234">
        <f>ROUND(E41*P41,2)</f>
        <v>0</v>
      </c>
      <c r="R41" s="235"/>
      <c r="S41" s="235" t="s">
        <v>189</v>
      </c>
      <c r="T41" s="235" t="s">
        <v>117</v>
      </c>
      <c r="U41" s="235">
        <v>0</v>
      </c>
      <c r="V41" s="235">
        <f>ROUND(E41*U41,2)</f>
        <v>0</v>
      </c>
      <c r="W41" s="235"/>
      <c r="X41" s="235" t="s">
        <v>124</v>
      </c>
      <c r="Y41" s="235" t="s">
        <v>119</v>
      </c>
      <c r="Z41" s="215"/>
      <c r="AA41" s="215"/>
      <c r="AB41" s="215"/>
      <c r="AC41" s="215"/>
      <c r="AD41" s="215"/>
      <c r="AE41" s="215"/>
      <c r="AF41" s="215"/>
      <c r="AG41" s="215" t="s">
        <v>125</v>
      </c>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row>
    <row r="42" spans="1:60" ht="22.5" outlineLevel="1" x14ac:dyDescent="0.2">
      <c r="A42" s="255">
        <v>25</v>
      </c>
      <c r="B42" s="256" t="s">
        <v>277</v>
      </c>
      <c r="C42" s="263" t="s">
        <v>278</v>
      </c>
      <c r="D42" s="257" t="s">
        <v>188</v>
      </c>
      <c r="E42" s="258">
        <v>2</v>
      </c>
      <c r="F42" s="259"/>
      <c r="G42" s="260">
        <f>ROUND(E42*F42,2)</f>
        <v>0</v>
      </c>
      <c r="H42" s="236"/>
      <c r="I42" s="235">
        <f>ROUND(E42*H42,2)</f>
        <v>0</v>
      </c>
      <c r="J42" s="236"/>
      <c r="K42" s="235">
        <f>ROUND(E42*J42,2)</f>
        <v>0</v>
      </c>
      <c r="L42" s="235">
        <v>21</v>
      </c>
      <c r="M42" s="235">
        <f>G42*(1+L42/100)</f>
        <v>0</v>
      </c>
      <c r="N42" s="234">
        <v>0</v>
      </c>
      <c r="O42" s="234">
        <f>ROUND(E42*N42,2)</f>
        <v>0</v>
      </c>
      <c r="P42" s="234">
        <v>0</v>
      </c>
      <c r="Q42" s="234">
        <f>ROUND(E42*P42,2)</f>
        <v>0</v>
      </c>
      <c r="R42" s="235"/>
      <c r="S42" s="235" t="s">
        <v>189</v>
      </c>
      <c r="T42" s="235" t="s">
        <v>117</v>
      </c>
      <c r="U42" s="235">
        <v>0</v>
      </c>
      <c r="V42" s="235">
        <f>ROUND(E42*U42,2)</f>
        <v>0</v>
      </c>
      <c r="W42" s="235"/>
      <c r="X42" s="235" t="s">
        <v>124</v>
      </c>
      <c r="Y42" s="235" t="s">
        <v>119</v>
      </c>
      <c r="Z42" s="215"/>
      <c r="AA42" s="215"/>
      <c r="AB42" s="215"/>
      <c r="AC42" s="215"/>
      <c r="AD42" s="215"/>
      <c r="AE42" s="215"/>
      <c r="AF42" s="215"/>
      <c r="AG42" s="215" t="s">
        <v>125</v>
      </c>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row>
    <row r="43" spans="1:60" outlineLevel="1" x14ac:dyDescent="0.2">
      <c r="A43" s="255">
        <v>26</v>
      </c>
      <c r="B43" s="256" t="s">
        <v>279</v>
      </c>
      <c r="C43" s="263" t="s">
        <v>280</v>
      </c>
      <c r="D43" s="257" t="s">
        <v>266</v>
      </c>
      <c r="E43" s="258">
        <v>11</v>
      </c>
      <c r="F43" s="259"/>
      <c r="G43" s="260">
        <f>ROUND(E43*F43,2)</f>
        <v>0</v>
      </c>
      <c r="H43" s="236"/>
      <c r="I43" s="235">
        <f>ROUND(E43*H43,2)</f>
        <v>0</v>
      </c>
      <c r="J43" s="236"/>
      <c r="K43" s="235">
        <f>ROUND(E43*J43,2)</f>
        <v>0</v>
      </c>
      <c r="L43" s="235">
        <v>21</v>
      </c>
      <c r="M43" s="235">
        <f>G43*(1+L43/100)</f>
        <v>0</v>
      </c>
      <c r="N43" s="234">
        <v>0</v>
      </c>
      <c r="O43" s="234">
        <f>ROUND(E43*N43,2)</f>
        <v>0</v>
      </c>
      <c r="P43" s="234">
        <v>0</v>
      </c>
      <c r="Q43" s="234">
        <f>ROUND(E43*P43,2)</f>
        <v>0</v>
      </c>
      <c r="R43" s="235"/>
      <c r="S43" s="235" t="s">
        <v>189</v>
      </c>
      <c r="T43" s="235" t="s">
        <v>117</v>
      </c>
      <c r="U43" s="235">
        <v>0.2</v>
      </c>
      <c r="V43" s="235">
        <f>ROUND(E43*U43,2)</f>
        <v>2.2000000000000002</v>
      </c>
      <c r="W43" s="235"/>
      <c r="X43" s="235" t="s">
        <v>118</v>
      </c>
      <c r="Y43" s="235" t="s">
        <v>119</v>
      </c>
      <c r="Z43" s="215"/>
      <c r="AA43" s="215"/>
      <c r="AB43" s="215"/>
      <c r="AC43" s="215"/>
      <c r="AD43" s="215"/>
      <c r="AE43" s="215"/>
      <c r="AF43" s="215"/>
      <c r="AG43" s="215" t="s">
        <v>120</v>
      </c>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row>
    <row r="44" spans="1:60" outlineLevel="1" x14ac:dyDescent="0.2">
      <c r="A44" s="255">
        <v>27</v>
      </c>
      <c r="B44" s="256" t="s">
        <v>269</v>
      </c>
      <c r="C44" s="263" t="s">
        <v>270</v>
      </c>
      <c r="D44" s="257" t="s">
        <v>266</v>
      </c>
      <c r="E44" s="258">
        <v>11</v>
      </c>
      <c r="F44" s="259"/>
      <c r="G44" s="260">
        <f>ROUND(E44*F44,2)</f>
        <v>0</v>
      </c>
      <c r="H44" s="236"/>
      <c r="I44" s="235">
        <f>ROUND(E44*H44,2)</f>
        <v>0</v>
      </c>
      <c r="J44" s="236"/>
      <c r="K44" s="235">
        <f>ROUND(E44*J44,2)</f>
        <v>0</v>
      </c>
      <c r="L44" s="235">
        <v>21</v>
      </c>
      <c r="M44" s="235">
        <f>G44*(1+L44/100)</f>
        <v>0</v>
      </c>
      <c r="N44" s="234">
        <v>0</v>
      </c>
      <c r="O44" s="234">
        <f>ROUND(E44*N44,2)</f>
        <v>0</v>
      </c>
      <c r="P44" s="234">
        <v>0</v>
      </c>
      <c r="Q44" s="234">
        <f>ROUND(E44*P44,2)</f>
        <v>0</v>
      </c>
      <c r="R44" s="235"/>
      <c r="S44" s="235" t="s">
        <v>189</v>
      </c>
      <c r="T44" s="235" t="s">
        <v>117</v>
      </c>
      <c r="U44" s="235">
        <v>0.7</v>
      </c>
      <c r="V44" s="235">
        <f>ROUND(E44*U44,2)</f>
        <v>7.7</v>
      </c>
      <c r="W44" s="235"/>
      <c r="X44" s="235" t="s">
        <v>118</v>
      </c>
      <c r="Y44" s="235" t="s">
        <v>119</v>
      </c>
      <c r="Z44" s="215"/>
      <c r="AA44" s="215"/>
      <c r="AB44" s="215"/>
      <c r="AC44" s="215"/>
      <c r="AD44" s="215"/>
      <c r="AE44" s="215"/>
      <c r="AF44" s="215"/>
      <c r="AG44" s="215" t="s">
        <v>120</v>
      </c>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row>
    <row r="45" spans="1:60" outlineLevel="1" x14ac:dyDescent="0.2">
      <c r="A45" s="255">
        <v>28</v>
      </c>
      <c r="B45" s="256" t="s">
        <v>281</v>
      </c>
      <c r="C45" s="263" t="s">
        <v>282</v>
      </c>
      <c r="D45" s="257" t="s">
        <v>148</v>
      </c>
      <c r="E45" s="258">
        <v>6</v>
      </c>
      <c r="F45" s="259"/>
      <c r="G45" s="260">
        <f>ROUND(E45*F45,2)</f>
        <v>0</v>
      </c>
      <c r="H45" s="236"/>
      <c r="I45" s="235">
        <f>ROUND(E45*H45,2)</f>
        <v>0</v>
      </c>
      <c r="J45" s="236"/>
      <c r="K45" s="235">
        <f>ROUND(E45*J45,2)</f>
        <v>0</v>
      </c>
      <c r="L45" s="235">
        <v>21</v>
      </c>
      <c r="M45" s="235">
        <f>G45*(1+L45/100)</f>
        <v>0</v>
      </c>
      <c r="N45" s="234">
        <v>7.5000000000000002E-4</v>
      </c>
      <c r="O45" s="234">
        <f>ROUND(E45*N45,2)</f>
        <v>0</v>
      </c>
      <c r="P45" s="234">
        <v>0</v>
      </c>
      <c r="Q45" s="234">
        <f>ROUND(E45*P45,2)</f>
        <v>0</v>
      </c>
      <c r="R45" s="235" t="s">
        <v>123</v>
      </c>
      <c r="S45" s="235" t="s">
        <v>116</v>
      </c>
      <c r="T45" s="235" t="s">
        <v>117</v>
      </c>
      <c r="U45" s="235">
        <v>0</v>
      </c>
      <c r="V45" s="235">
        <f>ROUND(E45*U45,2)</f>
        <v>0</v>
      </c>
      <c r="W45" s="235"/>
      <c r="X45" s="235" t="s">
        <v>124</v>
      </c>
      <c r="Y45" s="235" t="s">
        <v>119</v>
      </c>
      <c r="Z45" s="215"/>
      <c r="AA45" s="215"/>
      <c r="AB45" s="215"/>
      <c r="AC45" s="215"/>
      <c r="AD45" s="215"/>
      <c r="AE45" s="215"/>
      <c r="AF45" s="215"/>
      <c r="AG45" s="215" t="s">
        <v>125</v>
      </c>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row>
    <row r="46" spans="1:60" outlineLevel="1" x14ac:dyDescent="0.2">
      <c r="A46" s="255">
        <v>29</v>
      </c>
      <c r="B46" s="256" t="s">
        <v>279</v>
      </c>
      <c r="C46" s="263" t="s">
        <v>280</v>
      </c>
      <c r="D46" s="257" t="s">
        <v>266</v>
      </c>
      <c r="E46" s="258">
        <v>6</v>
      </c>
      <c r="F46" s="259"/>
      <c r="G46" s="260">
        <f>ROUND(E46*F46,2)</f>
        <v>0</v>
      </c>
      <c r="H46" s="236"/>
      <c r="I46" s="235">
        <f>ROUND(E46*H46,2)</f>
        <v>0</v>
      </c>
      <c r="J46" s="236"/>
      <c r="K46" s="235">
        <f>ROUND(E46*J46,2)</f>
        <v>0</v>
      </c>
      <c r="L46" s="235">
        <v>21</v>
      </c>
      <c r="M46" s="235">
        <f>G46*(1+L46/100)</f>
        <v>0</v>
      </c>
      <c r="N46" s="234">
        <v>0</v>
      </c>
      <c r="O46" s="234">
        <f>ROUND(E46*N46,2)</f>
        <v>0</v>
      </c>
      <c r="P46" s="234">
        <v>0</v>
      </c>
      <c r="Q46" s="234">
        <f>ROUND(E46*P46,2)</f>
        <v>0</v>
      </c>
      <c r="R46" s="235"/>
      <c r="S46" s="235" t="s">
        <v>189</v>
      </c>
      <c r="T46" s="235" t="s">
        <v>117</v>
      </c>
      <c r="U46" s="235">
        <v>0.2</v>
      </c>
      <c r="V46" s="235">
        <f>ROUND(E46*U46,2)</f>
        <v>1.2</v>
      </c>
      <c r="W46" s="235"/>
      <c r="X46" s="235" t="s">
        <v>118</v>
      </c>
      <c r="Y46" s="235" t="s">
        <v>119</v>
      </c>
      <c r="Z46" s="215"/>
      <c r="AA46" s="215"/>
      <c r="AB46" s="215"/>
      <c r="AC46" s="215"/>
      <c r="AD46" s="215"/>
      <c r="AE46" s="215"/>
      <c r="AF46" s="215"/>
      <c r="AG46" s="215" t="s">
        <v>120</v>
      </c>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row>
    <row r="47" spans="1:60" outlineLevel="1" x14ac:dyDescent="0.2">
      <c r="A47" s="255">
        <v>30</v>
      </c>
      <c r="B47" s="256" t="s">
        <v>283</v>
      </c>
      <c r="C47" s="263" t="s">
        <v>284</v>
      </c>
      <c r="D47" s="257" t="s">
        <v>148</v>
      </c>
      <c r="E47" s="258">
        <v>1</v>
      </c>
      <c r="F47" s="259"/>
      <c r="G47" s="260">
        <f>ROUND(E47*F47,2)</f>
        <v>0</v>
      </c>
      <c r="H47" s="236"/>
      <c r="I47" s="235">
        <f>ROUND(E47*H47,2)</f>
        <v>0</v>
      </c>
      <c r="J47" s="236"/>
      <c r="K47" s="235">
        <f>ROUND(E47*J47,2)</f>
        <v>0</v>
      </c>
      <c r="L47" s="235">
        <v>21</v>
      </c>
      <c r="M47" s="235">
        <f>G47*(1+L47/100)</f>
        <v>0</v>
      </c>
      <c r="N47" s="234">
        <v>5.9999999999999995E-4</v>
      </c>
      <c r="O47" s="234">
        <f>ROUND(E47*N47,2)</f>
        <v>0</v>
      </c>
      <c r="P47" s="234">
        <v>0</v>
      </c>
      <c r="Q47" s="234">
        <f>ROUND(E47*P47,2)</f>
        <v>0</v>
      </c>
      <c r="R47" s="235" t="s">
        <v>123</v>
      </c>
      <c r="S47" s="235" t="s">
        <v>116</v>
      </c>
      <c r="T47" s="235" t="s">
        <v>117</v>
      </c>
      <c r="U47" s="235">
        <v>0</v>
      </c>
      <c r="V47" s="235">
        <f>ROUND(E47*U47,2)</f>
        <v>0</v>
      </c>
      <c r="W47" s="235"/>
      <c r="X47" s="235" t="s">
        <v>124</v>
      </c>
      <c r="Y47" s="235" t="s">
        <v>119</v>
      </c>
      <c r="Z47" s="215"/>
      <c r="AA47" s="215"/>
      <c r="AB47" s="215"/>
      <c r="AC47" s="215"/>
      <c r="AD47" s="215"/>
      <c r="AE47" s="215"/>
      <c r="AF47" s="215"/>
      <c r="AG47" s="215" t="s">
        <v>125</v>
      </c>
      <c r="AH47" s="215"/>
      <c r="AI47" s="215"/>
      <c r="AJ47" s="215"/>
      <c r="AK47" s="215"/>
      <c r="AL47" s="215"/>
      <c r="AM47" s="215"/>
      <c r="AN47" s="215"/>
      <c r="AO47" s="215"/>
      <c r="AP47" s="215"/>
      <c r="AQ47" s="215"/>
      <c r="AR47" s="215"/>
      <c r="AS47" s="215"/>
      <c r="AT47" s="215"/>
      <c r="AU47" s="215"/>
      <c r="AV47" s="215"/>
      <c r="AW47" s="215"/>
      <c r="AX47" s="215"/>
      <c r="AY47" s="215"/>
      <c r="AZ47" s="215"/>
      <c r="BA47" s="215"/>
      <c r="BB47" s="215"/>
      <c r="BC47" s="215"/>
      <c r="BD47" s="215"/>
      <c r="BE47" s="215"/>
      <c r="BF47" s="215"/>
      <c r="BG47" s="215"/>
      <c r="BH47" s="215"/>
    </row>
    <row r="48" spans="1:60" outlineLevel="1" x14ac:dyDescent="0.2">
      <c r="A48" s="255">
        <v>31</v>
      </c>
      <c r="B48" s="256" t="s">
        <v>285</v>
      </c>
      <c r="C48" s="263" t="s">
        <v>286</v>
      </c>
      <c r="D48" s="257" t="s">
        <v>266</v>
      </c>
      <c r="E48" s="258">
        <v>7</v>
      </c>
      <c r="F48" s="259"/>
      <c r="G48" s="260">
        <f>ROUND(E48*F48,2)</f>
        <v>0</v>
      </c>
      <c r="H48" s="236"/>
      <c r="I48" s="235">
        <f>ROUND(E48*H48,2)</f>
        <v>0</v>
      </c>
      <c r="J48" s="236"/>
      <c r="K48" s="235">
        <f>ROUND(E48*J48,2)</f>
        <v>0</v>
      </c>
      <c r="L48" s="235">
        <v>21</v>
      </c>
      <c r="M48" s="235">
        <f>G48*(1+L48/100)</f>
        <v>0</v>
      </c>
      <c r="N48" s="234">
        <v>0</v>
      </c>
      <c r="O48" s="234">
        <f>ROUND(E48*N48,2)</f>
        <v>0</v>
      </c>
      <c r="P48" s="234">
        <v>0</v>
      </c>
      <c r="Q48" s="234">
        <f>ROUND(E48*P48,2)</f>
        <v>0</v>
      </c>
      <c r="R48" s="235"/>
      <c r="S48" s="235" t="s">
        <v>189</v>
      </c>
      <c r="T48" s="235" t="s">
        <v>117</v>
      </c>
      <c r="U48" s="235">
        <v>0.7</v>
      </c>
      <c r="V48" s="235">
        <f>ROUND(E48*U48,2)</f>
        <v>4.9000000000000004</v>
      </c>
      <c r="W48" s="235"/>
      <c r="X48" s="235" t="s">
        <v>118</v>
      </c>
      <c r="Y48" s="235" t="s">
        <v>119</v>
      </c>
      <c r="Z48" s="215"/>
      <c r="AA48" s="215"/>
      <c r="AB48" s="215"/>
      <c r="AC48" s="215"/>
      <c r="AD48" s="215"/>
      <c r="AE48" s="215"/>
      <c r="AF48" s="215"/>
      <c r="AG48" s="215" t="s">
        <v>120</v>
      </c>
      <c r="AH48" s="215"/>
      <c r="AI48" s="215"/>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row>
    <row r="49" spans="1:60" outlineLevel="1" x14ac:dyDescent="0.2">
      <c r="A49" s="255">
        <v>32</v>
      </c>
      <c r="B49" s="256" t="s">
        <v>287</v>
      </c>
      <c r="C49" s="263" t="s">
        <v>288</v>
      </c>
      <c r="D49" s="257" t="s">
        <v>188</v>
      </c>
      <c r="E49" s="258">
        <v>1</v>
      </c>
      <c r="F49" s="259"/>
      <c r="G49" s="260">
        <f>ROUND(E49*F49,2)</f>
        <v>0</v>
      </c>
      <c r="H49" s="236"/>
      <c r="I49" s="235">
        <f>ROUND(E49*H49,2)</f>
        <v>0</v>
      </c>
      <c r="J49" s="236"/>
      <c r="K49" s="235">
        <f>ROUND(E49*J49,2)</f>
        <v>0</v>
      </c>
      <c r="L49" s="235">
        <v>21</v>
      </c>
      <c r="M49" s="235">
        <f>G49*(1+L49/100)</f>
        <v>0</v>
      </c>
      <c r="N49" s="234">
        <v>0</v>
      </c>
      <c r="O49" s="234">
        <f>ROUND(E49*N49,2)</f>
        <v>0</v>
      </c>
      <c r="P49" s="234">
        <v>0</v>
      </c>
      <c r="Q49" s="234">
        <f>ROUND(E49*P49,2)</f>
        <v>0</v>
      </c>
      <c r="R49" s="235"/>
      <c r="S49" s="235" t="s">
        <v>189</v>
      </c>
      <c r="T49" s="235" t="s">
        <v>117</v>
      </c>
      <c r="U49" s="235">
        <v>0</v>
      </c>
      <c r="V49" s="235">
        <f>ROUND(E49*U49,2)</f>
        <v>0</v>
      </c>
      <c r="W49" s="235"/>
      <c r="X49" s="235" t="s">
        <v>124</v>
      </c>
      <c r="Y49" s="235" t="s">
        <v>119</v>
      </c>
      <c r="Z49" s="215"/>
      <c r="AA49" s="215"/>
      <c r="AB49" s="215"/>
      <c r="AC49" s="215"/>
      <c r="AD49" s="215"/>
      <c r="AE49" s="215"/>
      <c r="AF49" s="215"/>
      <c r="AG49" s="215" t="s">
        <v>125</v>
      </c>
      <c r="AH49" s="215"/>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row>
    <row r="50" spans="1:60" outlineLevel="1" x14ac:dyDescent="0.2">
      <c r="A50" s="255">
        <v>33</v>
      </c>
      <c r="B50" s="256" t="s">
        <v>289</v>
      </c>
      <c r="C50" s="263" t="s">
        <v>290</v>
      </c>
      <c r="D50" s="257" t="s">
        <v>266</v>
      </c>
      <c r="E50" s="258">
        <v>1</v>
      </c>
      <c r="F50" s="259"/>
      <c r="G50" s="260">
        <f>ROUND(E50*F50,2)</f>
        <v>0</v>
      </c>
      <c r="H50" s="236"/>
      <c r="I50" s="235">
        <f>ROUND(E50*H50,2)</f>
        <v>0</v>
      </c>
      <c r="J50" s="236"/>
      <c r="K50" s="235">
        <f>ROUND(E50*J50,2)</f>
        <v>0</v>
      </c>
      <c r="L50" s="235">
        <v>21</v>
      </c>
      <c r="M50" s="235">
        <f>G50*(1+L50/100)</f>
        <v>0</v>
      </c>
      <c r="N50" s="234">
        <v>0</v>
      </c>
      <c r="O50" s="234">
        <f>ROUND(E50*N50,2)</f>
        <v>0</v>
      </c>
      <c r="P50" s="234">
        <v>0</v>
      </c>
      <c r="Q50" s="234">
        <f>ROUND(E50*P50,2)</f>
        <v>0</v>
      </c>
      <c r="R50" s="235"/>
      <c r="S50" s="235" t="s">
        <v>189</v>
      </c>
      <c r="T50" s="235" t="s">
        <v>117</v>
      </c>
      <c r="U50" s="235">
        <v>0.8</v>
      </c>
      <c r="V50" s="235">
        <f>ROUND(E50*U50,2)</f>
        <v>0.8</v>
      </c>
      <c r="W50" s="235"/>
      <c r="X50" s="235" t="s">
        <v>118</v>
      </c>
      <c r="Y50" s="235" t="s">
        <v>119</v>
      </c>
      <c r="Z50" s="215"/>
      <c r="AA50" s="215"/>
      <c r="AB50" s="215"/>
      <c r="AC50" s="215"/>
      <c r="AD50" s="215"/>
      <c r="AE50" s="215"/>
      <c r="AF50" s="215"/>
      <c r="AG50" s="215" t="s">
        <v>120</v>
      </c>
      <c r="AH50" s="215"/>
      <c r="AI50" s="215"/>
      <c r="AJ50" s="215"/>
      <c r="AK50" s="215"/>
      <c r="AL50" s="215"/>
      <c r="AM50" s="215"/>
      <c r="AN50" s="215"/>
      <c r="AO50" s="215"/>
      <c r="AP50" s="215"/>
      <c r="AQ50" s="215"/>
      <c r="AR50" s="215"/>
      <c r="AS50" s="215"/>
      <c r="AT50" s="215"/>
      <c r="AU50" s="215"/>
      <c r="AV50" s="215"/>
      <c r="AW50" s="215"/>
      <c r="AX50" s="215"/>
      <c r="AY50" s="215"/>
      <c r="AZ50" s="215"/>
      <c r="BA50" s="215"/>
      <c r="BB50" s="215"/>
      <c r="BC50" s="215"/>
      <c r="BD50" s="215"/>
      <c r="BE50" s="215"/>
      <c r="BF50" s="215"/>
      <c r="BG50" s="215"/>
      <c r="BH50" s="215"/>
    </row>
    <row r="51" spans="1:60" outlineLevel="1" x14ac:dyDescent="0.2">
      <c r="A51" s="249">
        <v>34</v>
      </c>
      <c r="B51" s="250" t="s">
        <v>291</v>
      </c>
      <c r="C51" s="264" t="s">
        <v>292</v>
      </c>
      <c r="D51" s="251" t="s">
        <v>220</v>
      </c>
      <c r="E51" s="252">
        <v>1</v>
      </c>
      <c r="F51" s="253"/>
      <c r="G51" s="254">
        <f>ROUND(E51*F51,2)</f>
        <v>0</v>
      </c>
      <c r="H51" s="236"/>
      <c r="I51" s="235">
        <f>ROUND(E51*H51,2)</f>
        <v>0</v>
      </c>
      <c r="J51" s="236"/>
      <c r="K51" s="235">
        <f>ROUND(E51*J51,2)</f>
        <v>0</v>
      </c>
      <c r="L51" s="235">
        <v>21</v>
      </c>
      <c r="M51" s="235">
        <f>G51*(1+L51/100)</f>
        <v>0</v>
      </c>
      <c r="N51" s="234">
        <v>0</v>
      </c>
      <c r="O51" s="234">
        <f>ROUND(E51*N51,2)</f>
        <v>0</v>
      </c>
      <c r="P51" s="234">
        <v>0</v>
      </c>
      <c r="Q51" s="234">
        <f>ROUND(E51*P51,2)</f>
        <v>0</v>
      </c>
      <c r="R51" s="235"/>
      <c r="S51" s="235" t="s">
        <v>189</v>
      </c>
      <c r="T51" s="235" t="s">
        <v>117</v>
      </c>
      <c r="U51" s="235">
        <v>0</v>
      </c>
      <c r="V51" s="235">
        <f>ROUND(E51*U51,2)</f>
        <v>0</v>
      </c>
      <c r="W51" s="235"/>
      <c r="X51" s="235" t="s">
        <v>124</v>
      </c>
      <c r="Y51" s="235" t="s">
        <v>119</v>
      </c>
      <c r="Z51" s="215"/>
      <c r="AA51" s="215"/>
      <c r="AB51" s="215"/>
      <c r="AC51" s="215"/>
      <c r="AD51" s="215"/>
      <c r="AE51" s="215"/>
      <c r="AF51" s="215"/>
      <c r="AG51" s="215" t="s">
        <v>125</v>
      </c>
      <c r="AH51" s="215"/>
      <c r="AI51" s="215"/>
      <c r="AJ51" s="215"/>
      <c r="AK51" s="215"/>
      <c r="AL51" s="215"/>
      <c r="AM51" s="215"/>
      <c r="AN51" s="215"/>
      <c r="AO51" s="215"/>
      <c r="AP51" s="215"/>
      <c r="AQ51" s="215"/>
      <c r="AR51" s="215"/>
      <c r="AS51" s="215"/>
      <c r="AT51" s="215"/>
      <c r="AU51" s="215"/>
      <c r="AV51" s="215"/>
      <c r="AW51" s="215"/>
      <c r="AX51" s="215"/>
      <c r="AY51" s="215"/>
      <c r="AZ51" s="215"/>
      <c r="BA51" s="215"/>
      <c r="BB51" s="215"/>
      <c r="BC51" s="215"/>
      <c r="BD51" s="215"/>
      <c r="BE51" s="215"/>
      <c r="BF51" s="215"/>
      <c r="BG51" s="215"/>
      <c r="BH51" s="215"/>
    </row>
    <row r="52" spans="1:60" ht="22.5" outlineLevel="2" x14ac:dyDescent="0.2">
      <c r="A52" s="232"/>
      <c r="B52" s="233"/>
      <c r="C52" s="265" t="s">
        <v>293</v>
      </c>
      <c r="D52" s="261"/>
      <c r="E52" s="261"/>
      <c r="F52" s="261"/>
      <c r="G52" s="261"/>
      <c r="H52" s="235"/>
      <c r="I52" s="235"/>
      <c r="J52" s="235"/>
      <c r="K52" s="235"/>
      <c r="L52" s="235"/>
      <c r="M52" s="235"/>
      <c r="N52" s="234"/>
      <c r="O52" s="234"/>
      <c r="P52" s="234"/>
      <c r="Q52" s="234"/>
      <c r="R52" s="235"/>
      <c r="S52" s="235"/>
      <c r="T52" s="235"/>
      <c r="U52" s="235"/>
      <c r="V52" s="235"/>
      <c r="W52" s="235"/>
      <c r="X52" s="235"/>
      <c r="Y52" s="235"/>
      <c r="Z52" s="215"/>
      <c r="AA52" s="215"/>
      <c r="AB52" s="215"/>
      <c r="AC52" s="215"/>
      <c r="AD52" s="215"/>
      <c r="AE52" s="215"/>
      <c r="AF52" s="215"/>
      <c r="AG52" s="215" t="s">
        <v>143</v>
      </c>
      <c r="AH52" s="215"/>
      <c r="AI52" s="215"/>
      <c r="AJ52" s="215"/>
      <c r="AK52" s="215"/>
      <c r="AL52" s="215"/>
      <c r="AM52" s="215"/>
      <c r="AN52" s="215"/>
      <c r="AO52" s="215"/>
      <c r="AP52" s="215"/>
      <c r="AQ52" s="215"/>
      <c r="AR52" s="215"/>
      <c r="AS52" s="215"/>
      <c r="AT52" s="215"/>
      <c r="AU52" s="215"/>
      <c r="AV52" s="215"/>
      <c r="AW52" s="215"/>
      <c r="AX52" s="215"/>
      <c r="AY52" s="215"/>
      <c r="AZ52" s="215"/>
      <c r="BA52" s="273" t="str">
        <f>C52</f>
        <v>Spínače  pro otevřené nebo uzavřené nádrže,  SPDT kontakty  Max. elektrické zatížení 1 A 230Vstř.   Max. teplota kapaliny 100 °C,IP 67,</v>
      </c>
      <c r="BB52" s="215"/>
      <c r="BC52" s="215"/>
      <c r="BD52" s="215"/>
      <c r="BE52" s="215"/>
      <c r="BF52" s="215"/>
      <c r="BG52" s="215"/>
      <c r="BH52" s="215"/>
    </row>
    <row r="53" spans="1:60" outlineLevel="1" x14ac:dyDescent="0.2">
      <c r="A53" s="255">
        <v>35</v>
      </c>
      <c r="B53" s="256" t="s">
        <v>294</v>
      </c>
      <c r="C53" s="263" t="s">
        <v>295</v>
      </c>
      <c r="D53" s="257" t="s">
        <v>148</v>
      </c>
      <c r="E53" s="258">
        <v>1</v>
      </c>
      <c r="F53" s="259"/>
      <c r="G53" s="260">
        <f>ROUND(E53*F53,2)</f>
        <v>0</v>
      </c>
      <c r="H53" s="236"/>
      <c r="I53" s="235">
        <f>ROUND(E53*H53,2)</f>
        <v>0</v>
      </c>
      <c r="J53" s="236"/>
      <c r="K53" s="235">
        <f>ROUND(E53*J53,2)</f>
        <v>0</v>
      </c>
      <c r="L53" s="235">
        <v>21</v>
      </c>
      <c r="M53" s="235">
        <f>G53*(1+L53/100)</f>
        <v>0</v>
      </c>
      <c r="N53" s="234">
        <v>0</v>
      </c>
      <c r="O53" s="234">
        <f>ROUND(E53*N53,2)</f>
        <v>0</v>
      </c>
      <c r="P53" s="234">
        <v>0</v>
      </c>
      <c r="Q53" s="234">
        <f>ROUND(E53*P53,2)</f>
        <v>0</v>
      </c>
      <c r="R53" s="235"/>
      <c r="S53" s="235" t="s">
        <v>296</v>
      </c>
      <c r="T53" s="235" t="s">
        <v>117</v>
      </c>
      <c r="U53" s="235">
        <v>0.66300000000000003</v>
      </c>
      <c r="V53" s="235">
        <f>ROUND(E53*U53,2)</f>
        <v>0.66</v>
      </c>
      <c r="W53" s="235"/>
      <c r="X53" s="235" t="s">
        <v>118</v>
      </c>
      <c r="Y53" s="235" t="s">
        <v>119</v>
      </c>
      <c r="Z53" s="215"/>
      <c r="AA53" s="215"/>
      <c r="AB53" s="215"/>
      <c r="AC53" s="215"/>
      <c r="AD53" s="215"/>
      <c r="AE53" s="215"/>
      <c r="AF53" s="215"/>
      <c r="AG53" s="215" t="s">
        <v>120</v>
      </c>
      <c r="AH53" s="215"/>
      <c r="AI53" s="215"/>
      <c r="AJ53" s="215"/>
      <c r="AK53" s="215"/>
      <c r="AL53" s="215"/>
      <c r="AM53" s="215"/>
      <c r="AN53" s="215"/>
      <c r="AO53" s="215"/>
      <c r="AP53" s="215"/>
      <c r="AQ53" s="215"/>
      <c r="AR53" s="215"/>
      <c r="AS53" s="215"/>
      <c r="AT53" s="215"/>
      <c r="AU53" s="215"/>
      <c r="AV53" s="215"/>
      <c r="AW53" s="215"/>
      <c r="AX53" s="215"/>
      <c r="AY53" s="215"/>
      <c r="AZ53" s="215"/>
      <c r="BA53" s="215"/>
      <c r="BB53" s="215"/>
      <c r="BC53" s="215"/>
      <c r="BD53" s="215"/>
      <c r="BE53" s="215"/>
      <c r="BF53" s="215"/>
      <c r="BG53" s="215"/>
      <c r="BH53" s="215"/>
    </row>
    <row r="54" spans="1:60" outlineLevel="1" x14ac:dyDescent="0.2">
      <c r="A54" s="255">
        <v>36</v>
      </c>
      <c r="B54" s="256" t="s">
        <v>297</v>
      </c>
      <c r="C54" s="263" t="s">
        <v>298</v>
      </c>
      <c r="D54" s="257" t="s">
        <v>148</v>
      </c>
      <c r="E54" s="258">
        <v>1</v>
      </c>
      <c r="F54" s="259"/>
      <c r="G54" s="260">
        <f>ROUND(E54*F54,2)</f>
        <v>0</v>
      </c>
      <c r="H54" s="236"/>
      <c r="I54" s="235">
        <f>ROUND(E54*H54,2)</f>
        <v>0</v>
      </c>
      <c r="J54" s="236"/>
      <c r="K54" s="235">
        <f>ROUND(E54*J54,2)</f>
        <v>0</v>
      </c>
      <c r="L54" s="235">
        <v>21</v>
      </c>
      <c r="M54" s="235">
        <f>G54*(1+L54/100)</f>
        <v>0</v>
      </c>
      <c r="N54" s="234">
        <v>1.1199999999999999E-3</v>
      </c>
      <c r="O54" s="234">
        <f>ROUND(E54*N54,2)</f>
        <v>0</v>
      </c>
      <c r="P54" s="234">
        <v>0</v>
      </c>
      <c r="Q54" s="234">
        <f>ROUND(E54*P54,2)</f>
        <v>0</v>
      </c>
      <c r="R54" s="235" t="s">
        <v>123</v>
      </c>
      <c r="S54" s="235" t="s">
        <v>116</v>
      </c>
      <c r="T54" s="235" t="s">
        <v>117</v>
      </c>
      <c r="U54" s="235">
        <v>0</v>
      </c>
      <c r="V54" s="235">
        <f>ROUND(E54*U54,2)</f>
        <v>0</v>
      </c>
      <c r="W54" s="235"/>
      <c r="X54" s="235" t="s">
        <v>124</v>
      </c>
      <c r="Y54" s="235" t="s">
        <v>119</v>
      </c>
      <c r="Z54" s="215"/>
      <c r="AA54" s="215"/>
      <c r="AB54" s="215"/>
      <c r="AC54" s="215"/>
      <c r="AD54" s="215"/>
      <c r="AE54" s="215"/>
      <c r="AF54" s="215"/>
      <c r="AG54" s="215" t="s">
        <v>125</v>
      </c>
      <c r="AH54" s="215"/>
      <c r="AI54" s="215"/>
      <c r="AJ54" s="215"/>
      <c r="AK54" s="215"/>
      <c r="AL54" s="215"/>
      <c r="AM54" s="215"/>
      <c r="AN54" s="215"/>
      <c r="AO54" s="215"/>
      <c r="AP54" s="215"/>
      <c r="AQ54" s="215"/>
      <c r="AR54" s="215"/>
      <c r="AS54" s="215"/>
      <c r="AT54" s="215"/>
      <c r="AU54" s="215"/>
      <c r="AV54" s="215"/>
      <c r="AW54" s="215"/>
      <c r="AX54" s="215"/>
      <c r="AY54" s="215"/>
      <c r="AZ54" s="215"/>
      <c r="BA54" s="215"/>
      <c r="BB54" s="215"/>
      <c r="BC54" s="215"/>
      <c r="BD54" s="215"/>
      <c r="BE54" s="215"/>
      <c r="BF54" s="215"/>
      <c r="BG54" s="215"/>
      <c r="BH54" s="215"/>
    </row>
    <row r="55" spans="1:60" outlineLevel="1" x14ac:dyDescent="0.2">
      <c r="A55" s="255">
        <v>37</v>
      </c>
      <c r="B55" s="256" t="s">
        <v>299</v>
      </c>
      <c r="C55" s="263" t="s">
        <v>300</v>
      </c>
      <c r="D55" s="257" t="s">
        <v>148</v>
      </c>
      <c r="E55" s="258">
        <v>1</v>
      </c>
      <c r="F55" s="259"/>
      <c r="G55" s="260">
        <f>ROUND(E55*F55,2)</f>
        <v>0</v>
      </c>
      <c r="H55" s="236"/>
      <c r="I55" s="235">
        <f>ROUND(E55*H55,2)</f>
        <v>0</v>
      </c>
      <c r="J55" s="236"/>
      <c r="K55" s="235">
        <f>ROUND(E55*J55,2)</f>
        <v>0</v>
      </c>
      <c r="L55" s="235">
        <v>21</v>
      </c>
      <c r="M55" s="235">
        <f>G55*(1+L55/100)</f>
        <v>0</v>
      </c>
      <c r="N55" s="234">
        <v>0</v>
      </c>
      <c r="O55" s="234">
        <f>ROUND(E55*N55,2)</f>
        <v>0</v>
      </c>
      <c r="P55" s="234">
        <v>0</v>
      </c>
      <c r="Q55" s="234">
        <f>ROUND(E55*P55,2)</f>
        <v>0</v>
      </c>
      <c r="R55" s="235"/>
      <c r="S55" s="235" t="s">
        <v>116</v>
      </c>
      <c r="T55" s="235" t="s">
        <v>117</v>
      </c>
      <c r="U55" s="235">
        <v>0</v>
      </c>
      <c r="V55" s="235">
        <f>ROUND(E55*U55,2)</f>
        <v>0</v>
      </c>
      <c r="W55" s="235"/>
      <c r="X55" s="235" t="s">
        <v>118</v>
      </c>
      <c r="Y55" s="235" t="s">
        <v>119</v>
      </c>
      <c r="Z55" s="215"/>
      <c r="AA55" s="215"/>
      <c r="AB55" s="215"/>
      <c r="AC55" s="215"/>
      <c r="AD55" s="215"/>
      <c r="AE55" s="215"/>
      <c r="AF55" s="215"/>
      <c r="AG55" s="215" t="s">
        <v>120</v>
      </c>
      <c r="AH55" s="215"/>
      <c r="AI55" s="215"/>
      <c r="AJ55" s="215"/>
      <c r="AK55" s="215"/>
      <c r="AL55" s="215"/>
      <c r="AM55" s="215"/>
      <c r="AN55" s="215"/>
      <c r="AO55" s="215"/>
      <c r="AP55" s="215"/>
      <c r="AQ55" s="215"/>
      <c r="AR55" s="215"/>
      <c r="AS55" s="215"/>
      <c r="AT55" s="215"/>
      <c r="AU55" s="215"/>
      <c r="AV55" s="215"/>
      <c r="AW55" s="215"/>
      <c r="AX55" s="215"/>
      <c r="AY55" s="215"/>
      <c r="AZ55" s="215"/>
      <c r="BA55" s="215"/>
      <c r="BB55" s="215"/>
      <c r="BC55" s="215"/>
      <c r="BD55" s="215"/>
      <c r="BE55" s="215"/>
      <c r="BF55" s="215"/>
      <c r="BG55" s="215"/>
      <c r="BH55" s="215"/>
    </row>
    <row r="56" spans="1:60" outlineLevel="1" x14ac:dyDescent="0.2">
      <c r="A56" s="255">
        <v>38</v>
      </c>
      <c r="B56" s="256" t="s">
        <v>269</v>
      </c>
      <c r="C56" s="263" t="s">
        <v>270</v>
      </c>
      <c r="D56" s="257" t="s">
        <v>266</v>
      </c>
      <c r="E56" s="258">
        <v>1</v>
      </c>
      <c r="F56" s="259"/>
      <c r="G56" s="260">
        <f>ROUND(E56*F56,2)</f>
        <v>0</v>
      </c>
      <c r="H56" s="236"/>
      <c r="I56" s="235">
        <f>ROUND(E56*H56,2)</f>
        <v>0</v>
      </c>
      <c r="J56" s="236"/>
      <c r="K56" s="235">
        <f>ROUND(E56*J56,2)</f>
        <v>0</v>
      </c>
      <c r="L56" s="235">
        <v>21</v>
      </c>
      <c r="M56" s="235">
        <f>G56*(1+L56/100)</f>
        <v>0</v>
      </c>
      <c r="N56" s="234">
        <v>0</v>
      </c>
      <c r="O56" s="234">
        <f>ROUND(E56*N56,2)</f>
        <v>0</v>
      </c>
      <c r="P56" s="234">
        <v>0</v>
      </c>
      <c r="Q56" s="234">
        <f>ROUND(E56*P56,2)</f>
        <v>0</v>
      </c>
      <c r="R56" s="235"/>
      <c r="S56" s="235" t="s">
        <v>189</v>
      </c>
      <c r="T56" s="235" t="s">
        <v>117</v>
      </c>
      <c r="U56" s="235">
        <v>0.7</v>
      </c>
      <c r="V56" s="235">
        <f>ROUND(E56*U56,2)</f>
        <v>0.7</v>
      </c>
      <c r="W56" s="235"/>
      <c r="X56" s="235" t="s">
        <v>118</v>
      </c>
      <c r="Y56" s="235" t="s">
        <v>119</v>
      </c>
      <c r="Z56" s="215"/>
      <c r="AA56" s="215"/>
      <c r="AB56" s="215"/>
      <c r="AC56" s="215"/>
      <c r="AD56" s="215"/>
      <c r="AE56" s="215"/>
      <c r="AF56" s="215"/>
      <c r="AG56" s="215" t="s">
        <v>120</v>
      </c>
      <c r="AH56" s="215"/>
      <c r="AI56" s="215"/>
      <c r="AJ56" s="215"/>
      <c r="AK56" s="215"/>
      <c r="AL56" s="215"/>
      <c r="AM56" s="215"/>
      <c r="AN56" s="215"/>
      <c r="AO56" s="215"/>
      <c r="AP56" s="215"/>
      <c r="AQ56" s="215"/>
      <c r="AR56" s="215"/>
      <c r="AS56" s="215"/>
      <c r="AT56" s="215"/>
      <c r="AU56" s="215"/>
      <c r="AV56" s="215"/>
      <c r="AW56" s="215"/>
      <c r="AX56" s="215"/>
      <c r="AY56" s="215"/>
      <c r="AZ56" s="215"/>
      <c r="BA56" s="215"/>
      <c r="BB56" s="215"/>
      <c r="BC56" s="215"/>
      <c r="BD56" s="215"/>
      <c r="BE56" s="215"/>
      <c r="BF56" s="215"/>
      <c r="BG56" s="215"/>
      <c r="BH56" s="215"/>
    </row>
    <row r="57" spans="1:60" ht="45" outlineLevel="1" x14ac:dyDescent="0.2">
      <c r="A57" s="255">
        <v>39</v>
      </c>
      <c r="B57" s="256" t="s">
        <v>301</v>
      </c>
      <c r="C57" s="263" t="s">
        <v>302</v>
      </c>
      <c r="D57" s="257" t="s">
        <v>188</v>
      </c>
      <c r="E57" s="258">
        <v>1</v>
      </c>
      <c r="F57" s="259"/>
      <c r="G57" s="260">
        <f>ROUND(E57*F57,2)</f>
        <v>0</v>
      </c>
      <c r="H57" s="236"/>
      <c r="I57" s="235">
        <f>ROUND(E57*H57,2)</f>
        <v>0</v>
      </c>
      <c r="J57" s="236"/>
      <c r="K57" s="235">
        <f>ROUND(E57*J57,2)</f>
        <v>0</v>
      </c>
      <c r="L57" s="235">
        <v>21</v>
      </c>
      <c r="M57" s="235">
        <f>G57*(1+L57/100)</f>
        <v>0</v>
      </c>
      <c r="N57" s="234">
        <v>0</v>
      </c>
      <c r="O57" s="234">
        <f>ROUND(E57*N57,2)</f>
        <v>0</v>
      </c>
      <c r="P57" s="234">
        <v>0</v>
      </c>
      <c r="Q57" s="234">
        <f>ROUND(E57*P57,2)</f>
        <v>0</v>
      </c>
      <c r="R57" s="235"/>
      <c r="S57" s="235" t="s">
        <v>189</v>
      </c>
      <c r="T57" s="235" t="s">
        <v>117</v>
      </c>
      <c r="U57" s="235">
        <v>0</v>
      </c>
      <c r="V57" s="235">
        <f>ROUND(E57*U57,2)</f>
        <v>0</v>
      </c>
      <c r="W57" s="235"/>
      <c r="X57" s="235" t="s">
        <v>124</v>
      </c>
      <c r="Y57" s="235" t="s">
        <v>119</v>
      </c>
      <c r="Z57" s="215"/>
      <c r="AA57" s="215"/>
      <c r="AB57" s="215"/>
      <c r="AC57" s="215"/>
      <c r="AD57" s="215"/>
      <c r="AE57" s="215"/>
      <c r="AF57" s="215"/>
      <c r="AG57" s="215" t="s">
        <v>125</v>
      </c>
      <c r="AH57" s="215"/>
      <c r="AI57" s="215"/>
      <c r="AJ57" s="215"/>
      <c r="AK57" s="215"/>
      <c r="AL57" s="215"/>
      <c r="AM57" s="215"/>
      <c r="AN57" s="215"/>
      <c r="AO57" s="215"/>
      <c r="AP57" s="215"/>
      <c r="AQ57" s="215"/>
      <c r="AR57" s="215"/>
      <c r="AS57" s="215"/>
      <c r="AT57" s="215"/>
      <c r="AU57" s="215"/>
      <c r="AV57" s="215"/>
      <c r="AW57" s="215"/>
      <c r="AX57" s="215"/>
      <c r="AY57" s="215"/>
      <c r="AZ57" s="215"/>
      <c r="BA57" s="215"/>
      <c r="BB57" s="215"/>
      <c r="BC57" s="215"/>
      <c r="BD57" s="215"/>
      <c r="BE57" s="215"/>
      <c r="BF57" s="215"/>
      <c r="BG57" s="215"/>
      <c r="BH57" s="215"/>
    </row>
    <row r="58" spans="1:60" outlineLevel="1" x14ac:dyDescent="0.2">
      <c r="A58" s="255">
        <v>40</v>
      </c>
      <c r="B58" s="256" t="s">
        <v>303</v>
      </c>
      <c r="C58" s="263" t="s">
        <v>304</v>
      </c>
      <c r="D58" s="257" t="s">
        <v>148</v>
      </c>
      <c r="E58" s="258">
        <v>1</v>
      </c>
      <c r="F58" s="259"/>
      <c r="G58" s="260">
        <f>ROUND(E58*F58,2)</f>
        <v>0</v>
      </c>
      <c r="H58" s="236"/>
      <c r="I58" s="235">
        <f>ROUND(E58*H58,2)</f>
        <v>0</v>
      </c>
      <c r="J58" s="236"/>
      <c r="K58" s="235">
        <f>ROUND(E58*J58,2)</f>
        <v>0</v>
      </c>
      <c r="L58" s="235">
        <v>21</v>
      </c>
      <c r="M58" s="235">
        <f>G58*(1+L58/100)</f>
        <v>0</v>
      </c>
      <c r="N58" s="234">
        <v>0</v>
      </c>
      <c r="O58" s="234">
        <f>ROUND(E58*N58,2)</f>
        <v>0</v>
      </c>
      <c r="P58" s="234">
        <v>0</v>
      </c>
      <c r="Q58" s="234">
        <f>ROUND(E58*P58,2)</f>
        <v>0</v>
      </c>
      <c r="R58" s="235"/>
      <c r="S58" s="235" t="s">
        <v>116</v>
      </c>
      <c r="T58" s="235" t="s">
        <v>117</v>
      </c>
      <c r="U58" s="235">
        <v>0</v>
      </c>
      <c r="V58" s="235">
        <f>ROUND(E58*U58,2)</f>
        <v>0</v>
      </c>
      <c r="W58" s="235"/>
      <c r="X58" s="235" t="s">
        <v>118</v>
      </c>
      <c r="Y58" s="235" t="s">
        <v>119</v>
      </c>
      <c r="Z58" s="215"/>
      <c r="AA58" s="215"/>
      <c r="AB58" s="215"/>
      <c r="AC58" s="215"/>
      <c r="AD58" s="215"/>
      <c r="AE58" s="215"/>
      <c r="AF58" s="215"/>
      <c r="AG58" s="215" t="s">
        <v>120</v>
      </c>
      <c r="AH58" s="215"/>
      <c r="AI58" s="215"/>
      <c r="AJ58" s="215"/>
      <c r="AK58" s="215"/>
      <c r="AL58" s="215"/>
      <c r="AM58" s="215"/>
      <c r="AN58" s="215"/>
      <c r="AO58" s="215"/>
      <c r="AP58" s="215"/>
      <c r="AQ58" s="215"/>
      <c r="AR58" s="215"/>
      <c r="AS58" s="215"/>
      <c r="AT58" s="215"/>
      <c r="AU58" s="215"/>
      <c r="AV58" s="215"/>
      <c r="AW58" s="215"/>
      <c r="AX58" s="215"/>
      <c r="AY58" s="215"/>
      <c r="AZ58" s="215"/>
      <c r="BA58" s="215"/>
      <c r="BB58" s="215"/>
      <c r="BC58" s="215"/>
      <c r="BD58" s="215"/>
      <c r="BE58" s="215"/>
      <c r="BF58" s="215"/>
      <c r="BG58" s="215"/>
      <c r="BH58" s="215"/>
    </row>
    <row r="59" spans="1:60" outlineLevel="1" x14ac:dyDescent="0.2">
      <c r="A59" s="255">
        <v>41</v>
      </c>
      <c r="B59" s="256" t="s">
        <v>305</v>
      </c>
      <c r="C59" s="263" t="s">
        <v>306</v>
      </c>
      <c r="D59" s="257" t="s">
        <v>266</v>
      </c>
      <c r="E59" s="258">
        <v>12</v>
      </c>
      <c r="F59" s="259"/>
      <c r="G59" s="260">
        <f>ROUND(E59*F59,2)</f>
        <v>0</v>
      </c>
      <c r="H59" s="236"/>
      <c r="I59" s="235">
        <f>ROUND(E59*H59,2)</f>
        <v>0</v>
      </c>
      <c r="J59" s="236"/>
      <c r="K59" s="235">
        <f>ROUND(E59*J59,2)</f>
        <v>0</v>
      </c>
      <c r="L59" s="235">
        <v>21</v>
      </c>
      <c r="M59" s="235">
        <f>G59*(1+L59/100)</f>
        <v>0</v>
      </c>
      <c r="N59" s="234">
        <v>0</v>
      </c>
      <c r="O59" s="234">
        <f>ROUND(E59*N59,2)</f>
        <v>0</v>
      </c>
      <c r="P59" s="234">
        <v>0</v>
      </c>
      <c r="Q59" s="234">
        <f>ROUND(E59*P59,2)</f>
        <v>0</v>
      </c>
      <c r="R59" s="235"/>
      <c r="S59" s="235" t="s">
        <v>189</v>
      </c>
      <c r="T59" s="235" t="s">
        <v>117</v>
      </c>
      <c r="U59" s="235">
        <v>0.8</v>
      </c>
      <c r="V59" s="235">
        <f>ROUND(E59*U59,2)</f>
        <v>9.6</v>
      </c>
      <c r="W59" s="235"/>
      <c r="X59" s="235" t="s">
        <v>118</v>
      </c>
      <c r="Y59" s="235" t="s">
        <v>119</v>
      </c>
      <c r="Z59" s="215"/>
      <c r="AA59" s="215"/>
      <c r="AB59" s="215"/>
      <c r="AC59" s="215"/>
      <c r="AD59" s="215"/>
      <c r="AE59" s="215"/>
      <c r="AF59" s="215"/>
      <c r="AG59" s="215" t="s">
        <v>120</v>
      </c>
      <c r="AH59" s="215"/>
      <c r="AI59" s="215"/>
      <c r="AJ59" s="215"/>
      <c r="AK59" s="215"/>
      <c r="AL59" s="215"/>
      <c r="AM59" s="215"/>
      <c r="AN59" s="215"/>
      <c r="AO59" s="215"/>
      <c r="AP59" s="215"/>
      <c r="AQ59" s="215"/>
      <c r="AR59" s="215"/>
      <c r="AS59" s="215"/>
      <c r="AT59" s="215"/>
      <c r="AU59" s="215"/>
      <c r="AV59" s="215"/>
      <c r="AW59" s="215"/>
      <c r="AX59" s="215"/>
      <c r="AY59" s="215"/>
      <c r="AZ59" s="215"/>
      <c r="BA59" s="215"/>
      <c r="BB59" s="215"/>
      <c r="BC59" s="215"/>
      <c r="BD59" s="215"/>
      <c r="BE59" s="215"/>
      <c r="BF59" s="215"/>
      <c r="BG59" s="215"/>
      <c r="BH59" s="215"/>
    </row>
    <row r="60" spans="1:60" ht="25.5" x14ac:dyDescent="0.2">
      <c r="A60" s="239" t="s">
        <v>111</v>
      </c>
      <c r="B60" s="240" t="s">
        <v>79</v>
      </c>
      <c r="C60" s="262" t="s">
        <v>80</v>
      </c>
      <c r="D60" s="241"/>
      <c r="E60" s="242"/>
      <c r="F60" s="243"/>
      <c r="G60" s="244">
        <f>SUMIF(AG61:AG62,"&lt;&gt;NOR",G61:G62)</f>
        <v>0</v>
      </c>
      <c r="H60" s="238"/>
      <c r="I60" s="238">
        <f>SUM(I61:I62)</f>
        <v>0</v>
      </c>
      <c r="J60" s="238"/>
      <c r="K60" s="238">
        <f>SUM(K61:K62)</f>
        <v>0</v>
      </c>
      <c r="L60" s="238"/>
      <c r="M60" s="238">
        <f>SUM(M61:M62)</f>
        <v>0</v>
      </c>
      <c r="N60" s="237"/>
      <c r="O60" s="237">
        <f>SUM(O61:O62)</f>
        <v>0</v>
      </c>
      <c r="P60" s="237"/>
      <c r="Q60" s="237">
        <f>SUM(Q61:Q62)</f>
        <v>0</v>
      </c>
      <c r="R60" s="238"/>
      <c r="S60" s="238"/>
      <c r="T60" s="238"/>
      <c r="U60" s="238"/>
      <c r="V60" s="238">
        <f>SUM(V61:V62)</f>
        <v>0</v>
      </c>
      <c r="W60" s="238"/>
      <c r="X60" s="238"/>
      <c r="Y60" s="238"/>
      <c r="AG60" t="s">
        <v>112</v>
      </c>
    </row>
    <row r="61" spans="1:60" outlineLevel="1" x14ac:dyDescent="0.2">
      <c r="A61" s="249">
        <v>42</v>
      </c>
      <c r="B61" s="250" t="s">
        <v>307</v>
      </c>
      <c r="C61" s="264" t="s">
        <v>308</v>
      </c>
      <c r="D61" s="251" t="s">
        <v>220</v>
      </c>
      <c r="E61" s="252">
        <v>1</v>
      </c>
      <c r="F61" s="253"/>
      <c r="G61" s="254">
        <f>ROUND(E61*F61,2)</f>
        <v>0</v>
      </c>
      <c r="H61" s="236"/>
      <c r="I61" s="235">
        <f>ROUND(E61*H61,2)</f>
        <v>0</v>
      </c>
      <c r="J61" s="236"/>
      <c r="K61" s="235">
        <f>ROUND(E61*J61,2)</f>
        <v>0</v>
      </c>
      <c r="L61" s="235">
        <v>21</v>
      </c>
      <c r="M61" s="235">
        <f>G61*(1+L61/100)</f>
        <v>0</v>
      </c>
      <c r="N61" s="234">
        <v>0</v>
      </c>
      <c r="O61" s="234">
        <f>ROUND(E61*N61,2)</f>
        <v>0</v>
      </c>
      <c r="P61" s="234">
        <v>0</v>
      </c>
      <c r="Q61" s="234">
        <f>ROUND(E61*P61,2)</f>
        <v>0</v>
      </c>
      <c r="R61" s="235"/>
      <c r="S61" s="235" t="s">
        <v>189</v>
      </c>
      <c r="T61" s="235" t="s">
        <v>117</v>
      </c>
      <c r="U61" s="235">
        <v>0</v>
      </c>
      <c r="V61" s="235">
        <f>ROUND(E61*U61,2)</f>
        <v>0</v>
      </c>
      <c r="W61" s="235"/>
      <c r="X61" s="235" t="s">
        <v>124</v>
      </c>
      <c r="Y61" s="235" t="s">
        <v>119</v>
      </c>
      <c r="Z61" s="215"/>
      <c r="AA61" s="215"/>
      <c r="AB61" s="215"/>
      <c r="AC61" s="215"/>
      <c r="AD61" s="215"/>
      <c r="AE61" s="215"/>
      <c r="AF61" s="215"/>
      <c r="AG61" s="215" t="s">
        <v>125</v>
      </c>
      <c r="AH61" s="215"/>
      <c r="AI61" s="215"/>
      <c r="AJ61" s="215"/>
      <c r="AK61" s="215"/>
      <c r="AL61" s="215"/>
      <c r="AM61" s="215"/>
      <c r="AN61" s="215"/>
      <c r="AO61" s="215"/>
      <c r="AP61" s="215"/>
      <c r="AQ61" s="215"/>
      <c r="AR61" s="215"/>
      <c r="AS61" s="215"/>
      <c r="AT61" s="215"/>
      <c r="AU61" s="215"/>
      <c r="AV61" s="215"/>
      <c r="AW61" s="215"/>
      <c r="AX61" s="215"/>
      <c r="AY61" s="215"/>
      <c r="AZ61" s="215"/>
      <c r="BA61" s="215"/>
      <c r="BB61" s="215"/>
      <c r="BC61" s="215"/>
      <c r="BD61" s="215"/>
      <c r="BE61" s="215"/>
      <c r="BF61" s="215"/>
      <c r="BG61" s="215"/>
      <c r="BH61" s="215"/>
    </row>
    <row r="62" spans="1:60" ht="22.5" outlineLevel="2" x14ac:dyDescent="0.2">
      <c r="A62" s="232"/>
      <c r="B62" s="233"/>
      <c r="C62" s="265" t="s">
        <v>309</v>
      </c>
      <c r="D62" s="261"/>
      <c r="E62" s="261"/>
      <c r="F62" s="261"/>
      <c r="G62" s="261"/>
      <c r="H62" s="235"/>
      <c r="I62" s="235"/>
      <c r="J62" s="235"/>
      <c r="K62" s="235"/>
      <c r="L62" s="235"/>
      <c r="M62" s="235"/>
      <c r="N62" s="234"/>
      <c r="O62" s="234"/>
      <c r="P62" s="234"/>
      <c r="Q62" s="234"/>
      <c r="R62" s="235"/>
      <c r="S62" s="235"/>
      <c r="T62" s="235"/>
      <c r="U62" s="235"/>
      <c r="V62" s="235"/>
      <c r="W62" s="235"/>
      <c r="X62" s="235"/>
      <c r="Y62" s="235"/>
      <c r="Z62" s="215"/>
      <c r="AA62" s="215"/>
      <c r="AB62" s="215"/>
      <c r="AC62" s="215"/>
      <c r="AD62" s="215"/>
      <c r="AE62" s="215"/>
      <c r="AF62" s="215"/>
      <c r="AG62" s="215" t="s">
        <v>143</v>
      </c>
      <c r="AH62" s="215"/>
      <c r="AI62" s="215"/>
      <c r="AJ62" s="215"/>
      <c r="AK62" s="215"/>
      <c r="AL62" s="215"/>
      <c r="AM62" s="215"/>
      <c r="AN62" s="215"/>
      <c r="AO62" s="215"/>
      <c r="AP62" s="215"/>
      <c r="AQ62" s="215"/>
      <c r="AR62" s="215"/>
      <c r="AS62" s="215"/>
      <c r="AT62" s="215"/>
      <c r="AU62" s="215"/>
      <c r="AV62" s="215"/>
      <c r="AW62" s="215"/>
      <c r="AX62" s="215"/>
      <c r="AY62" s="215"/>
      <c r="AZ62" s="215"/>
      <c r="BA62" s="273" t="str">
        <f>C62</f>
        <v>Topná zkouška trvající 72hod; Protokol o uskutečněné TZ; Grafy průběhů sledovaných veličin ve fomátu XLS; Aktuální schéma zapojení MaR; Popis funkce technologie.</v>
      </c>
      <c r="BB62" s="215"/>
      <c r="BC62" s="215"/>
      <c r="BD62" s="215"/>
      <c r="BE62" s="215"/>
      <c r="BF62" s="215"/>
      <c r="BG62" s="215"/>
      <c r="BH62" s="215"/>
    </row>
    <row r="63" spans="1:60" x14ac:dyDescent="0.2">
      <c r="A63" s="3"/>
      <c r="B63" s="4"/>
      <c r="C63" s="266"/>
      <c r="D63" s="6"/>
      <c r="E63" s="3"/>
      <c r="F63" s="3"/>
      <c r="G63" s="3"/>
      <c r="H63" s="3"/>
      <c r="I63" s="3"/>
      <c r="J63" s="3"/>
      <c r="K63" s="3"/>
      <c r="L63" s="3"/>
      <c r="M63" s="3"/>
      <c r="N63" s="3"/>
      <c r="O63" s="3"/>
      <c r="P63" s="3"/>
      <c r="Q63" s="3"/>
      <c r="R63" s="3"/>
      <c r="S63" s="3"/>
      <c r="T63" s="3"/>
      <c r="U63" s="3"/>
      <c r="V63" s="3"/>
      <c r="W63" s="3"/>
      <c r="X63" s="3"/>
      <c r="Y63" s="3"/>
      <c r="AE63">
        <v>15</v>
      </c>
      <c r="AF63">
        <v>21</v>
      </c>
      <c r="AG63" t="s">
        <v>97</v>
      </c>
    </row>
    <row r="64" spans="1:60" x14ac:dyDescent="0.2">
      <c r="A64" s="218"/>
      <c r="B64" s="219" t="s">
        <v>31</v>
      </c>
      <c r="C64" s="267"/>
      <c r="D64" s="220"/>
      <c r="E64" s="221"/>
      <c r="F64" s="221"/>
      <c r="G64" s="248">
        <f>G8+G15+G34+G60</f>
        <v>0</v>
      </c>
      <c r="H64" s="3"/>
      <c r="I64" s="3"/>
      <c r="J64" s="3"/>
      <c r="K64" s="3"/>
      <c r="L64" s="3"/>
      <c r="M64" s="3"/>
      <c r="N64" s="3"/>
      <c r="O64" s="3"/>
      <c r="P64" s="3"/>
      <c r="Q64" s="3"/>
      <c r="R64" s="3"/>
      <c r="S64" s="3"/>
      <c r="T64" s="3"/>
      <c r="U64" s="3"/>
      <c r="V64" s="3"/>
      <c r="W64" s="3"/>
      <c r="X64" s="3"/>
      <c r="Y64" s="3"/>
      <c r="AE64">
        <f>SUMIF(L7:L62,AE63,G7:G62)</f>
        <v>0</v>
      </c>
      <c r="AF64">
        <f>SUMIF(L7:L62,AF63,G7:G62)</f>
        <v>0</v>
      </c>
      <c r="AG64" t="s">
        <v>214</v>
      </c>
    </row>
    <row r="65" spans="1:33" x14ac:dyDescent="0.2">
      <c r="A65" s="3"/>
      <c r="B65" s="4"/>
      <c r="C65" s="266"/>
      <c r="D65" s="6"/>
      <c r="E65" s="3"/>
      <c r="F65" s="3"/>
      <c r="G65" s="3"/>
      <c r="H65" s="3"/>
      <c r="I65" s="3"/>
      <c r="J65" s="3"/>
      <c r="K65" s="3"/>
      <c r="L65" s="3"/>
      <c r="M65" s="3"/>
      <c r="N65" s="3"/>
      <c r="O65" s="3"/>
      <c r="P65" s="3"/>
      <c r="Q65" s="3"/>
      <c r="R65" s="3"/>
      <c r="S65" s="3"/>
      <c r="T65" s="3"/>
      <c r="U65" s="3"/>
      <c r="V65" s="3"/>
      <c r="W65" s="3"/>
      <c r="X65" s="3"/>
      <c r="Y65" s="3"/>
    </row>
    <row r="66" spans="1:33" x14ac:dyDescent="0.2">
      <c r="A66" s="3"/>
      <c r="B66" s="4"/>
      <c r="C66" s="266"/>
      <c r="D66" s="6"/>
      <c r="E66" s="3"/>
      <c r="F66" s="3"/>
      <c r="G66" s="3"/>
      <c r="H66" s="3"/>
      <c r="I66" s="3"/>
      <c r="J66" s="3"/>
      <c r="K66" s="3"/>
      <c r="L66" s="3"/>
      <c r="M66" s="3"/>
      <c r="N66" s="3"/>
      <c r="O66" s="3"/>
      <c r="P66" s="3"/>
      <c r="Q66" s="3"/>
      <c r="R66" s="3"/>
      <c r="S66" s="3"/>
      <c r="T66" s="3"/>
      <c r="U66" s="3"/>
      <c r="V66" s="3"/>
      <c r="W66" s="3"/>
      <c r="X66" s="3"/>
      <c r="Y66" s="3"/>
    </row>
    <row r="67" spans="1:33" x14ac:dyDescent="0.2">
      <c r="A67" s="222" t="s">
        <v>215</v>
      </c>
      <c r="B67" s="222"/>
      <c r="C67" s="268"/>
      <c r="D67" s="6"/>
      <c r="E67" s="3"/>
      <c r="F67" s="3"/>
      <c r="G67" s="3"/>
      <c r="H67" s="3"/>
      <c r="I67" s="3"/>
      <c r="J67" s="3"/>
      <c r="K67" s="3"/>
      <c r="L67" s="3"/>
      <c r="M67" s="3"/>
      <c r="N67" s="3"/>
      <c r="O67" s="3"/>
      <c r="P67" s="3"/>
      <c r="Q67" s="3"/>
      <c r="R67" s="3"/>
      <c r="S67" s="3"/>
      <c r="T67" s="3"/>
      <c r="U67" s="3"/>
      <c r="V67" s="3"/>
      <c r="W67" s="3"/>
      <c r="X67" s="3"/>
      <c r="Y67" s="3"/>
    </row>
    <row r="68" spans="1:33" x14ac:dyDescent="0.2">
      <c r="A68" s="223"/>
      <c r="B68" s="224"/>
      <c r="C68" s="269"/>
      <c r="D68" s="224"/>
      <c r="E68" s="224"/>
      <c r="F68" s="224"/>
      <c r="G68" s="225"/>
      <c r="H68" s="3"/>
      <c r="I68" s="3"/>
      <c r="J68" s="3"/>
      <c r="K68" s="3"/>
      <c r="L68" s="3"/>
      <c r="M68" s="3"/>
      <c r="N68" s="3"/>
      <c r="O68" s="3"/>
      <c r="P68" s="3"/>
      <c r="Q68" s="3"/>
      <c r="R68" s="3"/>
      <c r="S68" s="3"/>
      <c r="T68" s="3"/>
      <c r="U68" s="3"/>
      <c r="V68" s="3"/>
      <c r="W68" s="3"/>
      <c r="X68" s="3"/>
      <c r="Y68" s="3"/>
      <c r="AG68" t="s">
        <v>216</v>
      </c>
    </row>
    <row r="69" spans="1:33" x14ac:dyDescent="0.2">
      <c r="A69" s="226"/>
      <c r="B69" s="227"/>
      <c r="C69" s="270"/>
      <c r="D69" s="227"/>
      <c r="E69" s="227"/>
      <c r="F69" s="227"/>
      <c r="G69" s="228"/>
      <c r="H69" s="3"/>
      <c r="I69" s="3"/>
      <c r="J69" s="3"/>
      <c r="K69" s="3"/>
      <c r="L69" s="3"/>
      <c r="M69" s="3"/>
      <c r="N69" s="3"/>
      <c r="O69" s="3"/>
      <c r="P69" s="3"/>
      <c r="Q69" s="3"/>
      <c r="R69" s="3"/>
      <c r="S69" s="3"/>
      <c r="T69" s="3"/>
      <c r="U69" s="3"/>
      <c r="V69" s="3"/>
      <c r="W69" s="3"/>
      <c r="X69" s="3"/>
      <c r="Y69" s="3"/>
    </row>
    <row r="70" spans="1:33" x14ac:dyDescent="0.2">
      <c r="A70" s="226"/>
      <c r="B70" s="227"/>
      <c r="C70" s="270"/>
      <c r="D70" s="227"/>
      <c r="E70" s="227"/>
      <c r="F70" s="227"/>
      <c r="G70" s="228"/>
      <c r="H70" s="3"/>
      <c r="I70" s="3"/>
      <c r="J70" s="3"/>
      <c r="K70" s="3"/>
      <c r="L70" s="3"/>
      <c r="M70" s="3"/>
      <c r="N70" s="3"/>
      <c r="O70" s="3"/>
      <c r="P70" s="3"/>
      <c r="Q70" s="3"/>
      <c r="R70" s="3"/>
      <c r="S70" s="3"/>
      <c r="T70" s="3"/>
      <c r="U70" s="3"/>
      <c r="V70" s="3"/>
      <c r="W70" s="3"/>
      <c r="X70" s="3"/>
      <c r="Y70" s="3"/>
    </row>
    <row r="71" spans="1:33" x14ac:dyDescent="0.2">
      <c r="A71" s="226"/>
      <c r="B71" s="227"/>
      <c r="C71" s="270"/>
      <c r="D71" s="227"/>
      <c r="E71" s="227"/>
      <c r="F71" s="227"/>
      <c r="G71" s="228"/>
      <c r="H71" s="3"/>
      <c r="I71" s="3"/>
      <c r="J71" s="3"/>
      <c r="K71" s="3"/>
      <c r="L71" s="3"/>
      <c r="M71" s="3"/>
      <c r="N71" s="3"/>
      <c r="O71" s="3"/>
      <c r="P71" s="3"/>
      <c r="Q71" s="3"/>
      <c r="R71" s="3"/>
      <c r="S71" s="3"/>
      <c r="T71" s="3"/>
      <c r="U71" s="3"/>
      <c r="V71" s="3"/>
      <c r="W71" s="3"/>
      <c r="X71" s="3"/>
      <c r="Y71" s="3"/>
    </row>
    <row r="72" spans="1:33" x14ac:dyDescent="0.2">
      <c r="A72" s="229"/>
      <c r="B72" s="230"/>
      <c r="C72" s="271"/>
      <c r="D72" s="230"/>
      <c r="E72" s="230"/>
      <c r="F72" s="230"/>
      <c r="G72" s="231"/>
      <c r="H72" s="3"/>
      <c r="I72" s="3"/>
      <c r="J72" s="3"/>
      <c r="K72" s="3"/>
      <c r="L72" s="3"/>
      <c r="M72" s="3"/>
      <c r="N72" s="3"/>
      <c r="O72" s="3"/>
      <c r="P72" s="3"/>
      <c r="Q72" s="3"/>
      <c r="R72" s="3"/>
      <c r="S72" s="3"/>
      <c r="T72" s="3"/>
      <c r="U72" s="3"/>
      <c r="V72" s="3"/>
      <c r="W72" s="3"/>
      <c r="X72" s="3"/>
      <c r="Y72" s="3"/>
    </row>
    <row r="73" spans="1:33" x14ac:dyDescent="0.2">
      <c r="A73" s="3"/>
      <c r="B73" s="4"/>
      <c r="C73" s="266"/>
      <c r="D73" s="6"/>
      <c r="E73" s="3"/>
      <c r="F73" s="3"/>
      <c r="G73" s="3"/>
      <c r="H73" s="3"/>
      <c r="I73" s="3"/>
      <c r="J73" s="3"/>
      <c r="K73" s="3"/>
      <c r="L73" s="3"/>
      <c r="M73" s="3"/>
      <c r="N73" s="3"/>
      <c r="O73" s="3"/>
      <c r="P73" s="3"/>
      <c r="Q73" s="3"/>
      <c r="R73" s="3"/>
      <c r="S73" s="3"/>
      <c r="T73" s="3"/>
      <c r="U73" s="3"/>
      <c r="V73" s="3"/>
      <c r="W73" s="3"/>
      <c r="X73" s="3"/>
      <c r="Y73" s="3"/>
    </row>
    <row r="74" spans="1:33" x14ac:dyDescent="0.2">
      <c r="C74" s="272"/>
      <c r="D74" s="10"/>
      <c r="AG74" t="s">
        <v>217</v>
      </c>
    </row>
    <row r="75" spans="1:33" x14ac:dyDescent="0.2">
      <c r="D75" s="10"/>
    </row>
    <row r="76" spans="1:33" x14ac:dyDescent="0.2">
      <c r="D76" s="10"/>
    </row>
    <row r="77" spans="1:33" x14ac:dyDescent="0.2">
      <c r="D77" s="10"/>
    </row>
    <row r="78" spans="1:33" x14ac:dyDescent="0.2">
      <c r="D78" s="10"/>
    </row>
    <row r="79" spans="1:33" x14ac:dyDescent="0.2">
      <c r="D79" s="10"/>
    </row>
    <row r="80" spans="1:33" x14ac:dyDescent="0.2">
      <c r="D80" s="10"/>
    </row>
    <row r="81" spans="4:4" x14ac:dyDescent="0.2">
      <c r="D81" s="10"/>
    </row>
    <row r="82" spans="4:4" x14ac:dyDescent="0.2">
      <c r="D82" s="10"/>
    </row>
    <row r="83" spans="4:4" x14ac:dyDescent="0.2">
      <c r="D83" s="10"/>
    </row>
    <row r="84" spans="4:4" x14ac:dyDescent="0.2">
      <c r="D84" s="10"/>
    </row>
    <row r="85" spans="4:4" x14ac:dyDescent="0.2">
      <c r="D85" s="10"/>
    </row>
    <row r="86" spans="4:4" x14ac:dyDescent="0.2">
      <c r="D86" s="10"/>
    </row>
    <row r="87" spans="4:4" x14ac:dyDescent="0.2">
      <c r="D87" s="10"/>
    </row>
    <row r="88" spans="4:4" x14ac:dyDescent="0.2">
      <c r="D88" s="10"/>
    </row>
    <row r="89" spans="4:4" x14ac:dyDescent="0.2">
      <c r="D89" s="10"/>
    </row>
    <row r="90" spans="4:4" x14ac:dyDescent="0.2">
      <c r="D90" s="10"/>
    </row>
    <row r="91" spans="4:4" x14ac:dyDescent="0.2">
      <c r="D91" s="10"/>
    </row>
    <row r="92" spans="4:4" x14ac:dyDescent="0.2">
      <c r="D92" s="10"/>
    </row>
    <row r="93" spans="4:4" x14ac:dyDescent="0.2">
      <c r="D93" s="10"/>
    </row>
    <row r="94" spans="4:4" x14ac:dyDescent="0.2">
      <c r="D94" s="10"/>
    </row>
    <row r="95" spans="4:4" x14ac:dyDescent="0.2">
      <c r="D95" s="10"/>
    </row>
    <row r="96" spans="4:4" x14ac:dyDescent="0.2">
      <c r="D96" s="10"/>
    </row>
    <row r="97" spans="4:4" x14ac:dyDescent="0.2">
      <c r="D97" s="10"/>
    </row>
    <row r="98" spans="4:4" x14ac:dyDescent="0.2">
      <c r="D98" s="10"/>
    </row>
    <row r="99" spans="4:4" x14ac:dyDescent="0.2">
      <c r="D99" s="10"/>
    </row>
    <row r="100" spans="4:4" x14ac:dyDescent="0.2">
      <c r="D100" s="10"/>
    </row>
    <row r="101" spans="4:4" x14ac:dyDescent="0.2">
      <c r="D101" s="10"/>
    </row>
    <row r="102" spans="4:4" x14ac:dyDescent="0.2">
      <c r="D102" s="10"/>
    </row>
    <row r="103" spans="4:4" x14ac:dyDescent="0.2">
      <c r="D103" s="10"/>
    </row>
    <row r="104" spans="4:4" x14ac:dyDescent="0.2">
      <c r="D104" s="10"/>
    </row>
    <row r="105" spans="4:4" x14ac:dyDescent="0.2">
      <c r="D105" s="10"/>
    </row>
    <row r="106" spans="4:4" x14ac:dyDescent="0.2">
      <c r="D106" s="10"/>
    </row>
    <row r="107" spans="4:4" x14ac:dyDescent="0.2">
      <c r="D107" s="10"/>
    </row>
    <row r="108" spans="4:4" x14ac:dyDescent="0.2">
      <c r="D108" s="10"/>
    </row>
    <row r="109" spans="4:4" x14ac:dyDescent="0.2">
      <c r="D109" s="10"/>
    </row>
    <row r="110" spans="4:4" x14ac:dyDescent="0.2">
      <c r="D110" s="10"/>
    </row>
    <row r="111" spans="4:4" x14ac:dyDescent="0.2">
      <c r="D111" s="10"/>
    </row>
    <row r="112" spans="4:4"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password="C4F5" sheet="1" formatRows="0"/>
  <mergeCells count="15">
    <mergeCell ref="C30:G30"/>
    <mergeCell ref="C32:G32"/>
    <mergeCell ref="C35:G35"/>
    <mergeCell ref="C52:G52"/>
    <mergeCell ref="C62:G62"/>
    <mergeCell ref="A1:G1"/>
    <mergeCell ref="C2:G2"/>
    <mergeCell ref="C3:G3"/>
    <mergeCell ref="C4:G4"/>
    <mergeCell ref="A67:C67"/>
    <mergeCell ref="A68:G72"/>
    <mergeCell ref="C10:G10"/>
    <mergeCell ref="C21:G21"/>
    <mergeCell ref="C26:G26"/>
    <mergeCell ref="C28:G28"/>
  </mergeCells>
  <pageMargins left="0.59055118110236204" right="0.196850393700787" top="0.78740157499999996" bottom="0.78740157499999996" header="0.3" footer="0.3"/>
  <pageSetup paperSize="9" orientation="portrait" horizontalDpi="0" verticalDpi="0"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50</vt:i4>
      </vt:variant>
    </vt:vector>
  </HeadingPairs>
  <TitlesOfParts>
    <vt:vector size="55" baseType="lpstr">
      <vt:lpstr>Pokyny pro vyplnění</vt:lpstr>
      <vt:lpstr>Stavba</vt:lpstr>
      <vt:lpstr>VzorPolozky</vt:lpstr>
      <vt:lpstr>PS PS 01 Pol</vt:lpstr>
      <vt:lpstr>PS PS 02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'PS PS 01 Pol'!Názvy_tisku</vt:lpstr>
      <vt:lpstr>'PS PS 02 Pol'!Názvy_tisku</vt:lpstr>
      <vt:lpstr>oadresa</vt:lpstr>
      <vt:lpstr>Stavba!Objednatel</vt:lpstr>
      <vt:lpstr>Stavba!Objekt</vt:lpstr>
      <vt:lpstr>'PS PS 01 Pol'!Oblast_tisku</vt:lpstr>
      <vt:lpstr>'PS PS 02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Žilka</dc:creator>
  <cp:lastModifiedBy>Ing. Pavel Žilka</cp:lastModifiedBy>
  <cp:lastPrinted>2019-03-19T12:27:02Z</cp:lastPrinted>
  <dcterms:created xsi:type="dcterms:W3CDTF">2009-04-08T07:15:50Z</dcterms:created>
  <dcterms:modified xsi:type="dcterms:W3CDTF">2025-10-05T08:54:07Z</dcterms:modified>
</cp:coreProperties>
</file>