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Rozpočet - rekapitulace" sheetId="2" r:id="rId2"/>
  </sheets>
  <definedNames>
    <definedName name="_xlnm.Print_Titles" localSheetId="0">'Stavební rozpočet'!$4:$5</definedName>
    <definedName name="_xlnm.Print_Area" localSheetId="0">'Stavební rozpočet'!$A$1:$J$111</definedName>
  </definedNames>
  <calcPr fullCalcOnLoad="1"/>
</workbook>
</file>

<file path=xl/sharedStrings.xml><?xml version="1.0" encoding="utf-8"?>
<sst xmlns="http://schemas.openxmlformats.org/spreadsheetml/2006/main" count="738" uniqueCount="320">
  <si>
    <t>Název stavby:</t>
  </si>
  <si>
    <t>Lokalita: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</si>
  <si>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</si>
  <si>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</si>
  <si>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</si>
  <si>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</si>
  <si>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</si>
  <si>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</si>
  <si>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</si>
  <si>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</si>
  <si>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</si>
  <si>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</si>
  <si>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</si>
  <si>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</si>
  <si>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</si>
  <si>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</si>
  <si>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</si>
  <si>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</si>
  <si>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</si>
  <si>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</si>
  <si>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</si>
  <si>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</si>
  <si>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</si>
  <si>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</si>
  <si>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</si>
  <si>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</si>
  <si>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</si>
  <si>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</si>
  <si>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</si>
  <si>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</si>
  <si>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</si>
  <si>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</si>
  <si>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</si>
  <si>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</si>
  <si>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</si>
  <si>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</si>
  <si>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</si>
  <si>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Objekt</t>
  </si>
  <si>
    <t>SO01</t>
  </si>
  <si>
    <t>SO02</t>
  </si>
  <si>
    <t>SO03</t>
  </si>
  <si>
    <t>SO04</t>
  </si>
  <si>
    <t>Kód</t>
  </si>
  <si>
    <t>113106004RAB</t>
  </si>
  <si>
    <t>RTS komentář:</t>
  </si>
  <si>
    <t>111212131R00</t>
  </si>
  <si>
    <t>112100001RAA</t>
  </si>
  <si>
    <t>96</t>
  </si>
  <si>
    <t>961044111R00</t>
  </si>
  <si>
    <t>966077141R00</t>
  </si>
  <si>
    <t>M46</t>
  </si>
  <si>
    <t>460030102R00</t>
  </si>
  <si>
    <t>979087113R00</t>
  </si>
  <si>
    <t>979081111R00</t>
  </si>
  <si>
    <t>979990103R00</t>
  </si>
  <si>
    <t>122201101R00</t>
  </si>
  <si>
    <t>181101102R00</t>
  </si>
  <si>
    <t>56</t>
  </si>
  <si>
    <t>564851112R00</t>
  </si>
  <si>
    <t>59</t>
  </si>
  <si>
    <t>5924798330</t>
  </si>
  <si>
    <t>597101111RT1</t>
  </si>
  <si>
    <t>592272430</t>
  </si>
  <si>
    <t>5922720012</t>
  </si>
  <si>
    <t>764</t>
  </si>
  <si>
    <t>764778136R00</t>
  </si>
  <si>
    <t>83</t>
  </si>
  <si>
    <t>831350111RA0</t>
  </si>
  <si>
    <t>91</t>
  </si>
  <si>
    <t>916561111RT2</t>
  </si>
  <si>
    <t>181301102R00</t>
  </si>
  <si>
    <t>10371500</t>
  </si>
  <si>
    <t>180400020RA0</t>
  </si>
  <si>
    <t>183403113R00</t>
  </si>
  <si>
    <t>183403153R00</t>
  </si>
  <si>
    <t>183403161R00</t>
  </si>
  <si>
    <t>180401211R00</t>
  </si>
  <si>
    <t>00522550VD</t>
  </si>
  <si>
    <t>182001111R00</t>
  </si>
  <si>
    <t>348951260R00</t>
  </si>
  <si>
    <t>93</t>
  </si>
  <si>
    <t>936004121R00</t>
  </si>
  <si>
    <t>Zkrácený popis / Varianta</t>
  </si>
  <si>
    <t>Rozměry</t>
  </si>
  <si>
    <t>Demolice, přípravné práce</t>
  </si>
  <si>
    <t>Přípravné a přidružené práce</t>
  </si>
  <si>
    <t>Rozebrání beton.dlažby a podkladu, pl.nad 200 m2</t>
  </si>
  <si>
    <t>Bourání konstrukcí</t>
  </si>
  <si>
    <t>Bourání základů z betonu prostého</t>
  </si>
  <si>
    <t>Zemní práce při montážích</t>
  </si>
  <si>
    <t>Vytrhání obrubníků, lože MC, stojatých</t>
  </si>
  <si>
    <t>Nakládání vybouraných hmot na dopravní prostředky</t>
  </si>
  <si>
    <t>Poplatek za skládku suti</t>
  </si>
  <si>
    <t>Cesty a zpevněné plochy</t>
  </si>
  <si>
    <t>Odkopávky a prokopávky</t>
  </si>
  <si>
    <t>Povrchové úpravy terénu</t>
  </si>
  <si>
    <t>Úprava pláně v zářezech v hor. 1-4, se zhutněním</t>
  </si>
  <si>
    <t>Položky jsou shodné i pro úpravu pláně v násypech.</t>
  </si>
  <si>
    <t>Podkladní vrstvy komunikací a zpevněných ploch</t>
  </si>
  <si>
    <t>Podklad ze štěrkodrti po zhutnění tloušťky 16 cm vč. materiálu</t>
  </si>
  <si>
    <t>Dlažby a předlažby pozemních komunikací a zpevněných ploch</t>
  </si>
  <si>
    <t>Montáž odvodňovacího žlabu - polymerbeton</t>
  </si>
  <si>
    <t>včetně betonového lože C 12/15, zatížení A 15 kN</t>
  </si>
  <si>
    <t>Konstrukce klempířské</t>
  </si>
  <si>
    <t>Potrubí z trub kameninových</t>
  </si>
  <si>
    <t>V položce je zakalkulováno: hloubení rýh, svislé přemístění, naložení přebytku po zásypu na dopravní prostředek a odvoz do 10 km, lože pod potrubí ze štěrkopísku, dodávka a montáž potrubí z trub PVC hrdlových vnějšího průměru dle popisu, dodávka a montáž PVC tvarovek jednoosých (1 kus/ 10 m potrubí), zkouška těsnosti potrubí, obsyp potrubí štěrkopískem, zásyp rýhy sypaninou se zhutněním.</t>
  </si>
  <si>
    <t>Doplňující konstrukce a práce na pozemních komunikacích a zpevněných plochách</t>
  </si>
  <si>
    <t>Osazení záhon.obrubníků do lože z C 12/15 s opěrou</t>
  </si>
  <si>
    <t>včetně obrubníku   50/5/20 cm</t>
  </si>
  <si>
    <t>Sadovnické úpravy</t>
  </si>
  <si>
    <t>Založení trávníku v rovině nebo ve svahu  do 1 : 5, doporučená spotřeba 3 dkg/m2. V položce jsou zakalkulovány náklady na první pokosení, naložení odpadu a odvezení do 20 km, se složením. V položce nejsou zakalkulovány náklady na vypletí a zalévání.</t>
  </si>
  <si>
    <t>Obdělání půdy hrabáním, v rovině</t>
  </si>
  <si>
    <t>Obdělání půdy válením, v rovině</t>
  </si>
  <si>
    <t>Osivo trávníku lučního květnatého s letničkami, složení viz PD, výsevek 5 g /m2</t>
  </si>
  <si>
    <t>Herní prvky, drobné konstrukce, mobiliář</t>
  </si>
  <si>
    <t>Plošná úprava terénu, nerovnosti do 10 cm v rovině</t>
  </si>
  <si>
    <t>Stěny a příčky</t>
  </si>
  <si>
    <t>Různé dokončovací konstrukce a práce inženýrských staveb</t>
  </si>
  <si>
    <t>Zpracováno dne:</t>
  </si>
  <si>
    <t>M.j.</t>
  </si>
  <si>
    <t>m2</t>
  </si>
  <si>
    <t>kus</t>
  </si>
  <si>
    <t>m3</t>
  </si>
  <si>
    <t>m</t>
  </si>
  <si>
    <t>t</t>
  </si>
  <si>
    <t>kg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</si>
  <si>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</si>
  <si>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</si>
  <si>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</si>
  <si>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</si>
  <si>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</si>
  <si>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</si>
  <si>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</si>
  <si>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</si>
  <si>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</si>
  <si>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</si>
  <si>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Celkem</t>
  </si>
  <si>
    <t>Přesuny</t>
  </si>
  <si>
    <t>Typ skupiny</t>
  </si>
  <si>
    <t>HS</t>
  </si>
  <si>
    <t>MP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</si>
  <si>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</si>
  <si>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</si>
  <si>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</si>
  <si>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</si>
  <si>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</si>
  <si>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</si>
  <si>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</si>
  <si>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</si>
  <si>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</si>
  <si>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96_</t>
  </si>
  <si>
    <t>M46_</t>
  </si>
  <si>
    <t>12_</t>
  </si>
  <si>
    <t>18_</t>
  </si>
  <si>
    <t>56_</t>
  </si>
  <si>
    <t>59_</t>
  </si>
  <si>
    <t>764_</t>
  </si>
  <si>
    <t>83_</t>
  </si>
  <si>
    <t>91_</t>
  </si>
  <si>
    <t>34_</t>
  </si>
  <si>
    <t>93_</t>
  </si>
  <si>
    <t>1_</t>
  </si>
  <si>
    <t>9_</t>
  </si>
  <si>
    <t>5_</t>
  </si>
  <si>
    <t>76_</t>
  </si>
  <si>
    <t>8_</t>
  </si>
  <si>
    <t>3_</t>
  </si>
  <si>
    <t>SO01_</t>
  </si>
  <si>
    <t>SO02_</t>
  </si>
  <si>
    <t>SO03_</t>
  </si>
  <si>
    <t>SO04_</t>
  </si>
  <si>
    <t>Celkem bez DPH</t>
  </si>
  <si>
    <t>184901111R00</t>
  </si>
  <si>
    <t>Osazení kůlů k dřevině s uvázáním, dl. kůlů do 2 m</t>
  </si>
  <si>
    <t>ks</t>
  </si>
  <si>
    <t>60850015</t>
  </si>
  <si>
    <t>Kůl vyvazovací impregnovaný 150 x 5 cm</t>
  </si>
  <si>
    <t>_</t>
  </si>
  <si>
    <t>70836140.A</t>
  </si>
  <si>
    <t>Popruh vázací šíře 40 mm</t>
  </si>
  <si>
    <t>184202112R00</t>
  </si>
  <si>
    <t>Ukotvení dřeviny třemi kůly D do 10 cm, dl. do 3 m</t>
  </si>
  <si>
    <t>60850031</t>
  </si>
  <si>
    <t>Příčka spojovací ke kůlům impregnovaná 60 x 8 cm</t>
  </si>
  <si>
    <t>Kůl vyvazovací impregnovaný 250 x 6 cm</t>
  </si>
  <si>
    <t>184921093R00</t>
  </si>
  <si>
    <t>10391100</t>
  </si>
  <si>
    <t>10391505.A</t>
  </si>
  <si>
    <t>Fyzikální půdní kondicionér, dávkování dle návodu výrobce</t>
  </si>
  <si>
    <t>39</t>
  </si>
  <si>
    <t>183101213R00</t>
  </si>
  <si>
    <t>Hloub. jamek s výměnou 50% půdy do 0,05 m3, 1:5</t>
  </si>
  <si>
    <t>40</t>
  </si>
  <si>
    <t xml:space="preserve">Substrát zahradnický </t>
  </si>
  <si>
    <t>41</t>
  </si>
  <si>
    <t>42</t>
  </si>
  <si>
    <t>43</t>
  </si>
  <si>
    <t>184102112R00</t>
  </si>
  <si>
    <t>Výsadba dřevin s balem D do 30 cm, v rovině</t>
  </si>
  <si>
    <t>47</t>
  </si>
  <si>
    <t>48</t>
  </si>
  <si>
    <t>49</t>
  </si>
  <si>
    <t>50</t>
  </si>
  <si>
    <t>51</t>
  </si>
  <si>
    <t>52</t>
  </si>
  <si>
    <t>Ostružiník ´Thornless Evergreen´ko 5l</t>
  </si>
  <si>
    <t>53</t>
  </si>
  <si>
    <t>54</t>
  </si>
  <si>
    <t>55</t>
  </si>
  <si>
    <t>57</t>
  </si>
  <si>
    <t>58</t>
  </si>
  <si>
    <t>60</t>
  </si>
  <si>
    <t>0260558VD</t>
  </si>
  <si>
    <t>Dřín - Cornus mas, VK, OK 12-14,ZB</t>
  </si>
  <si>
    <t>61</t>
  </si>
  <si>
    <t>0262327VD</t>
  </si>
  <si>
    <t>62</t>
  </si>
  <si>
    <t>63</t>
  </si>
  <si>
    <t>64</t>
  </si>
  <si>
    <t>68</t>
  </si>
  <si>
    <t xml:space="preserve">Angrešt - beztrnný, odolný padlí, stromek, podnož meruzalka zlatá, </t>
  </si>
  <si>
    <t>Amelanchier ´Ballerina, vel. 60-80, ko 5l</t>
  </si>
  <si>
    <t>Aronia melanocarpa ´Nero´vel. 60-80, ko 5l</t>
  </si>
  <si>
    <t>Coryllus avellana ´Haltská obrovská, vel. 60-80, ko 5l</t>
  </si>
  <si>
    <t>Jabloň, PK, OK 8-10 ZB - podzimní rezistentní odrůda</t>
  </si>
  <si>
    <t xml:space="preserve">Třešeň, PK, OK 8-10 ZB raná samosprašná odrůda </t>
  </si>
  <si>
    <t>Maliník ´Medea´</t>
  </si>
  <si>
    <t>Josta</t>
  </si>
  <si>
    <t>Okrasný kačírek, frakce 16-32, praný, nedrcený</t>
  </si>
  <si>
    <t>nezatříděno</t>
  </si>
  <si>
    <t>Mulčování rostlin tl. do 0,1 m rovina - kačírek praný, fr 8 - 32 - výplň kameniště</t>
  </si>
  <si>
    <t>Rozmístění a osazení okrasných valounů - balvanů různýchrozměrů - do štěrkového záhonu</t>
  </si>
  <si>
    <t>Herní prvky</t>
  </si>
  <si>
    <t>Oprava stávajícího pískoviště (1 ks), oprava zídek, koruna zídek z akátového dřeva, včetně výměny písku</t>
  </si>
  <si>
    <t>Montáž houpačkové sestavy, vč kotvení do betonu a nutných výkopových prací</t>
  </si>
  <si>
    <t>Konstrukce pro houpačky,  z akátového dřeva</t>
  </si>
  <si>
    <t>Domeček dřevěný s lavičkami a sklápěcím stolkem</t>
  </si>
  <si>
    <t>Montáž domečku, vč kotvení do betonu a nutných výkopových prací</t>
  </si>
  <si>
    <t>Lanová pyramida, výška 2,5 m</t>
  </si>
  <si>
    <t>Montáž lanové pyramidy, vč kotvení do betonu a nutných výkopových prací</t>
  </si>
  <si>
    <t>Domeček na nářadí, včetně instalace - viz PD</t>
  </si>
  <si>
    <t>70</t>
  </si>
  <si>
    <t>včetně nakládání a odvozu na skládku</t>
  </si>
  <si>
    <t>Rybíz ´Viola´2ks, Blanka 2 ks, Vitan 2 ks, stromek na podnoži meruzalka zlatá</t>
  </si>
  <si>
    <t>Stěna čelní žlabu 10cm  s ochrannou hranou</t>
  </si>
  <si>
    <t>Cena celkem bez DPH</t>
  </si>
  <si>
    <t>DPH</t>
  </si>
  <si>
    <t>Statutární město Brno, Městská část Brno-střed, Dominikánská 2, 601 69 Brno</t>
  </si>
  <si>
    <t>Stavební objekt</t>
  </si>
  <si>
    <t>Ing. Jitka Vágnerová</t>
  </si>
  <si>
    <t>Zkrácený popis</t>
  </si>
  <si>
    <t>Náklady (Kč) - dodávka</t>
  </si>
  <si>
    <t>Náklady (Kč) - Montáž</t>
  </si>
  <si>
    <t>Náklady (Kč) - celkem</t>
  </si>
  <si>
    <t>F</t>
  </si>
  <si>
    <t>Celkem vč. DPH</t>
  </si>
  <si>
    <t>Rekonstrukce zahrady MŠ Tučkova 36, Brno</t>
  </si>
  <si>
    <t>Zahrada MŠ Brno, Tučkova 36</t>
  </si>
  <si>
    <t>SO 01</t>
  </si>
  <si>
    <t>SO 02</t>
  </si>
  <si>
    <t>Přípravné práce</t>
  </si>
  <si>
    <t>Zpevněné plochy</t>
  </si>
  <si>
    <t>Herní prvky, mobiliář, drobné konstrukce</t>
  </si>
  <si>
    <t>SO 03</t>
  </si>
  <si>
    <t>SO 04</t>
  </si>
  <si>
    <t>596811111R00</t>
  </si>
  <si>
    <t>Kladení dlaždic kom. Pro pěší, lože z kam. Těženého 4 cm vč. výplně spár</t>
  </si>
  <si>
    <t>V položce jsou zakalkulovány i náklady na dodání hmot pro lože a na dodání materiálu na výplň spár. V položce nejsou zakalkulovány náklady na dodání dlažby, která se oceňuje ve specifikaci, ztratné se doporučuje ve výši 1%.</t>
  </si>
  <si>
    <t>Dodávka a montáž zaústění střešního svodu do kanalizace včetně objímek a správkové barvy. Barva hnědá, šedá, antracitová.</t>
  </si>
  <si>
    <t>včetně likvidace větví a pařezu, rozřezání kmene na 3  části a jeho instalace do prostoru přírodní zahrady</t>
  </si>
  <si>
    <t>1. etapa - ralizace 2016</t>
  </si>
  <si>
    <t>Odkopávky nezapažené v hor. 3 do 100 m3 (v kořenovém prostoru stromů musí být prováděny ručně)</t>
  </si>
  <si>
    <t>Odstranění doplňkových konstrukcí do 500 kg (odstranění a likvidace původních herních prvků)</t>
  </si>
  <si>
    <t>Herní prvek věž se skluzavkou</t>
  </si>
  <si>
    <t>Montáž herního prvku do betonových patek, vč. Výkopových prací a materiálu</t>
  </si>
  <si>
    <t>184102113R00</t>
  </si>
  <si>
    <t>Výsadba dřevin s balem D do 40 cm, v rovině</t>
  </si>
  <si>
    <t>184802111R00</t>
  </si>
  <si>
    <t>RTS II / 2014</t>
  </si>
  <si>
    <t>Obdělání půdy frézováním v rovině (v kořenovém prostoru stromů nakopáním)</t>
  </si>
  <si>
    <t>Založení trávníku parkového, rovina, dodání osiva (pod stromy osivo do stínu)</t>
  </si>
  <si>
    <t>Chem. odplevelení před založ. postřikem, v rovině, včetně materiálu (534 x 2 opakování)</t>
  </si>
  <si>
    <t>HBG 30/30/5 šedá plošná dlažba standard</t>
  </si>
  <si>
    <t>12580  Liniový odvodňovací systém dle normy ČSN EN 1433 s ochranou hran s příčným řezem ve tvaru písmene V světlá šířka 10,0 cm třída zatížení A 15, dle normy ČSN EN 1433  Kombinovaná čelní stěna z polymerického betonu, s ochranou hran, pro ploché žlaby, pro začátek a konec žlabu ochranná hrana z tvárné litiny 5 mm</t>
  </si>
  <si>
    <t xml:space="preserve"> Liniový odvodňovací systém spádovaný, dle normy ČSN EN 1433 , s ochranou hran s příčným řezem ve tvaru písmene V světlá šířka 10,0 cm třídy zatížení A 15,  dle normy ČSN EN 1433  Žlabové těleso  z polymerického betonu, s integrovanou ochranou hran, s bezpečnostní drážkou , pro vodotěsnou pokládku s integrovaným břitovým labyrintovým těsněním pro vodotěsné připojení k základnímu vedení Hrana a mřížka z litiny</t>
  </si>
  <si>
    <t>Zaústění svodu do kanalizace, D 100 mm</t>
  </si>
  <si>
    <t>Kanalizační přípojka z trub PVC, D 100 mm - napojení žlabů na stávající dešťovou kanalizaci</t>
  </si>
  <si>
    <t>Rozprostření ornice, rovina, tl. 5-10 cm,do 500m2 - rozprostření ornice</t>
  </si>
  <si>
    <t>Sedátko houpačkové s opěrkou a mobilní zábranou proti vypadnutí, + řetězy</t>
  </si>
  <si>
    <t>Liniový odvodňovací žlab z polymerbetonu s litinovou mřížkou - zatížení A15, V 100</t>
  </si>
  <si>
    <t>Subbstrát pro trávníky, vč. dopravy</t>
  </si>
  <si>
    <t>Philadelphus ´Virginal, 40-60 ko 5l</t>
  </si>
  <si>
    <t>Odstranění dřevin výš.nad 1m, svah 1:5, s pařezem, včetně likvidace dřevní hmoty - odstranění keřů</t>
  </si>
  <si>
    <t>HBG50/50/5 písková</t>
  </si>
  <si>
    <t>Založení trávníku lučního výsevem v rovině (květnatý trávník, ručně, bez 1. pokosení</t>
  </si>
  <si>
    <t>Okrasné valouny říční, různé velikosti, cca 20 ks</t>
  </si>
  <si>
    <t>Kácení stromů do 500 mm a odstranění pařezů - Nakloněná Salix mats. Tortuosa u plotu)</t>
  </si>
  <si>
    <t>Odvoz suti a vybour. hmot na skládku</t>
  </si>
  <si>
    <t>13</t>
  </si>
  <si>
    <t>14</t>
  </si>
  <si>
    <t>15</t>
  </si>
  <si>
    <t>17</t>
  </si>
  <si>
    <t>25</t>
  </si>
  <si>
    <t>44</t>
  </si>
  <si>
    <t>45</t>
  </si>
  <si>
    <t>46</t>
  </si>
  <si>
    <t>65</t>
  </si>
  <si>
    <t>66</t>
  </si>
  <si>
    <t>67</t>
  </si>
  <si>
    <t>69</t>
  </si>
  <si>
    <t>71</t>
  </si>
  <si>
    <t>72</t>
  </si>
  <si>
    <t>73</t>
  </si>
  <si>
    <t>74</t>
  </si>
  <si>
    <t>Oplocení  v. 1,2 m, tyčovým plotem - plaňkový plůtek u zahrádky, včetně materiálu - akátové plaňky odkorněné, ošetřené stejně jako herní prvky, volně rostlé, prům. nim. 4 cm, sloupky uložené do betonu (max. po 2,5 m), 1 příčka), výška 70 - 80 cm, tupé konce!</t>
  </si>
  <si>
    <t>Zhotovení hmatového chodníčku a chodníčku z dřevěných kuláčů, včetně výkopů, obrubníků a materiálů- viz PD</t>
  </si>
  <si>
    <t>Rekonstrukce zahrady MŠ Tučkova 36, Brno - I. Etapa - realizace 2016</t>
  </si>
  <si>
    <t>Slepý rozpočet - rekapitulace - 1. ETAPA</t>
  </si>
  <si>
    <t>Stavební rozpočet - SLEPÝ ROZPOČET - 1. ETAPA</t>
  </si>
  <si>
    <t>Zhotovení dopadové plochy ze zatravňovacích pryžových dlaždic (certifikovaná dopadová plocha), vč. materiálu - pod houpačky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</si>
</sst>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  <numFmt numFmtId="167" formatCode="[$-405]d\.\ mmmm\ yy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10"/>
      <color indexed="60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166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9" fontId="1" fillId="0" borderId="24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" fontId="3" fillId="0" borderId="37" xfId="0" applyNumberFormat="1" applyFont="1" applyFill="1" applyBorder="1" applyAlignment="1" applyProtection="1">
      <alignment horizontal="right" vertical="center"/>
      <protection/>
    </xf>
    <xf numFmtId="49" fontId="1" fillId="33" borderId="33" xfId="0" applyNumberFormat="1" applyFont="1" applyFill="1" applyBorder="1" applyAlignment="1" applyProtection="1">
      <alignment horizontal="left" vertical="center"/>
      <protection/>
    </xf>
    <xf numFmtId="4" fontId="3" fillId="33" borderId="34" xfId="0" applyNumberFormat="1" applyFont="1" applyFill="1" applyBorder="1" applyAlignment="1" applyProtection="1">
      <alignment horizontal="right" vertical="center"/>
      <protection/>
    </xf>
    <xf numFmtId="49" fontId="4" fillId="0" borderId="33" xfId="0" applyNumberFormat="1" applyFont="1" applyFill="1" applyBorder="1" applyAlignment="1" applyProtection="1">
      <alignment horizontal="left" vertical="center"/>
      <protection/>
    </xf>
    <xf numFmtId="4" fontId="4" fillId="0" borderId="34" xfId="0" applyNumberFormat="1" applyFont="1" applyFill="1" applyBorder="1" applyAlignment="1" applyProtection="1">
      <alignment horizontal="right" vertical="center"/>
      <protection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6" fillId="0" borderId="34" xfId="0" applyNumberFormat="1" applyFont="1" applyFill="1" applyBorder="1" applyAlignment="1" applyProtection="1">
      <alignment horizontal="left" vertical="top"/>
      <protection/>
    </xf>
    <xf numFmtId="49" fontId="5" fillId="0" borderId="33" xfId="0" applyNumberFormat="1" applyFont="1" applyFill="1" applyBorder="1" applyAlignment="1" applyProtection="1">
      <alignment horizontal="lef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9" fontId="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4" fontId="4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0" fillId="0" borderId="34" xfId="0" applyNumberFormat="1" applyFont="1" applyFill="1" applyBorder="1" applyAlignment="1" applyProtection="1">
      <alignment horizontal="right" vertical="center"/>
      <protection/>
    </xf>
    <xf numFmtId="4" fontId="8" fillId="0" borderId="37" xfId="0" applyNumberFormat="1" applyFont="1" applyFill="1" applyBorder="1" applyAlignment="1" applyProtection="1">
      <alignment horizontal="right" vertical="center"/>
      <protection/>
    </xf>
    <xf numFmtId="49" fontId="0" fillId="33" borderId="33" xfId="0" applyNumberFormat="1" applyFont="1" applyFill="1" applyBorder="1" applyAlignment="1" applyProtection="1">
      <alignment horizontal="left" vertical="center"/>
      <protection/>
    </xf>
    <xf numFmtId="4" fontId="8" fillId="33" borderId="34" xfId="0" applyNumberFormat="1" applyFont="1" applyFill="1" applyBorder="1" applyAlignment="1" applyProtection="1">
      <alignment horizontal="right" vertical="center"/>
      <protection/>
    </xf>
    <xf numFmtId="49" fontId="0" fillId="0" borderId="33" xfId="0" applyNumberFormat="1" applyFont="1" applyFill="1" applyBorder="1" applyAlignment="1" applyProtection="1">
      <alignment horizontal="left" vertical="center"/>
      <protection/>
    </xf>
    <xf numFmtId="49" fontId="4" fillId="0" borderId="35" xfId="0" applyNumberFormat="1" applyFont="1" applyFill="1" applyBorder="1" applyAlignment="1" applyProtection="1">
      <alignment horizontal="left" vertical="center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9" xfId="0" applyFont="1" applyBorder="1" applyAlignment="1">
      <alignment vertical="center"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" fontId="4" fillId="0" borderId="29" xfId="0" applyNumberFormat="1" applyFont="1" applyFill="1" applyBorder="1" applyAlignment="1" applyProtection="1">
      <alignment horizontal="right" vertical="center" wrapText="1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36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166" fontId="1" fillId="0" borderId="34" xfId="0" applyNumberFormat="1" applyFont="1" applyFill="1" applyBorder="1" applyAlignment="1" applyProtection="1">
      <alignment horizontal="right" vertical="center"/>
      <protection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3" fillId="0" borderId="34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66" fontId="1" fillId="0" borderId="41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66" fontId="7" fillId="0" borderId="29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3"/>
  <sheetViews>
    <sheetView tabSelected="1" zoomScale="90" zoomScaleNormal="90" zoomScalePageLayoutView="0" workbookViewId="0" topLeftCell="A73">
      <selection activeCell="I107" sqref="I10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87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43" width="12.140625" style="0" hidden="1" customWidth="1"/>
  </cols>
  <sheetData>
    <row r="1" spans="1:10" ht="72.75" customHeight="1" thickBot="1">
      <c r="A1" s="100" t="s">
        <v>318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5" t="s">
        <v>0</v>
      </c>
      <c r="B2" s="106"/>
      <c r="C2" s="106"/>
      <c r="D2" s="107" t="s">
        <v>316</v>
      </c>
      <c r="E2" s="108"/>
      <c r="F2" s="106"/>
      <c r="G2" s="108"/>
      <c r="H2" s="106"/>
      <c r="I2" s="109"/>
      <c r="J2" s="110"/>
    </row>
    <row r="3" spans="1:10" ht="13.5" thickBot="1">
      <c r="A3" s="111"/>
      <c r="B3" s="77"/>
      <c r="C3" s="77"/>
      <c r="D3" s="79"/>
      <c r="E3" s="77"/>
      <c r="F3" s="77"/>
      <c r="G3" s="77"/>
      <c r="H3" s="77"/>
      <c r="I3" s="77"/>
      <c r="J3" s="112"/>
    </row>
    <row r="4" spans="1:10" ht="12.75">
      <c r="A4" s="1" t="s">
        <v>2</v>
      </c>
      <c r="B4" s="4" t="s">
        <v>37</v>
      </c>
      <c r="C4" s="4" t="s">
        <v>42</v>
      </c>
      <c r="D4" s="4" t="s">
        <v>82</v>
      </c>
      <c r="E4" s="4" t="s">
        <v>119</v>
      </c>
      <c r="F4" s="8" t="s">
        <v>126</v>
      </c>
      <c r="G4" s="11" t="s">
        <v>127</v>
      </c>
      <c r="H4" s="84" t="s">
        <v>129</v>
      </c>
      <c r="I4" s="85"/>
      <c r="J4" s="86"/>
    </row>
    <row r="5" spans="1:20" ht="13.5" thickBot="1">
      <c r="A5" s="37" t="s">
        <v>3</v>
      </c>
      <c r="B5" s="38" t="s">
        <v>3</v>
      </c>
      <c r="C5" s="38" t="s">
        <v>3</v>
      </c>
      <c r="D5" s="39" t="s">
        <v>83</v>
      </c>
      <c r="E5" s="38" t="s">
        <v>3</v>
      </c>
      <c r="F5" s="38" t="s">
        <v>3</v>
      </c>
      <c r="G5" s="40" t="s">
        <v>128</v>
      </c>
      <c r="H5" s="41" t="s">
        <v>130</v>
      </c>
      <c r="I5" s="42" t="s">
        <v>135</v>
      </c>
      <c r="J5" s="43" t="s">
        <v>136</v>
      </c>
      <c r="L5" s="12" t="s">
        <v>137</v>
      </c>
      <c r="M5" s="12" t="s">
        <v>138</v>
      </c>
      <c r="N5" s="12" t="s">
        <v>142</v>
      </c>
      <c r="O5" s="12" t="s">
        <v>143</v>
      </c>
      <c r="P5" s="12" t="s">
        <v>144</v>
      </c>
      <c r="Q5" s="12" t="s">
        <v>145</v>
      </c>
      <c r="R5" s="12" t="s">
        <v>146</v>
      </c>
      <c r="S5" s="12" t="s">
        <v>147</v>
      </c>
      <c r="T5" s="12" t="s">
        <v>148</v>
      </c>
    </row>
    <row r="6" spans="1:10" s="36" customFormat="1" ht="13.5" thickBot="1">
      <c r="A6" s="33"/>
      <c r="B6" s="34" t="s">
        <v>38</v>
      </c>
      <c r="C6" s="34"/>
      <c r="D6" s="87" t="s">
        <v>84</v>
      </c>
      <c r="E6" s="88"/>
      <c r="F6" s="88"/>
      <c r="G6" s="88"/>
      <c r="H6" s="35">
        <f>H7+H13+H16</f>
        <v>0</v>
      </c>
      <c r="I6" s="35">
        <f>I7+I13+I16</f>
        <v>0</v>
      </c>
      <c r="J6" s="117">
        <f>H6+I6</f>
        <v>0</v>
      </c>
    </row>
    <row r="7" spans="1:33" ht="12.75">
      <c r="A7" s="118"/>
      <c r="B7" s="5" t="s">
        <v>38</v>
      </c>
      <c r="C7" s="5" t="s">
        <v>14</v>
      </c>
      <c r="D7" s="89" t="s">
        <v>85</v>
      </c>
      <c r="E7" s="90"/>
      <c r="F7" s="90"/>
      <c r="G7" s="90"/>
      <c r="H7" s="15">
        <f>SUM(H8:H11)</f>
        <v>0</v>
      </c>
      <c r="I7" s="15">
        <f>SUM(I8:I11)</f>
        <v>0</v>
      </c>
      <c r="J7" s="119">
        <f>H7+I7</f>
        <v>0</v>
      </c>
      <c r="L7" s="15" t="e">
        <f>IF(M7="PR",J7,SUM(K8:K11))</f>
        <v>#REF!</v>
      </c>
      <c r="M7" s="12" t="s">
        <v>139</v>
      </c>
      <c r="N7" s="15">
        <f>IF(M7="HS",H7,0)</f>
        <v>0</v>
      </c>
      <c r="O7" s="15" t="e">
        <f>IF(M7="HS",I7-L7,0)</f>
        <v>#REF!</v>
      </c>
      <c r="P7" s="15">
        <f>IF(M7="PS",H7,0)</f>
        <v>0</v>
      </c>
      <c r="Q7" s="15">
        <f>IF(M7="PS",I7-L7,0)</f>
        <v>0</v>
      </c>
      <c r="R7" s="15">
        <f>IF(M7="MP",H7,0)</f>
        <v>0</v>
      </c>
      <c r="S7" s="15">
        <f>IF(M7="MP",I7-L7,0)</f>
        <v>0</v>
      </c>
      <c r="T7" s="15">
        <f>IF(M7="OM",H7,0)</f>
        <v>0</v>
      </c>
      <c r="U7" s="12" t="s">
        <v>38</v>
      </c>
      <c r="AE7" s="15">
        <f>SUM(V8:V11)</f>
        <v>0</v>
      </c>
      <c r="AF7" s="15">
        <f>SUM(W8:W11)</f>
        <v>0</v>
      </c>
      <c r="AG7" s="15">
        <f>SUM(X8:X11)</f>
        <v>0</v>
      </c>
    </row>
    <row r="8" spans="1:39" ht="12.75">
      <c r="A8" s="120" t="s">
        <v>4</v>
      </c>
      <c r="B8" s="2" t="s">
        <v>38</v>
      </c>
      <c r="C8" s="2" t="s">
        <v>43</v>
      </c>
      <c r="D8" s="2" t="s">
        <v>86</v>
      </c>
      <c r="E8" s="2" t="s">
        <v>120</v>
      </c>
      <c r="F8" s="9">
        <v>425</v>
      </c>
      <c r="G8" s="9"/>
      <c r="H8" s="9"/>
      <c r="I8" s="9"/>
      <c r="J8" s="121"/>
      <c r="K8" s="9" t="e">
        <f>IF(#REF!="5",I8,0)</f>
        <v>#REF!</v>
      </c>
      <c r="V8" s="9">
        <f>IF(Z8=0,J8,0)</f>
        <v>0</v>
      </c>
      <c r="W8" s="9">
        <f>IF(Z8=15,J8,0)</f>
        <v>0</v>
      </c>
      <c r="X8" s="9">
        <f>IF(Z8=21,J8,0)</f>
        <v>0</v>
      </c>
      <c r="Z8" s="13">
        <v>21</v>
      </c>
      <c r="AA8" s="13">
        <f>G8*0</f>
        <v>0</v>
      </c>
      <c r="AB8" s="13">
        <f>G8*(1-0)</f>
        <v>0</v>
      </c>
      <c r="AI8" s="13">
        <f>F8*AA8</f>
        <v>0</v>
      </c>
      <c r="AJ8" s="13">
        <f>F8*AB8</f>
        <v>0</v>
      </c>
      <c r="AK8" s="14" t="s">
        <v>149</v>
      </c>
      <c r="AL8" s="14" t="s">
        <v>161</v>
      </c>
      <c r="AM8" s="12" t="s">
        <v>167</v>
      </c>
    </row>
    <row r="9" spans="1:10" ht="12.75">
      <c r="A9" s="122"/>
      <c r="B9" s="32"/>
      <c r="C9" s="32"/>
      <c r="D9" s="7" t="s">
        <v>242</v>
      </c>
      <c r="E9" s="32"/>
      <c r="F9" s="32"/>
      <c r="G9" s="32"/>
      <c r="H9" s="32"/>
      <c r="I9" s="32"/>
      <c r="J9" s="123"/>
    </row>
    <row r="10" spans="1:39" ht="12.75">
      <c r="A10" s="120" t="s">
        <v>5</v>
      </c>
      <c r="B10" s="2" t="s">
        <v>38</v>
      </c>
      <c r="C10" s="2" t="s">
        <v>45</v>
      </c>
      <c r="D10" s="16" t="s">
        <v>292</v>
      </c>
      <c r="E10" s="2" t="s">
        <v>120</v>
      </c>
      <c r="F10" s="9">
        <v>40</v>
      </c>
      <c r="G10" s="9"/>
      <c r="H10" s="9"/>
      <c r="I10" s="9"/>
      <c r="J10" s="121"/>
      <c r="K10" s="9" t="e">
        <f>IF(#REF!="5",I10,0)</f>
        <v>#REF!</v>
      </c>
      <c r="V10" s="9">
        <f>IF(Z10=0,J10,0)</f>
        <v>0</v>
      </c>
      <c r="W10" s="9">
        <f>IF(Z10=15,J10,0)</f>
        <v>0</v>
      </c>
      <c r="X10" s="9">
        <f>IF(Z10=21,J10,0)</f>
        <v>0</v>
      </c>
      <c r="Z10" s="13">
        <v>21</v>
      </c>
      <c r="AA10" s="13">
        <f>G10*0</f>
        <v>0</v>
      </c>
      <c r="AB10" s="13">
        <f>G10*(1-0)</f>
        <v>0</v>
      </c>
      <c r="AI10" s="13">
        <f>F10*AA10</f>
        <v>0</v>
      </c>
      <c r="AJ10" s="13">
        <f>F10*AB10</f>
        <v>0</v>
      </c>
      <c r="AK10" s="14" t="s">
        <v>149</v>
      </c>
      <c r="AL10" s="14" t="s">
        <v>161</v>
      </c>
      <c r="AM10" s="12" t="s">
        <v>167</v>
      </c>
    </row>
    <row r="11" spans="1:39" ht="12.75">
      <c r="A11" s="120" t="s">
        <v>6</v>
      </c>
      <c r="B11" s="2" t="s">
        <v>38</v>
      </c>
      <c r="C11" s="2" t="s">
        <v>46</v>
      </c>
      <c r="D11" s="2" t="s">
        <v>296</v>
      </c>
      <c r="E11" s="2" t="s">
        <v>121</v>
      </c>
      <c r="F11" s="9">
        <v>1</v>
      </c>
      <c r="G11" s="9"/>
      <c r="H11" s="9"/>
      <c r="I11" s="9"/>
      <c r="J11" s="121"/>
      <c r="K11" s="9" t="e">
        <f>IF(#REF!="5",I11,0)</f>
        <v>#REF!</v>
      </c>
      <c r="V11" s="9">
        <f>IF(Z11=0,J11,0)</f>
        <v>0</v>
      </c>
      <c r="W11" s="9">
        <f>IF(Z11=15,J11,0)</f>
        <v>0</v>
      </c>
      <c r="X11" s="9">
        <f>IF(Z11=21,J11,0)</f>
        <v>0</v>
      </c>
      <c r="Z11" s="13">
        <v>21</v>
      </c>
      <c r="AA11" s="13">
        <f>G11*0.0483457811912794</f>
        <v>0</v>
      </c>
      <c r="AB11" s="13">
        <f>G11*(1-0.0483457811912794)</f>
        <v>0</v>
      </c>
      <c r="AI11" s="13">
        <f>F11*AA11</f>
        <v>0</v>
      </c>
      <c r="AJ11" s="13">
        <f>F11*AB11</f>
        <v>0</v>
      </c>
      <c r="AK11" s="14" t="s">
        <v>149</v>
      </c>
      <c r="AL11" s="14" t="s">
        <v>161</v>
      </c>
      <c r="AM11" s="12" t="s">
        <v>167</v>
      </c>
    </row>
    <row r="12" spans="1:10" ht="25.5">
      <c r="A12" s="122"/>
      <c r="B12" s="32"/>
      <c r="C12" s="32"/>
      <c r="D12" s="7" t="s">
        <v>269</v>
      </c>
      <c r="E12" s="32"/>
      <c r="F12" s="32"/>
      <c r="G12" s="32"/>
      <c r="H12" s="32"/>
      <c r="I12" s="32"/>
      <c r="J12" s="123"/>
    </row>
    <row r="13" spans="1:33" ht="12.75">
      <c r="A13" s="118"/>
      <c r="B13" s="5" t="s">
        <v>38</v>
      </c>
      <c r="C13" s="5" t="s">
        <v>47</v>
      </c>
      <c r="D13" s="89" t="s">
        <v>87</v>
      </c>
      <c r="E13" s="90"/>
      <c r="F13" s="90"/>
      <c r="G13" s="90"/>
      <c r="H13" s="15">
        <f>SUM(H14:H15)</f>
        <v>0</v>
      </c>
      <c r="I13" s="15">
        <f>SUM(I14:I15)</f>
        <v>0</v>
      </c>
      <c r="J13" s="119">
        <f>H13+I13</f>
        <v>0</v>
      </c>
      <c r="L13" s="15" t="e">
        <f>IF(M13="PR",J13,SUM(K14:K15))</f>
        <v>#REF!</v>
      </c>
      <c r="M13" s="12" t="s">
        <v>139</v>
      </c>
      <c r="N13" s="15">
        <f>IF(M13="HS",H13,0)</f>
        <v>0</v>
      </c>
      <c r="O13" s="15" t="e">
        <f>IF(M13="HS",I13-L13,0)</f>
        <v>#REF!</v>
      </c>
      <c r="P13" s="15">
        <f>IF(M13="PS",H13,0)</f>
        <v>0</v>
      </c>
      <c r="Q13" s="15">
        <f>IF(M13="PS",I13-L13,0)</f>
        <v>0</v>
      </c>
      <c r="R13" s="15">
        <f>IF(M13="MP",H13,0)</f>
        <v>0</v>
      </c>
      <c r="S13" s="15">
        <f>IF(M13="MP",I13-L13,0)</f>
        <v>0</v>
      </c>
      <c r="T13" s="15">
        <f>IF(M13="OM",H13,0)</f>
        <v>0</v>
      </c>
      <c r="U13" s="12" t="s">
        <v>38</v>
      </c>
      <c r="AE13" s="15">
        <f>SUM(V14:V15)</f>
        <v>0</v>
      </c>
      <c r="AF13" s="15">
        <f>SUM(W14:W15)</f>
        <v>0</v>
      </c>
      <c r="AG13" s="15">
        <f>SUM(X14:X15)</f>
        <v>0</v>
      </c>
    </row>
    <row r="14" spans="1:39" ht="12.75">
      <c r="A14" s="120" t="s">
        <v>7</v>
      </c>
      <c r="B14" s="2" t="s">
        <v>38</v>
      </c>
      <c r="C14" s="2" t="s">
        <v>48</v>
      </c>
      <c r="D14" s="2" t="s">
        <v>88</v>
      </c>
      <c r="E14" s="2" t="s">
        <v>122</v>
      </c>
      <c r="F14" s="9">
        <v>3</v>
      </c>
      <c r="G14" s="9"/>
      <c r="H14" s="9"/>
      <c r="I14" s="9"/>
      <c r="J14" s="121"/>
      <c r="K14" s="9" t="e">
        <f>IF(#REF!="5",I14,0)</f>
        <v>#REF!</v>
      </c>
      <c r="V14" s="9">
        <f>IF(Z14=0,J14,0)</f>
        <v>0</v>
      </c>
      <c r="W14" s="9">
        <f>IF(Z14=15,J14,0)</f>
        <v>0</v>
      </c>
      <c r="X14" s="9">
        <f>IF(Z14=21,J14,0)</f>
        <v>0</v>
      </c>
      <c r="Z14" s="13">
        <v>21</v>
      </c>
      <c r="AA14" s="13">
        <f>G14*0</f>
        <v>0</v>
      </c>
      <c r="AB14" s="13">
        <f>G14*(1-0)</f>
        <v>0</v>
      </c>
      <c r="AI14" s="13">
        <f>F14*AA14</f>
        <v>0</v>
      </c>
      <c r="AJ14" s="13">
        <f>F14*AB14</f>
        <v>0</v>
      </c>
      <c r="AK14" s="14" t="s">
        <v>150</v>
      </c>
      <c r="AL14" s="14" t="s">
        <v>162</v>
      </c>
      <c r="AM14" s="12" t="s">
        <v>167</v>
      </c>
    </row>
    <row r="15" spans="1:39" ht="12.75">
      <c r="A15" s="120" t="s">
        <v>8</v>
      </c>
      <c r="B15" s="2" t="s">
        <v>38</v>
      </c>
      <c r="C15" s="2" t="s">
        <v>49</v>
      </c>
      <c r="D15" s="2" t="s">
        <v>272</v>
      </c>
      <c r="E15" s="2" t="s">
        <v>121</v>
      </c>
      <c r="F15" s="9">
        <v>6</v>
      </c>
      <c r="G15" s="9"/>
      <c r="H15" s="9"/>
      <c r="I15" s="9"/>
      <c r="J15" s="121"/>
      <c r="K15" s="9" t="e">
        <f>IF(#REF!="5",I15,0)</f>
        <v>#REF!</v>
      </c>
      <c r="V15" s="9">
        <f>IF(Z15=0,J15,0)</f>
        <v>0</v>
      </c>
      <c r="W15" s="9">
        <f>IF(Z15=15,J15,0)</f>
        <v>0</v>
      </c>
      <c r="X15" s="9">
        <f>IF(Z15=21,J15,0)</f>
        <v>0</v>
      </c>
      <c r="Z15" s="13">
        <v>21</v>
      </c>
      <c r="AA15" s="13">
        <f>G15*0.168710298363811</f>
        <v>0</v>
      </c>
      <c r="AB15" s="13">
        <f>G15*(1-0.168710298363811)</f>
        <v>0</v>
      </c>
      <c r="AI15" s="13">
        <f>F15*AA15</f>
        <v>0</v>
      </c>
      <c r="AJ15" s="13">
        <f>F15*AB15</f>
        <v>0</v>
      </c>
      <c r="AK15" s="14" t="s">
        <v>150</v>
      </c>
      <c r="AL15" s="14" t="s">
        <v>162</v>
      </c>
      <c r="AM15" s="12" t="s">
        <v>167</v>
      </c>
    </row>
    <row r="16" spans="1:33" ht="12.75">
      <c r="A16" s="118"/>
      <c r="B16" s="5" t="s">
        <v>38</v>
      </c>
      <c r="C16" s="5" t="s">
        <v>50</v>
      </c>
      <c r="D16" s="89" t="s">
        <v>89</v>
      </c>
      <c r="E16" s="90"/>
      <c r="F16" s="90"/>
      <c r="G16" s="90"/>
      <c r="H16" s="15">
        <f>SUM(H17:H20)</f>
        <v>0</v>
      </c>
      <c r="I16" s="15">
        <f>SUM(I17:I20)</f>
        <v>0</v>
      </c>
      <c r="J16" s="119">
        <f>H16+I16</f>
        <v>0</v>
      </c>
      <c r="L16" s="15" t="e">
        <f>IF(M16="PR",J16,SUM(K17:K20))</f>
        <v>#REF!</v>
      </c>
      <c r="M16" s="12" t="s">
        <v>140</v>
      </c>
      <c r="N16" s="15">
        <f>IF(M16="HS",H16,0)</f>
        <v>0</v>
      </c>
      <c r="O16" s="15">
        <f>IF(M16="HS",I16-L16,0)</f>
        <v>0</v>
      </c>
      <c r="P16" s="15">
        <f>IF(M16="PS",H16,0)</f>
        <v>0</v>
      </c>
      <c r="Q16" s="15">
        <f>IF(M16="PS",I16-L16,0)</f>
        <v>0</v>
      </c>
      <c r="R16" s="15">
        <f>IF(M16="MP",H16,0)</f>
        <v>0</v>
      </c>
      <c r="S16" s="15" t="e">
        <f>IF(M16="MP",I16-L16,0)</f>
        <v>#REF!</v>
      </c>
      <c r="T16" s="15">
        <f>IF(M16="OM",H16,0)</f>
        <v>0</v>
      </c>
      <c r="U16" s="12" t="s">
        <v>38</v>
      </c>
      <c r="AE16" s="15">
        <f>SUM(V17:V20)</f>
        <v>0</v>
      </c>
      <c r="AF16" s="15">
        <f>SUM(W17:W20)</f>
        <v>0</v>
      </c>
      <c r="AG16" s="15">
        <f>SUM(X17:X20)</f>
        <v>0</v>
      </c>
    </row>
    <row r="17" spans="1:39" ht="12.75">
      <c r="A17" s="120" t="s">
        <v>9</v>
      </c>
      <c r="B17" s="2" t="s">
        <v>38</v>
      </c>
      <c r="C17" s="2" t="s">
        <v>51</v>
      </c>
      <c r="D17" s="2" t="s">
        <v>90</v>
      </c>
      <c r="E17" s="2" t="s">
        <v>123</v>
      </c>
      <c r="F17" s="9">
        <v>175.95</v>
      </c>
      <c r="G17" s="9"/>
      <c r="H17" s="9"/>
      <c r="I17" s="9"/>
      <c r="J17" s="121"/>
      <c r="K17" s="9" t="e">
        <f>IF(#REF!="5",I17,0)</f>
        <v>#REF!</v>
      </c>
      <c r="V17" s="9">
        <f>IF(Z17=0,J17,0)</f>
        <v>0</v>
      </c>
      <c r="W17" s="9">
        <f>IF(Z17=15,J17,0)</f>
        <v>0</v>
      </c>
      <c r="X17" s="9">
        <f>IF(Z17=21,J17,0)</f>
        <v>0</v>
      </c>
      <c r="Z17" s="13">
        <v>21</v>
      </c>
      <c r="AA17" s="13">
        <f>G17*0</f>
        <v>0</v>
      </c>
      <c r="AB17" s="13">
        <f>G17*(1-0)</f>
        <v>0</v>
      </c>
      <c r="AI17" s="13">
        <f>F17*AA17</f>
        <v>0</v>
      </c>
      <c r="AJ17" s="13">
        <f>F17*AB17</f>
        <v>0</v>
      </c>
      <c r="AK17" s="14" t="s">
        <v>151</v>
      </c>
      <c r="AL17" s="14" t="s">
        <v>162</v>
      </c>
      <c r="AM17" s="12" t="s">
        <v>167</v>
      </c>
    </row>
    <row r="18" spans="1:39" ht="12.75">
      <c r="A18" s="120" t="s">
        <v>10</v>
      </c>
      <c r="B18" s="2" t="s">
        <v>38</v>
      </c>
      <c r="C18" s="2" t="s">
        <v>52</v>
      </c>
      <c r="D18" s="2" t="s">
        <v>91</v>
      </c>
      <c r="E18" s="2" t="s">
        <v>124</v>
      </c>
      <c r="F18" s="9">
        <v>10.91328</v>
      </c>
      <c r="G18" s="9"/>
      <c r="H18" s="9"/>
      <c r="I18" s="9"/>
      <c r="J18" s="121"/>
      <c r="K18" s="9" t="e">
        <f>IF(#REF!="5",I18,0)</f>
        <v>#REF!</v>
      </c>
      <c r="V18" s="9">
        <f>IF(Z18=0,J18,0)</f>
        <v>0</v>
      </c>
      <c r="W18" s="9">
        <f>IF(Z18=15,J18,0)</f>
        <v>0</v>
      </c>
      <c r="X18" s="9">
        <f>IF(Z18=21,J18,0)</f>
        <v>0</v>
      </c>
      <c r="Z18" s="13">
        <v>21</v>
      </c>
      <c r="AA18" s="13">
        <f>G18*0</f>
        <v>0</v>
      </c>
      <c r="AB18" s="13">
        <f>G18*(1-0)</f>
        <v>0</v>
      </c>
      <c r="AI18" s="13">
        <f>F18*AA18</f>
        <v>0</v>
      </c>
      <c r="AJ18" s="13">
        <f>F18*AB18</f>
        <v>0</v>
      </c>
      <c r="AK18" s="14" t="s">
        <v>151</v>
      </c>
      <c r="AL18" s="14" t="s">
        <v>162</v>
      </c>
      <c r="AM18" s="12" t="s">
        <v>167</v>
      </c>
    </row>
    <row r="19" spans="1:39" ht="12.75">
      <c r="A19" s="120" t="s">
        <v>11</v>
      </c>
      <c r="B19" s="2" t="s">
        <v>38</v>
      </c>
      <c r="C19" s="2" t="s">
        <v>53</v>
      </c>
      <c r="D19" s="2" t="s">
        <v>297</v>
      </c>
      <c r="E19" s="2" t="s">
        <v>124</v>
      </c>
      <c r="F19" s="9">
        <v>10.91328</v>
      </c>
      <c r="G19" s="9"/>
      <c r="H19" s="9"/>
      <c r="I19" s="9"/>
      <c r="J19" s="121"/>
      <c r="K19" s="9" t="e">
        <f>IF(#REF!="5",I19,0)</f>
        <v>#REF!</v>
      </c>
      <c r="V19" s="9">
        <f>IF(Z19=0,J19,0)</f>
        <v>0</v>
      </c>
      <c r="W19" s="9">
        <f>IF(Z19=15,J19,0)</f>
        <v>0</v>
      </c>
      <c r="X19" s="9">
        <f>IF(Z19=21,J19,0)</f>
        <v>0</v>
      </c>
      <c r="Z19" s="13">
        <v>21</v>
      </c>
      <c r="AA19" s="13">
        <f>G19*0</f>
        <v>0</v>
      </c>
      <c r="AB19" s="13">
        <f>G19*(1-0)</f>
        <v>0</v>
      </c>
      <c r="AI19" s="13">
        <f>F19*AA19</f>
        <v>0</v>
      </c>
      <c r="AJ19" s="13">
        <f>F19*AB19</f>
        <v>0</v>
      </c>
      <c r="AK19" s="14" t="s">
        <v>151</v>
      </c>
      <c r="AL19" s="14" t="s">
        <v>162</v>
      </c>
      <c r="AM19" s="12" t="s">
        <v>167</v>
      </c>
    </row>
    <row r="20" spans="1:39" ht="13.5" thickBot="1">
      <c r="A20" s="120" t="s">
        <v>12</v>
      </c>
      <c r="B20" s="2" t="s">
        <v>38</v>
      </c>
      <c r="C20" s="2" t="s">
        <v>54</v>
      </c>
      <c r="D20" s="2" t="s">
        <v>92</v>
      </c>
      <c r="E20" s="2" t="s">
        <v>124</v>
      </c>
      <c r="F20" s="9">
        <v>69.87</v>
      </c>
      <c r="G20" s="9"/>
      <c r="H20" s="9"/>
      <c r="I20" s="9"/>
      <c r="J20" s="121"/>
      <c r="K20" s="9" t="e">
        <f>IF(#REF!="5",I20,0)</f>
        <v>#REF!</v>
      </c>
      <c r="V20" s="9">
        <f>IF(Z20=0,J20,0)</f>
        <v>0</v>
      </c>
      <c r="W20" s="9">
        <f>IF(Z20=15,J20,0)</f>
        <v>0</v>
      </c>
      <c r="X20" s="9">
        <f>IF(Z20=21,J20,0)</f>
        <v>0</v>
      </c>
      <c r="Z20" s="13">
        <v>21</v>
      </c>
      <c r="AA20" s="13">
        <f>G20*0</f>
        <v>0</v>
      </c>
      <c r="AB20" s="13">
        <f>G20*(1-0)</f>
        <v>0</v>
      </c>
      <c r="AI20" s="13">
        <f>F20*AA20</f>
        <v>0</v>
      </c>
      <c r="AJ20" s="13">
        <f>F20*AB20</f>
        <v>0</v>
      </c>
      <c r="AK20" s="14" t="s">
        <v>151</v>
      </c>
      <c r="AL20" s="14" t="s">
        <v>162</v>
      </c>
      <c r="AM20" s="12" t="s">
        <v>167</v>
      </c>
    </row>
    <row r="21" spans="1:10" s="36" customFormat="1" ht="13.5" thickBot="1">
      <c r="A21" s="33"/>
      <c r="B21" s="34" t="s">
        <v>39</v>
      </c>
      <c r="C21" s="34"/>
      <c r="D21" s="87" t="s">
        <v>93</v>
      </c>
      <c r="E21" s="88"/>
      <c r="F21" s="88"/>
      <c r="G21" s="88"/>
      <c r="H21" s="35">
        <f>H22+H24+H27+H29+H42+H45+H48</f>
        <v>0</v>
      </c>
      <c r="I21" s="35">
        <f>I22+I24+I27+I29+I42+I45+I48</f>
        <v>0</v>
      </c>
      <c r="J21" s="117">
        <f>H21+I21</f>
        <v>0</v>
      </c>
    </row>
    <row r="22" spans="1:33" ht="12.75">
      <c r="A22" s="118"/>
      <c r="B22" s="5" t="s">
        <v>39</v>
      </c>
      <c r="C22" s="5" t="s">
        <v>15</v>
      </c>
      <c r="D22" s="89" t="s">
        <v>94</v>
      </c>
      <c r="E22" s="90"/>
      <c r="F22" s="90"/>
      <c r="G22" s="90"/>
      <c r="H22" s="15">
        <f>SUM(H23:H23)</f>
        <v>0</v>
      </c>
      <c r="I22" s="15">
        <f>SUM(I23:I23)</f>
        <v>0</v>
      </c>
      <c r="J22" s="119">
        <f>H22+I22</f>
        <v>0</v>
      </c>
      <c r="L22" s="15" t="e">
        <f>IF(M22="PR",J22,SUM(K23:K23))</f>
        <v>#REF!</v>
      </c>
      <c r="M22" s="12" t="s">
        <v>139</v>
      </c>
      <c r="N22" s="15">
        <f>IF(M22="HS",H22,0)</f>
        <v>0</v>
      </c>
      <c r="O22" s="15" t="e">
        <f>IF(M22="HS",I22-L22,0)</f>
        <v>#REF!</v>
      </c>
      <c r="P22" s="15">
        <f>IF(M22="PS",H22,0)</f>
        <v>0</v>
      </c>
      <c r="Q22" s="15">
        <f>IF(M22="PS",I22-L22,0)</f>
        <v>0</v>
      </c>
      <c r="R22" s="15">
        <f>IF(M22="MP",H22,0)</f>
        <v>0</v>
      </c>
      <c r="S22" s="15">
        <f>IF(M22="MP",I22-L22,0)</f>
        <v>0</v>
      </c>
      <c r="T22" s="15">
        <f>IF(M22="OM",H22,0)</f>
        <v>0</v>
      </c>
      <c r="U22" s="12" t="s">
        <v>39</v>
      </c>
      <c r="AE22" s="15">
        <f>SUM(V23:V23)</f>
        <v>0</v>
      </c>
      <c r="AF22" s="15">
        <f>SUM(W23:W23)</f>
        <v>0</v>
      </c>
      <c r="AG22" s="15">
        <f>SUM(X23:X23)</f>
        <v>0</v>
      </c>
    </row>
    <row r="23" spans="1:39" ht="12.75">
      <c r="A23" s="120" t="s">
        <v>13</v>
      </c>
      <c r="B23" s="2" t="s">
        <v>39</v>
      </c>
      <c r="C23" s="2" t="s">
        <v>55</v>
      </c>
      <c r="D23" s="16" t="s">
        <v>271</v>
      </c>
      <c r="E23" s="2" t="s">
        <v>122</v>
      </c>
      <c r="F23" s="9">
        <v>13.4</v>
      </c>
      <c r="G23" s="9"/>
      <c r="H23" s="9"/>
      <c r="I23" s="9"/>
      <c r="J23" s="121"/>
      <c r="K23" s="9" t="e">
        <f>IF(#REF!="5",I23,0)</f>
        <v>#REF!</v>
      </c>
      <c r="V23" s="9">
        <f>IF(Z23=0,J23,0)</f>
        <v>0</v>
      </c>
      <c r="W23" s="9">
        <f>IF(Z23=15,J23,0)</f>
        <v>0</v>
      </c>
      <c r="X23" s="9">
        <f>IF(Z23=21,J23,0)</f>
        <v>0</v>
      </c>
      <c r="Z23" s="13">
        <v>21</v>
      </c>
      <c r="AA23" s="13">
        <f>G23*0</f>
        <v>0</v>
      </c>
      <c r="AB23" s="13">
        <f>G23*(1-0)</f>
        <v>0</v>
      </c>
      <c r="AI23" s="13">
        <f>F23*AA23</f>
        <v>0</v>
      </c>
      <c r="AJ23" s="13">
        <f>F23*AB23</f>
        <v>0</v>
      </c>
      <c r="AK23" s="14" t="s">
        <v>152</v>
      </c>
      <c r="AL23" s="14" t="s">
        <v>161</v>
      </c>
      <c r="AM23" s="12" t="s">
        <v>168</v>
      </c>
    </row>
    <row r="24" spans="1:33" ht="12.75">
      <c r="A24" s="118"/>
      <c r="B24" s="5" t="s">
        <v>39</v>
      </c>
      <c r="C24" s="5" t="s">
        <v>17</v>
      </c>
      <c r="D24" s="89" t="s">
        <v>95</v>
      </c>
      <c r="E24" s="90"/>
      <c r="F24" s="90"/>
      <c r="G24" s="90"/>
      <c r="H24" s="15">
        <f>SUM(H25:H25)</f>
        <v>0</v>
      </c>
      <c r="I24" s="15">
        <f>SUM(I25:I25)</f>
        <v>0</v>
      </c>
      <c r="J24" s="119">
        <f>H24+I24</f>
        <v>0</v>
      </c>
      <c r="L24" s="15" t="e">
        <f>IF(M24="PR",J24,SUM(K25:K25))</f>
        <v>#REF!</v>
      </c>
      <c r="M24" s="12" t="s">
        <v>139</v>
      </c>
      <c r="N24" s="15">
        <f>IF(M24="HS",H24,0)</f>
        <v>0</v>
      </c>
      <c r="O24" s="15" t="e">
        <f>IF(M24="HS",I24-L24,0)</f>
        <v>#REF!</v>
      </c>
      <c r="P24" s="15">
        <f>IF(M24="PS",H24,0)</f>
        <v>0</v>
      </c>
      <c r="Q24" s="15">
        <f>IF(M24="PS",I24-L24,0)</f>
        <v>0</v>
      </c>
      <c r="R24" s="15">
        <f>IF(M24="MP",H24,0)</f>
        <v>0</v>
      </c>
      <c r="S24" s="15">
        <f>IF(M24="MP",I24-L24,0)</f>
        <v>0</v>
      </c>
      <c r="T24" s="15">
        <f>IF(M24="OM",H24,0)</f>
        <v>0</v>
      </c>
      <c r="U24" s="12" t="s">
        <v>39</v>
      </c>
      <c r="AE24" s="15">
        <f>SUM(V25:V25)</f>
        <v>0</v>
      </c>
      <c r="AF24" s="15">
        <f>SUM(W25:W25)</f>
        <v>0</v>
      </c>
      <c r="AG24" s="15">
        <f>SUM(X25:X25)</f>
        <v>0</v>
      </c>
    </row>
    <row r="25" spans="1:39" ht="12.75">
      <c r="A25" s="120" t="s">
        <v>14</v>
      </c>
      <c r="B25" s="2" t="s">
        <v>39</v>
      </c>
      <c r="C25" s="2" t="s">
        <v>56</v>
      </c>
      <c r="D25" s="2" t="s">
        <v>96</v>
      </c>
      <c r="E25" s="2" t="s">
        <v>120</v>
      </c>
      <c r="F25" s="9">
        <v>286.18</v>
      </c>
      <c r="G25" s="9"/>
      <c r="H25" s="9"/>
      <c r="I25" s="9"/>
      <c r="J25" s="121"/>
      <c r="K25" s="9" t="e">
        <f>IF(#REF!="5",I25,0)</f>
        <v>#REF!</v>
      </c>
      <c r="V25" s="9">
        <f>IF(Z25=0,J25,0)</f>
        <v>0</v>
      </c>
      <c r="W25" s="9">
        <f>IF(Z25=15,J25,0)</f>
        <v>0</v>
      </c>
      <c r="X25" s="9">
        <f>IF(Z25=21,J25,0)</f>
        <v>0</v>
      </c>
      <c r="Z25" s="13">
        <v>21</v>
      </c>
      <c r="AA25" s="13">
        <f>G25*0</f>
        <v>0</v>
      </c>
      <c r="AB25" s="13">
        <f>G25*(1-0)</f>
        <v>0</v>
      </c>
      <c r="AI25" s="13">
        <f>F25*AA25</f>
        <v>0</v>
      </c>
      <c r="AJ25" s="13">
        <f>F25*AB25</f>
        <v>0</v>
      </c>
      <c r="AK25" s="14" t="s">
        <v>153</v>
      </c>
      <c r="AL25" s="14" t="s">
        <v>161</v>
      </c>
      <c r="AM25" s="12" t="s">
        <v>168</v>
      </c>
    </row>
    <row r="26" spans="1:10" ht="12.75">
      <c r="A26" s="122"/>
      <c r="B26" s="32"/>
      <c r="C26" s="6" t="s">
        <v>44</v>
      </c>
      <c r="D26" s="92" t="s">
        <v>97</v>
      </c>
      <c r="E26" s="93"/>
      <c r="F26" s="93"/>
      <c r="G26" s="93"/>
      <c r="H26" s="93"/>
      <c r="I26" s="93"/>
      <c r="J26" s="124"/>
    </row>
    <row r="27" spans="1:33" ht="12.75">
      <c r="A27" s="118"/>
      <c r="B27" s="5" t="s">
        <v>39</v>
      </c>
      <c r="C27" s="5" t="s">
        <v>57</v>
      </c>
      <c r="D27" s="89" t="s">
        <v>98</v>
      </c>
      <c r="E27" s="90"/>
      <c r="F27" s="90"/>
      <c r="G27" s="90"/>
      <c r="H27" s="15">
        <f>SUM(H28:H28)</f>
        <v>0</v>
      </c>
      <c r="I27" s="15">
        <f>SUM(I28:I28)</f>
        <v>0</v>
      </c>
      <c r="J27" s="119">
        <f>H27+I27</f>
        <v>0</v>
      </c>
      <c r="L27" s="15" t="e">
        <f>IF(M27="PR",J27,SUM(K28:K28))</f>
        <v>#REF!</v>
      </c>
      <c r="M27" s="12" t="s">
        <v>139</v>
      </c>
      <c r="N27" s="15">
        <f>IF(M27="HS",H27,0)</f>
        <v>0</v>
      </c>
      <c r="O27" s="15" t="e">
        <f>IF(M27="HS",I27-L27,0)</f>
        <v>#REF!</v>
      </c>
      <c r="P27" s="15">
        <f>IF(M27="PS",H27,0)</f>
        <v>0</v>
      </c>
      <c r="Q27" s="15">
        <f>IF(M27="PS",I27-L27,0)</f>
        <v>0</v>
      </c>
      <c r="R27" s="15">
        <f>IF(M27="MP",H27,0)</f>
        <v>0</v>
      </c>
      <c r="S27" s="15">
        <f>IF(M27="MP",I27-L27,0)</f>
        <v>0</v>
      </c>
      <c r="T27" s="15">
        <f>IF(M27="OM",H27,0)</f>
        <v>0</v>
      </c>
      <c r="U27" s="12" t="s">
        <v>39</v>
      </c>
      <c r="AE27" s="15">
        <f>SUM(V28:V28)</f>
        <v>0</v>
      </c>
      <c r="AF27" s="15">
        <f>SUM(W28:W28)</f>
        <v>0</v>
      </c>
      <c r="AG27" s="15">
        <f>SUM(X28:X28)</f>
        <v>0</v>
      </c>
    </row>
    <row r="28" spans="1:39" ht="12.75">
      <c r="A28" s="120" t="s">
        <v>15</v>
      </c>
      <c r="B28" s="2" t="s">
        <v>39</v>
      </c>
      <c r="C28" s="2" t="s">
        <v>58</v>
      </c>
      <c r="D28" s="2" t="s">
        <v>99</v>
      </c>
      <c r="E28" s="2" t="s">
        <v>120</v>
      </c>
      <c r="F28" s="9">
        <v>286.18</v>
      </c>
      <c r="G28" s="9"/>
      <c r="H28" s="9"/>
      <c r="I28" s="9"/>
      <c r="J28" s="121"/>
      <c r="K28" s="9" t="e">
        <f>IF(#REF!="5",I28,0)</f>
        <v>#REF!</v>
      </c>
      <c r="V28" s="9">
        <f>IF(Z28=0,J28,0)</f>
        <v>0</v>
      </c>
      <c r="W28" s="9">
        <f>IF(Z28=15,J28,0)</f>
        <v>0</v>
      </c>
      <c r="X28" s="9">
        <f>IF(Z28=21,J28,0)</f>
        <v>0</v>
      </c>
      <c r="Z28" s="13">
        <v>21</v>
      </c>
      <c r="AA28" s="13">
        <f>G28*0.843230240549828</f>
        <v>0</v>
      </c>
      <c r="AB28" s="13">
        <f>G28*(1-0.843230240549828)</f>
        <v>0</v>
      </c>
      <c r="AI28" s="13">
        <f>F28*AA28</f>
        <v>0</v>
      </c>
      <c r="AJ28" s="13">
        <f>F28*AB28</f>
        <v>0</v>
      </c>
      <c r="AK28" s="14" t="s">
        <v>154</v>
      </c>
      <c r="AL28" s="14" t="s">
        <v>163</v>
      </c>
      <c r="AM28" s="12" t="s">
        <v>168</v>
      </c>
    </row>
    <row r="29" spans="1:33" ht="12.75">
      <c r="A29" s="118"/>
      <c r="B29" s="5" t="s">
        <v>39</v>
      </c>
      <c r="C29" s="5" t="s">
        <v>59</v>
      </c>
      <c r="D29" s="89" t="s">
        <v>100</v>
      </c>
      <c r="E29" s="90"/>
      <c r="F29" s="90"/>
      <c r="G29" s="90"/>
      <c r="H29" s="15">
        <f>SUM(H30:H40)</f>
        <v>0</v>
      </c>
      <c r="I29" s="15">
        <f>SUM(I30:I40)</f>
        <v>0</v>
      </c>
      <c r="J29" s="119">
        <f>H29+I29</f>
        <v>0</v>
      </c>
      <c r="L29" s="15" t="e">
        <f>IF(M29="PR",J29,SUM(K30:K40))</f>
        <v>#REF!</v>
      </c>
      <c r="M29" s="12" t="s">
        <v>139</v>
      </c>
      <c r="N29" s="15">
        <f>IF(M29="HS",H29,0)</f>
        <v>0</v>
      </c>
      <c r="O29" s="15" t="e">
        <f>IF(M29="HS",I29-L29,0)</f>
        <v>#REF!</v>
      </c>
      <c r="P29" s="15">
        <f>IF(M29="PS",H29,0)</f>
        <v>0</v>
      </c>
      <c r="Q29" s="15">
        <f>IF(M29="PS",I29-L29,0)</f>
        <v>0</v>
      </c>
      <c r="R29" s="15">
        <f>IF(M29="MP",H29,0)</f>
        <v>0</v>
      </c>
      <c r="S29" s="15">
        <f>IF(M29="MP",I29-L29,0)</f>
        <v>0</v>
      </c>
      <c r="T29" s="15">
        <f>IF(M29="OM",H29,0)</f>
        <v>0</v>
      </c>
      <c r="U29" s="12" t="s">
        <v>39</v>
      </c>
      <c r="AE29" s="15">
        <f>SUM(V30:V40)</f>
        <v>0</v>
      </c>
      <c r="AF29" s="15">
        <f>SUM(W30:W40)</f>
        <v>0</v>
      </c>
      <c r="AG29" s="15">
        <f>SUM(X30:X40)</f>
        <v>0</v>
      </c>
    </row>
    <row r="30" spans="1:39" ht="12.75">
      <c r="A30" s="120" t="s">
        <v>298</v>
      </c>
      <c r="B30" s="2" t="s">
        <v>38</v>
      </c>
      <c r="C30" s="2" t="s">
        <v>265</v>
      </c>
      <c r="D30" s="2" t="s">
        <v>266</v>
      </c>
      <c r="E30" s="2" t="s">
        <v>120</v>
      </c>
      <c r="F30" s="9">
        <v>276</v>
      </c>
      <c r="G30" s="9"/>
      <c r="H30" s="9"/>
      <c r="I30" s="9"/>
      <c r="J30" s="121"/>
      <c r="K30" s="9" t="e">
        <f>IF(#REF!="5",I30,0)</f>
        <v>#REF!</v>
      </c>
      <c r="V30" s="9">
        <f>IF(Z30=0,J30,0)</f>
        <v>0</v>
      </c>
      <c r="W30" s="9">
        <f>IF(Z30=15,J30,0)</f>
        <v>0</v>
      </c>
      <c r="X30" s="9">
        <f>IF(Z30=21,J30,0)</f>
        <v>0</v>
      </c>
      <c r="Z30" s="13">
        <v>21</v>
      </c>
      <c r="AA30" s="13">
        <f>G30*0</f>
        <v>0</v>
      </c>
      <c r="AB30" s="13">
        <f>G30*(1-0)</f>
        <v>0</v>
      </c>
      <c r="AI30" s="13">
        <f>F30*AA30</f>
        <v>0</v>
      </c>
      <c r="AJ30" s="13">
        <f>F30*AB30</f>
        <v>0</v>
      </c>
      <c r="AK30" s="14" t="s">
        <v>149</v>
      </c>
      <c r="AL30" s="14" t="s">
        <v>161</v>
      </c>
      <c r="AM30" s="12" t="s">
        <v>167</v>
      </c>
    </row>
    <row r="31" spans="1:10" ht="29.25" customHeight="1">
      <c r="A31" s="122"/>
      <c r="B31" s="32"/>
      <c r="C31" s="6" t="s">
        <v>44</v>
      </c>
      <c r="D31" s="92" t="s">
        <v>267</v>
      </c>
      <c r="E31" s="93"/>
      <c r="F31" s="93"/>
      <c r="G31" s="93"/>
      <c r="H31" s="93"/>
      <c r="I31" s="93"/>
      <c r="J31" s="124"/>
    </row>
    <row r="32" spans="1:39" ht="12.75">
      <c r="A32" s="125" t="s">
        <v>299</v>
      </c>
      <c r="B32" s="3" t="s">
        <v>39</v>
      </c>
      <c r="C32" s="3" t="s">
        <v>60</v>
      </c>
      <c r="D32" s="3" t="s">
        <v>282</v>
      </c>
      <c r="E32" s="3" t="s">
        <v>120</v>
      </c>
      <c r="F32" s="10">
        <v>276</v>
      </c>
      <c r="G32" s="10"/>
      <c r="H32" s="10"/>
      <c r="I32" s="10"/>
      <c r="J32" s="126"/>
      <c r="K32" s="10" t="e">
        <f>IF(#REF!="5",I32,0)</f>
        <v>#REF!</v>
      </c>
      <c r="V32" s="10">
        <f>IF(Z32=0,J32,0)</f>
        <v>0</v>
      </c>
      <c r="W32" s="10">
        <f>IF(Z32=15,J32,0)</f>
        <v>0</v>
      </c>
      <c r="X32" s="10">
        <f>IF(Z32=21,J32,0)</f>
        <v>0</v>
      </c>
      <c r="Z32" s="13">
        <v>21</v>
      </c>
      <c r="AA32" s="13">
        <f>G32*1</f>
        <v>0</v>
      </c>
      <c r="AB32" s="13">
        <f>G32*(1-1)</f>
        <v>0</v>
      </c>
      <c r="AI32" s="13">
        <f>F32*AA32</f>
        <v>0</v>
      </c>
      <c r="AJ32" s="13">
        <f>F32*AB32</f>
        <v>0</v>
      </c>
      <c r="AK32" s="14" t="s">
        <v>155</v>
      </c>
      <c r="AL32" s="14" t="s">
        <v>163</v>
      </c>
      <c r="AM32" s="12" t="s">
        <v>168</v>
      </c>
    </row>
    <row r="33" spans="1:39" ht="12.75">
      <c r="A33" s="120" t="s">
        <v>300</v>
      </c>
      <c r="B33" s="2" t="s">
        <v>38</v>
      </c>
      <c r="C33" s="2" t="s">
        <v>265</v>
      </c>
      <c r="D33" s="2" t="s">
        <v>266</v>
      </c>
      <c r="E33" s="2" t="s">
        <v>120</v>
      </c>
      <c r="F33" s="9">
        <v>18.14</v>
      </c>
      <c r="G33" s="9"/>
      <c r="H33" s="9"/>
      <c r="I33" s="9"/>
      <c r="J33" s="121"/>
      <c r="K33" s="9" t="e">
        <f>IF(#REF!="5",I33,0)</f>
        <v>#REF!</v>
      </c>
      <c r="V33" s="9">
        <f>IF(Z33=0,J33,0)</f>
        <v>0</v>
      </c>
      <c r="W33" s="9">
        <f>IF(Z33=15,J33,0)</f>
        <v>0</v>
      </c>
      <c r="X33" s="9">
        <f>IF(Z33=21,J33,0)</f>
        <v>0</v>
      </c>
      <c r="Z33" s="13">
        <v>21</v>
      </c>
      <c r="AA33" s="13">
        <f>G33*0</f>
        <v>0</v>
      </c>
      <c r="AB33" s="13">
        <f>G33*(1-0)</f>
        <v>0</v>
      </c>
      <c r="AI33" s="13">
        <f>F33*AA33</f>
        <v>0</v>
      </c>
      <c r="AJ33" s="13">
        <f>F33*AB33</f>
        <v>0</v>
      </c>
      <c r="AK33" s="14" t="s">
        <v>149</v>
      </c>
      <c r="AL33" s="14" t="s">
        <v>161</v>
      </c>
      <c r="AM33" s="12" t="s">
        <v>167</v>
      </c>
    </row>
    <row r="34" spans="1:10" ht="25.5" customHeight="1">
      <c r="A34" s="122"/>
      <c r="B34" s="32"/>
      <c r="C34" s="6" t="s">
        <v>44</v>
      </c>
      <c r="D34" s="92" t="s">
        <v>267</v>
      </c>
      <c r="E34" s="93"/>
      <c r="F34" s="93"/>
      <c r="G34" s="93"/>
      <c r="H34" s="93"/>
      <c r="I34" s="93"/>
      <c r="J34" s="124"/>
    </row>
    <row r="35" spans="1:39" ht="12.75">
      <c r="A35" s="125" t="s">
        <v>16</v>
      </c>
      <c r="B35" s="3" t="s">
        <v>39</v>
      </c>
      <c r="C35" s="3" t="s">
        <v>60</v>
      </c>
      <c r="D35" s="3" t="s">
        <v>293</v>
      </c>
      <c r="E35" s="3" t="s">
        <v>120</v>
      </c>
      <c r="F35" s="10">
        <v>18.32</v>
      </c>
      <c r="G35" s="10"/>
      <c r="H35" s="10"/>
      <c r="I35" s="10"/>
      <c r="J35" s="126"/>
      <c r="K35" s="10" t="e">
        <f>IF(#REF!="5",I35,0)</f>
        <v>#REF!</v>
      </c>
      <c r="V35" s="10">
        <f>IF(Z35=0,J35,0)</f>
        <v>0</v>
      </c>
      <c r="W35" s="10">
        <f>IF(Z35=15,J35,0)</f>
        <v>0</v>
      </c>
      <c r="X35" s="10">
        <f>IF(Z35=21,J35,0)</f>
        <v>0</v>
      </c>
      <c r="Z35" s="13">
        <v>21</v>
      </c>
      <c r="AA35" s="13">
        <f>G35*1</f>
        <v>0</v>
      </c>
      <c r="AB35" s="13">
        <f>G35*(1-1)</f>
        <v>0</v>
      </c>
      <c r="AI35" s="13">
        <f>F35*AA35</f>
        <v>0</v>
      </c>
      <c r="AJ35" s="13">
        <f>F35*AB35</f>
        <v>0</v>
      </c>
      <c r="AK35" s="14" t="s">
        <v>155</v>
      </c>
      <c r="AL35" s="14" t="s">
        <v>163</v>
      </c>
      <c r="AM35" s="12" t="s">
        <v>168</v>
      </c>
    </row>
    <row r="36" spans="1:39" ht="12.75">
      <c r="A36" s="120" t="s">
        <v>301</v>
      </c>
      <c r="B36" s="2" t="s">
        <v>39</v>
      </c>
      <c r="C36" s="2" t="s">
        <v>61</v>
      </c>
      <c r="D36" s="2" t="s">
        <v>101</v>
      </c>
      <c r="E36" s="2" t="s">
        <v>123</v>
      </c>
      <c r="F36" s="9">
        <v>13</v>
      </c>
      <c r="G36" s="9"/>
      <c r="H36" s="9"/>
      <c r="I36" s="9"/>
      <c r="J36" s="121"/>
      <c r="K36" s="9" t="e">
        <f>IF(#REF!="5",I36,0)</f>
        <v>#REF!</v>
      </c>
      <c r="V36" s="9">
        <f>IF(Z36=0,J36,0)</f>
        <v>0</v>
      </c>
      <c r="W36" s="9">
        <f>IF(Z36=15,J36,0)</f>
        <v>0</v>
      </c>
      <c r="X36" s="9">
        <f>IF(Z36=21,J36,0)</f>
        <v>0</v>
      </c>
      <c r="Z36" s="13">
        <v>21</v>
      </c>
      <c r="AA36" s="13">
        <f>G36*0.412458144121829</f>
        <v>0</v>
      </c>
      <c r="AB36" s="13">
        <f>G36*(1-0.412458144121829)</f>
        <v>0</v>
      </c>
      <c r="AI36" s="13">
        <f>F36*AA36</f>
        <v>0</v>
      </c>
      <c r="AJ36" s="13">
        <f>F36*AB36</f>
        <v>0</v>
      </c>
      <c r="AK36" s="14" t="s">
        <v>155</v>
      </c>
      <c r="AL36" s="14" t="s">
        <v>163</v>
      </c>
      <c r="AM36" s="12" t="s">
        <v>168</v>
      </c>
    </row>
    <row r="37" spans="1:10" ht="12.75">
      <c r="A37" s="122"/>
      <c r="B37" s="32"/>
      <c r="C37" s="32"/>
      <c r="D37" s="7" t="s">
        <v>102</v>
      </c>
      <c r="E37" s="32"/>
      <c r="F37" s="32"/>
      <c r="G37" s="32"/>
      <c r="H37" s="32"/>
      <c r="I37" s="32"/>
      <c r="J37" s="123"/>
    </row>
    <row r="38" spans="1:39" ht="12.75">
      <c r="A38" s="125" t="s">
        <v>17</v>
      </c>
      <c r="B38" s="3" t="s">
        <v>39</v>
      </c>
      <c r="C38" s="3" t="s">
        <v>62</v>
      </c>
      <c r="D38" s="3" t="s">
        <v>244</v>
      </c>
      <c r="E38" s="3" t="s">
        <v>121</v>
      </c>
      <c r="F38" s="10">
        <v>6</v>
      </c>
      <c r="G38" s="10"/>
      <c r="H38" s="10"/>
      <c r="I38" s="10"/>
      <c r="J38" s="126"/>
      <c r="K38" s="10" t="e">
        <f>IF(#REF!="5",I38,0)</f>
        <v>#REF!</v>
      </c>
      <c r="V38" s="10">
        <f>IF(Z38=0,J38,0)</f>
        <v>0</v>
      </c>
      <c r="W38" s="10">
        <f>IF(Z38=15,J38,0)</f>
        <v>0</v>
      </c>
      <c r="X38" s="10">
        <f>IF(Z38=21,J38,0)</f>
        <v>0</v>
      </c>
      <c r="Z38" s="13">
        <v>21</v>
      </c>
      <c r="AA38" s="13">
        <f>G38*1</f>
        <v>0</v>
      </c>
      <c r="AB38" s="13">
        <f>G38*(1-1)</f>
        <v>0</v>
      </c>
      <c r="AI38" s="13">
        <f>F38*AA38</f>
        <v>0</v>
      </c>
      <c r="AJ38" s="13">
        <f>F38*AB38</f>
        <v>0</v>
      </c>
      <c r="AK38" s="14" t="s">
        <v>155</v>
      </c>
      <c r="AL38" s="14" t="s">
        <v>163</v>
      </c>
      <c r="AM38" s="12" t="s">
        <v>168</v>
      </c>
    </row>
    <row r="39" spans="1:10" ht="25.5" customHeight="1">
      <c r="A39" s="122"/>
      <c r="B39" s="32"/>
      <c r="C39" s="6" t="s">
        <v>44</v>
      </c>
      <c r="D39" s="92" t="s">
        <v>283</v>
      </c>
      <c r="E39" s="93"/>
      <c r="F39" s="93"/>
      <c r="G39" s="93"/>
      <c r="H39" s="93"/>
      <c r="I39" s="93"/>
      <c r="J39" s="124"/>
    </row>
    <row r="40" spans="1:39" ht="12.75">
      <c r="A40" s="125" t="s">
        <v>18</v>
      </c>
      <c r="B40" s="3" t="s">
        <v>39</v>
      </c>
      <c r="C40" s="3" t="s">
        <v>63</v>
      </c>
      <c r="D40" s="3" t="s">
        <v>289</v>
      </c>
      <c r="E40" s="3" t="s">
        <v>121</v>
      </c>
      <c r="F40" s="10">
        <v>13</v>
      </c>
      <c r="G40" s="10"/>
      <c r="H40" s="10"/>
      <c r="I40" s="10"/>
      <c r="J40" s="126"/>
      <c r="K40" s="10" t="e">
        <f>IF(#REF!="5",I40,0)</f>
        <v>#REF!</v>
      </c>
      <c r="V40" s="10">
        <f>IF(Z40=0,J40,0)</f>
        <v>0</v>
      </c>
      <c r="W40" s="10">
        <f>IF(Z40=15,J40,0)</f>
        <v>0</v>
      </c>
      <c r="X40" s="10">
        <f>IF(Z40=21,J40,0)</f>
        <v>0</v>
      </c>
      <c r="Z40" s="13">
        <v>21</v>
      </c>
      <c r="AA40" s="13">
        <f>G40*1</f>
        <v>0</v>
      </c>
      <c r="AB40" s="13">
        <f>G40*(1-1)</f>
        <v>0</v>
      </c>
      <c r="AI40" s="13">
        <f>F40*AA40</f>
        <v>0</v>
      </c>
      <c r="AJ40" s="13">
        <f>F40*AB40</f>
        <v>0</v>
      </c>
      <c r="AK40" s="14" t="s">
        <v>155</v>
      </c>
      <c r="AL40" s="14" t="s">
        <v>163</v>
      </c>
      <c r="AM40" s="12" t="s">
        <v>168</v>
      </c>
    </row>
    <row r="41" spans="1:10" ht="38.25" customHeight="1">
      <c r="A41" s="122"/>
      <c r="B41" s="32"/>
      <c r="C41" s="6" t="s">
        <v>44</v>
      </c>
      <c r="D41" s="92" t="s">
        <v>284</v>
      </c>
      <c r="E41" s="93"/>
      <c r="F41" s="93"/>
      <c r="G41" s="93"/>
      <c r="H41" s="93"/>
      <c r="I41" s="93"/>
      <c r="J41" s="124"/>
    </row>
    <row r="42" spans="1:33" ht="12.75">
      <c r="A42" s="118"/>
      <c r="B42" s="5" t="s">
        <v>39</v>
      </c>
      <c r="C42" s="5" t="s">
        <v>64</v>
      </c>
      <c r="D42" s="89" t="s">
        <v>103</v>
      </c>
      <c r="E42" s="90"/>
      <c r="F42" s="90"/>
      <c r="G42" s="90"/>
      <c r="H42" s="15">
        <f>SUM(H43:H43)</f>
        <v>0</v>
      </c>
      <c r="I42" s="15">
        <f>SUM(I43:I43)</f>
        <v>0</v>
      </c>
      <c r="J42" s="119">
        <f>H42+I42</f>
        <v>0</v>
      </c>
      <c r="L42" s="15" t="e">
        <f>IF(M42="PR",J42,SUM(K43:K43))</f>
        <v>#REF!</v>
      </c>
      <c r="M42" s="12" t="s">
        <v>141</v>
      </c>
      <c r="N42" s="15">
        <f>IF(M42="HS",H42,0)</f>
        <v>0</v>
      </c>
      <c r="O42" s="15">
        <f>IF(M42="HS",I42-L42,0)</f>
        <v>0</v>
      </c>
      <c r="P42" s="15">
        <f>IF(M42="PS",H42,0)</f>
        <v>0</v>
      </c>
      <c r="Q42" s="15" t="e">
        <f>IF(M42="PS",I42-L42,0)</f>
        <v>#REF!</v>
      </c>
      <c r="R42" s="15">
        <f>IF(M42="MP",H42,0)</f>
        <v>0</v>
      </c>
      <c r="S42" s="15">
        <f>IF(M42="MP",I42-L42,0)</f>
        <v>0</v>
      </c>
      <c r="T42" s="15">
        <f>IF(M42="OM",H42,0)</f>
        <v>0</v>
      </c>
      <c r="U42" s="12" t="s">
        <v>39</v>
      </c>
      <c r="AE42" s="15">
        <f>SUM(V43:V43)</f>
        <v>0</v>
      </c>
      <c r="AF42" s="15">
        <f>SUM(W43:W43)</f>
        <v>0</v>
      </c>
      <c r="AG42" s="15">
        <f>SUM(X43:X43)</f>
        <v>0</v>
      </c>
    </row>
    <row r="43" spans="1:39" ht="12.75">
      <c r="A43" s="120" t="s">
        <v>19</v>
      </c>
      <c r="B43" s="2" t="s">
        <v>39</v>
      </c>
      <c r="C43" s="2" t="s">
        <v>65</v>
      </c>
      <c r="D43" s="2" t="s">
        <v>285</v>
      </c>
      <c r="E43" s="2" t="s">
        <v>121</v>
      </c>
      <c r="F43" s="9">
        <v>2</v>
      </c>
      <c r="G43" s="9"/>
      <c r="H43" s="9"/>
      <c r="I43" s="9"/>
      <c r="J43" s="121"/>
      <c r="K43" s="9" t="e">
        <f>IF(#REF!="5",I43,0)</f>
        <v>#REF!</v>
      </c>
      <c r="V43" s="9">
        <f>IF(Z43=0,J43,0)</f>
        <v>0</v>
      </c>
      <c r="W43" s="9">
        <f>IF(Z43=15,J43,0)</f>
        <v>0</v>
      </c>
      <c r="X43" s="9">
        <f>IF(Z43=21,J43,0)</f>
        <v>0</v>
      </c>
      <c r="Z43" s="13">
        <v>21</v>
      </c>
      <c r="AA43" s="13">
        <f>G43*0.977092039800995</f>
        <v>0</v>
      </c>
      <c r="AB43" s="13">
        <f>G43*(1-0.977092039800995)</f>
        <v>0</v>
      </c>
      <c r="AI43" s="13">
        <f>F43*AA43</f>
        <v>0</v>
      </c>
      <c r="AJ43" s="13">
        <f>F43*AB43</f>
        <v>0</v>
      </c>
      <c r="AK43" s="14" t="s">
        <v>156</v>
      </c>
      <c r="AL43" s="14" t="s">
        <v>164</v>
      </c>
      <c r="AM43" s="12" t="s">
        <v>168</v>
      </c>
    </row>
    <row r="44" spans="1:10" ht="12.75">
      <c r="A44" s="122"/>
      <c r="B44" s="32"/>
      <c r="C44" s="6" t="s">
        <v>44</v>
      </c>
      <c r="D44" s="92" t="s">
        <v>268</v>
      </c>
      <c r="E44" s="93"/>
      <c r="F44" s="93"/>
      <c r="G44" s="93"/>
      <c r="H44" s="93"/>
      <c r="I44" s="93"/>
      <c r="J44" s="124"/>
    </row>
    <row r="45" spans="1:33" ht="12.75">
      <c r="A45" s="118"/>
      <c r="B45" s="5" t="s">
        <v>39</v>
      </c>
      <c r="C45" s="5" t="s">
        <v>66</v>
      </c>
      <c r="D45" s="89" t="s">
        <v>104</v>
      </c>
      <c r="E45" s="90"/>
      <c r="F45" s="90"/>
      <c r="G45" s="90"/>
      <c r="H45" s="15">
        <f>SUM(H46:H46)</f>
        <v>0</v>
      </c>
      <c r="I45" s="15">
        <f>SUM(I46:I46)</f>
        <v>0</v>
      </c>
      <c r="J45" s="119">
        <f>H45+I45</f>
        <v>0</v>
      </c>
      <c r="L45" s="15" t="e">
        <f>IF(M45="PR",J45,SUM(K46:K46))</f>
        <v>#REF!</v>
      </c>
      <c r="M45" s="12" t="s">
        <v>139</v>
      </c>
      <c r="N45" s="15">
        <f>IF(M45="HS",H45,0)</f>
        <v>0</v>
      </c>
      <c r="O45" s="15" t="e">
        <f>IF(M45="HS",I45-L45,0)</f>
        <v>#REF!</v>
      </c>
      <c r="P45" s="15">
        <f>IF(M45="PS",H45,0)</f>
        <v>0</v>
      </c>
      <c r="Q45" s="15">
        <f>IF(M45="PS",I45-L45,0)</f>
        <v>0</v>
      </c>
      <c r="R45" s="15">
        <f>IF(M45="MP",H45,0)</f>
        <v>0</v>
      </c>
      <c r="S45" s="15">
        <f>IF(M45="MP",I45-L45,0)</f>
        <v>0</v>
      </c>
      <c r="T45" s="15">
        <f>IF(M45="OM",H45,0)</f>
        <v>0</v>
      </c>
      <c r="U45" s="12" t="s">
        <v>39</v>
      </c>
      <c r="AE45" s="15">
        <f>SUM(V46:V46)</f>
        <v>0</v>
      </c>
      <c r="AF45" s="15">
        <f>SUM(W46:W46)</f>
        <v>0</v>
      </c>
      <c r="AG45" s="15">
        <f>SUM(X46:X46)</f>
        <v>0</v>
      </c>
    </row>
    <row r="46" spans="1:39" ht="12.75">
      <c r="A46" s="120" t="s">
        <v>20</v>
      </c>
      <c r="B46" s="2" t="s">
        <v>39</v>
      </c>
      <c r="C46" s="2" t="s">
        <v>67</v>
      </c>
      <c r="D46" s="2" t="s">
        <v>286</v>
      </c>
      <c r="E46" s="2" t="s">
        <v>123</v>
      </c>
      <c r="F46" s="9">
        <v>10</v>
      </c>
      <c r="G46" s="9"/>
      <c r="H46" s="9"/>
      <c r="I46" s="9"/>
      <c r="J46" s="121"/>
      <c r="K46" s="9" t="e">
        <f>IF(#REF!="5",I46,0)</f>
        <v>#REF!</v>
      </c>
      <c r="V46" s="9">
        <f>IF(Z46=0,J46,0)</f>
        <v>0</v>
      </c>
      <c r="W46" s="9">
        <f>IF(Z46=15,J46,0)</f>
        <v>0</v>
      </c>
      <c r="X46" s="9">
        <f>IF(Z46=21,J46,0)</f>
        <v>0</v>
      </c>
      <c r="Z46" s="13">
        <v>21</v>
      </c>
      <c r="AA46" s="13">
        <f>G46*0.355782538352079</f>
        <v>0</v>
      </c>
      <c r="AB46" s="13">
        <f>G46*(1-0.355782538352079)</f>
        <v>0</v>
      </c>
      <c r="AI46" s="13">
        <f>F46*AA46</f>
        <v>0</v>
      </c>
      <c r="AJ46" s="13">
        <f>F46*AB46</f>
        <v>0</v>
      </c>
      <c r="AK46" s="14" t="s">
        <v>157</v>
      </c>
      <c r="AL46" s="14" t="s">
        <v>165</v>
      </c>
      <c r="AM46" s="12" t="s">
        <v>168</v>
      </c>
    </row>
    <row r="47" spans="1:10" ht="25.5" customHeight="1">
      <c r="A47" s="122"/>
      <c r="B47" s="32"/>
      <c r="C47" s="6" t="s">
        <v>44</v>
      </c>
      <c r="D47" s="92" t="s">
        <v>105</v>
      </c>
      <c r="E47" s="93"/>
      <c r="F47" s="93"/>
      <c r="G47" s="93"/>
      <c r="H47" s="93"/>
      <c r="I47" s="93"/>
      <c r="J47" s="124"/>
    </row>
    <row r="48" spans="1:33" ht="12.75">
      <c r="A48" s="118"/>
      <c r="B48" s="5" t="s">
        <v>39</v>
      </c>
      <c r="C48" s="5" t="s">
        <v>68</v>
      </c>
      <c r="D48" s="89" t="s">
        <v>106</v>
      </c>
      <c r="E48" s="90"/>
      <c r="F48" s="90"/>
      <c r="G48" s="90"/>
      <c r="H48" s="15">
        <f>SUM(H49:H50)</f>
        <v>0</v>
      </c>
      <c r="I48" s="15">
        <f>SUM(I49:I50)</f>
        <v>0</v>
      </c>
      <c r="J48" s="119">
        <f>H48+I48</f>
        <v>0</v>
      </c>
      <c r="L48" s="15" t="e">
        <f>IF(M48="PR",J48,SUM(K49:K50))</f>
        <v>#REF!</v>
      </c>
      <c r="M48" s="12" t="s">
        <v>139</v>
      </c>
      <c r="N48" s="15">
        <f>IF(M48="HS",H48,0)</f>
        <v>0</v>
      </c>
      <c r="O48" s="15" t="e">
        <f>IF(M48="HS",I48-L48,0)</f>
        <v>#REF!</v>
      </c>
      <c r="P48" s="15">
        <f>IF(M48="PS",H48,0)</f>
        <v>0</v>
      </c>
      <c r="Q48" s="15">
        <f>IF(M48="PS",I48-L48,0)</f>
        <v>0</v>
      </c>
      <c r="R48" s="15">
        <f>IF(M48="MP",H48,0)</f>
        <v>0</v>
      </c>
      <c r="S48" s="15">
        <f>IF(M48="MP",I48-L48,0)</f>
        <v>0</v>
      </c>
      <c r="T48" s="15">
        <f>IF(M48="OM",H48,0)</f>
        <v>0</v>
      </c>
      <c r="U48" s="12" t="s">
        <v>39</v>
      </c>
      <c r="AE48" s="15">
        <f>SUM(V49:V50)</f>
        <v>0</v>
      </c>
      <c r="AF48" s="15">
        <f>SUM(W49:W50)</f>
        <v>0</v>
      </c>
      <c r="AG48" s="15">
        <f>SUM(X49:X50)</f>
        <v>0</v>
      </c>
    </row>
    <row r="49" spans="1:39" ht="12.75">
      <c r="A49" s="120" t="s">
        <v>21</v>
      </c>
      <c r="B49" s="2" t="s">
        <v>39</v>
      </c>
      <c r="C49" s="2" t="s">
        <v>69</v>
      </c>
      <c r="D49" s="2" t="s">
        <v>107</v>
      </c>
      <c r="E49" s="2" t="s">
        <v>123</v>
      </c>
      <c r="F49" s="9">
        <v>200</v>
      </c>
      <c r="G49" s="9"/>
      <c r="H49" s="9"/>
      <c r="I49" s="9"/>
      <c r="J49" s="121"/>
      <c r="K49" s="9" t="e">
        <f>IF(#REF!="5",I49,0)</f>
        <v>#REF!</v>
      </c>
      <c r="V49" s="9">
        <f>IF(Z49=0,J49,0)</f>
        <v>0</v>
      </c>
      <c r="W49" s="9">
        <f>IF(Z49=15,J49,0)</f>
        <v>0</v>
      </c>
      <c r="X49" s="9">
        <f>IF(Z49=21,J49,0)</f>
        <v>0</v>
      </c>
      <c r="Z49" s="13">
        <v>21</v>
      </c>
      <c r="AA49" s="13">
        <f>G49*0.767045766716115</f>
        <v>0</v>
      </c>
      <c r="AB49" s="13">
        <f>G49*(1-0.767045766716115)</f>
        <v>0</v>
      </c>
      <c r="AI49" s="13">
        <f>F49*AA49</f>
        <v>0</v>
      </c>
      <c r="AJ49" s="13">
        <f>F49*AB49</f>
        <v>0</v>
      </c>
      <c r="AK49" s="14" t="s">
        <v>158</v>
      </c>
      <c r="AL49" s="14" t="s">
        <v>162</v>
      </c>
      <c r="AM49" s="12" t="s">
        <v>168</v>
      </c>
    </row>
    <row r="50" spans="1:10" ht="13.5" thickBot="1">
      <c r="A50" s="122"/>
      <c r="B50" s="32"/>
      <c r="C50" s="32"/>
      <c r="D50" s="7" t="s">
        <v>108</v>
      </c>
      <c r="E50" s="32"/>
      <c r="F50" s="32"/>
      <c r="G50" s="32"/>
      <c r="H50" s="32"/>
      <c r="I50" s="32"/>
      <c r="J50" s="123"/>
    </row>
    <row r="51" spans="1:10" s="36" customFormat="1" ht="13.5" thickBot="1">
      <c r="A51" s="33"/>
      <c r="B51" s="34" t="s">
        <v>40</v>
      </c>
      <c r="C51" s="34"/>
      <c r="D51" s="87" t="s">
        <v>109</v>
      </c>
      <c r="E51" s="88"/>
      <c r="F51" s="88"/>
      <c r="G51" s="88"/>
      <c r="H51" s="35">
        <f>H52</f>
        <v>0</v>
      </c>
      <c r="I51" s="35">
        <f>I52</f>
        <v>0</v>
      </c>
      <c r="J51" s="117">
        <f>H51+I51</f>
        <v>0</v>
      </c>
    </row>
    <row r="52" spans="1:33" ht="12.75">
      <c r="A52" s="118"/>
      <c r="B52" s="5" t="s">
        <v>40</v>
      </c>
      <c r="C52" s="5" t="s">
        <v>17</v>
      </c>
      <c r="D52" s="89" t="s">
        <v>95</v>
      </c>
      <c r="E52" s="90"/>
      <c r="F52" s="90"/>
      <c r="G52" s="90"/>
      <c r="H52" s="15">
        <f>SUM(H53:H90)</f>
        <v>0</v>
      </c>
      <c r="I52" s="15">
        <f>SUM(I53:I90)</f>
        <v>0</v>
      </c>
      <c r="J52" s="119">
        <f>H52+I52</f>
        <v>0</v>
      </c>
      <c r="L52" s="15" t="e">
        <f>IF(M52="PR",J52,SUM(K54:K62))</f>
        <v>#REF!</v>
      </c>
      <c r="M52" s="12" t="s">
        <v>139</v>
      </c>
      <c r="N52" s="15">
        <f>IF(M52="HS",H52,0)</f>
        <v>0</v>
      </c>
      <c r="O52" s="15" t="e">
        <f>IF(M52="HS",I52-L52,0)</f>
        <v>#REF!</v>
      </c>
      <c r="P52" s="15">
        <f>IF(M52="PS",H52,0)</f>
        <v>0</v>
      </c>
      <c r="Q52" s="15">
        <f>IF(M52="PS",I52-L52,0)</f>
        <v>0</v>
      </c>
      <c r="R52" s="15">
        <f>IF(M52="MP",H52,0)</f>
        <v>0</v>
      </c>
      <c r="S52" s="15">
        <f>IF(M52="MP",I52-L52,0)</f>
        <v>0</v>
      </c>
      <c r="T52" s="15">
        <f>IF(M52="OM",H52,0)</f>
        <v>0</v>
      </c>
      <c r="U52" s="12" t="s">
        <v>40</v>
      </c>
      <c r="AE52" s="15">
        <f>SUM(V54:V62)</f>
        <v>0</v>
      </c>
      <c r="AF52" s="15">
        <f>SUM(W54:W62)</f>
        <v>0</v>
      </c>
      <c r="AG52" s="15">
        <f>SUM(X54:X62)</f>
        <v>0</v>
      </c>
    </row>
    <row r="53" spans="1:47" s="17" customFormat="1" ht="12.75">
      <c r="A53" s="127" t="s">
        <v>22</v>
      </c>
      <c r="B53" s="128"/>
      <c r="C53" s="16" t="s">
        <v>277</v>
      </c>
      <c r="D53" s="25" t="s">
        <v>281</v>
      </c>
      <c r="E53" s="16" t="s">
        <v>120</v>
      </c>
      <c r="F53" s="18">
        <f>F58*2</f>
        <v>1068</v>
      </c>
      <c r="G53" s="18"/>
      <c r="H53" s="10"/>
      <c r="I53" s="10"/>
      <c r="J53" s="126"/>
      <c r="K53" s="18">
        <f>F53*J53</f>
        <v>0</v>
      </c>
      <c r="L53" s="59" t="s">
        <v>278</v>
      </c>
      <c r="M53" s="59" t="s">
        <v>4</v>
      </c>
      <c r="N53" s="18">
        <f>IF(M53="5",I53,0)</f>
        <v>0</v>
      </c>
      <c r="Y53" s="18">
        <f>IF(AC53=0,#REF!,0)</f>
        <v>0</v>
      </c>
      <c r="Z53" s="18">
        <f>IF(AC53=15,#REF!,0)</f>
        <v>0</v>
      </c>
      <c r="AA53" s="18" t="e">
        <f>IF(AC53=21,#REF!,0)</f>
        <v>#REF!</v>
      </c>
      <c r="AC53" s="21">
        <v>21</v>
      </c>
      <c r="AD53" s="21">
        <f>G53*0.0172413793103448</f>
        <v>0</v>
      </c>
      <c r="AE53" s="21">
        <f>G53*(1-0.0172413793103448)</f>
        <v>0</v>
      </c>
      <c r="AL53" s="21">
        <f>F53*AD53</f>
        <v>0</v>
      </c>
      <c r="AM53" s="21">
        <f>F53*AE53</f>
        <v>0</v>
      </c>
      <c r="AN53" s="22" t="s">
        <v>153</v>
      </c>
      <c r="AO53" s="22" t="s">
        <v>161</v>
      </c>
      <c r="AP53" s="23" t="s">
        <v>177</v>
      </c>
      <c r="AU53" s="60"/>
    </row>
    <row r="54" spans="1:39" ht="12.75">
      <c r="A54" s="120" t="s">
        <v>23</v>
      </c>
      <c r="B54" s="2" t="s">
        <v>40</v>
      </c>
      <c r="C54" s="2" t="s">
        <v>70</v>
      </c>
      <c r="D54" s="24" t="s">
        <v>287</v>
      </c>
      <c r="E54" s="2" t="s">
        <v>120</v>
      </c>
      <c r="F54" s="9">
        <v>251.57</v>
      </c>
      <c r="G54" s="9"/>
      <c r="H54" s="9"/>
      <c r="I54" s="9"/>
      <c r="J54" s="121"/>
      <c r="K54" s="9" t="e">
        <f>IF(#REF!="5",I54,0)</f>
        <v>#REF!</v>
      </c>
      <c r="V54" s="9">
        <f>IF(Z54=0,J54,0)</f>
        <v>0</v>
      </c>
      <c r="W54" s="9">
        <f>IF(Z54=15,J54,0)</f>
        <v>0</v>
      </c>
      <c r="X54" s="9">
        <f>IF(Z54=21,J54,0)</f>
        <v>0</v>
      </c>
      <c r="Z54" s="13">
        <v>21</v>
      </c>
      <c r="AA54" s="13">
        <f>G54*0</f>
        <v>0</v>
      </c>
      <c r="AB54" s="13">
        <f>G54*(1-0)</f>
        <v>0</v>
      </c>
      <c r="AI54" s="13">
        <f>F54*AA54</f>
        <v>0</v>
      </c>
      <c r="AJ54" s="13">
        <f>F54*AB54</f>
        <v>0</v>
      </c>
      <c r="AK54" s="14" t="s">
        <v>153</v>
      </c>
      <c r="AL54" s="14" t="s">
        <v>161</v>
      </c>
      <c r="AM54" s="12" t="s">
        <v>169</v>
      </c>
    </row>
    <row r="55" spans="1:39" ht="12.75">
      <c r="A55" s="125" t="s">
        <v>302</v>
      </c>
      <c r="B55" s="3" t="s">
        <v>40</v>
      </c>
      <c r="C55" s="3" t="s">
        <v>71</v>
      </c>
      <c r="D55" s="3" t="s">
        <v>290</v>
      </c>
      <c r="E55" s="3" t="s">
        <v>122</v>
      </c>
      <c r="F55" s="10">
        <v>26</v>
      </c>
      <c r="G55" s="10"/>
      <c r="H55" s="10"/>
      <c r="I55" s="10"/>
      <c r="J55" s="126"/>
      <c r="K55" s="10" t="e">
        <f>IF(#REF!="5",I55,0)</f>
        <v>#REF!</v>
      </c>
      <c r="V55" s="10">
        <f>IF(Z55=0,J55,0)</f>
        <v>0</v>
      </c>
      <c r="W55" s="10">
        <f>IF(Z55=15,J55,0)</f>
        <v>0</v>
      </c>
      <c r="X55" s="10">
        <f>IF(Z55=21,J55,0)</f>
        <v>0</v>
      </c>
      <c r="Z55" s="13">
        <v>21</v>
      </c>
      <c r="AA55" s="13">
        <f>G55*1</f>
        <v>0</v>
      </c>
      <c r="AB55" s="13">
        <f>G55*(1-1)</f>
        <v>0</v>
      </c>
      <c r="AI55" s="13">
        <f>F55*AA55</f>
        <v>0</v>
      </c>
      <c r="AJ55" s="13">
        <f>F55*AB55</f>
        <v>0</v>
      </c>
      <c r="AK55" s="14" t="s">
        <v>153</v>
      </c>
      <c r="AL55" s="14" t="s">
        <v>161</v>
      </c>
      <c r="AM55" s="12" t="s">
        <v>169</v>
      </c>
    </row>
    <row r="56" spans="1:39" ht="12.75">
      <c r="A56" s="120" t="s">
        <v>24</v>
      </c>
      <c r="B56" s="2" t="s">
        <v>40</v>
      </c>
      <c r="C56" s="2" t="s">
        <v>72</v>
      </c>
      <c r="D56" s="2" t="s">
        <v>280</v>
      </c>
      <c r="E56" s="2" t="s">
        <v>120</v>
      </c>
      <c r="F56" s="9">
        <v>421</v>
      </c>
      <c r="G56" s="9"/>
      <c r="H56" s="9"/>
      <c r="I56" s="9"/>
      <c r="J56" s="121"/>
      <c r="K56" s="9" t="e">
        <f>IF(#REF!="5",I56,0)</f>
        <v>#REF!</v>
      </c>
      <c r="V56" s="9">
        <f>IF(Z56=0,J56,0)</f>
        <v>0</v>
      </c>
      <c r="W56" s="9">
        <f>IF(Z56=15,J56,0)</f>
        <v>0</v>
      </c>
      <c r="X56" s="9">
        <f>IF(Z56=21,J56,0)</f>
        <v>0</v>
      </c>
      <c r="Z56" s="13">
        <v>21</v>
      </c>
      <c r="AA56" s="13">
        <f>G56*0.263586956521739</f>
        <v>0</v>
      </c>
      <c r="AB56" s="13">
        <f>G56*(1-0.263586956521739)</f>
        <v>0</v>
      </c>
      <c r="AI56" s="13">
        <f>F56*AA56</f>
        <v>0</v>
      </c>
      <c r="AJ56" s="13">
        <f>F56*AB56</f>
        <v>0</v>
      </c>
      <c r="AK56" s="14" t="s">
        <v>153</v>
      </c>
      <c r="AL56" s="14" t="s">
        <v>161</v>
      </c>
      <c r="AM56" s="12" t="s">
        <v>169</v>
      </c>
    </row>
    <row r="57" spans="1:10" ht="25.5" customHeight="1">
      <c r="A57" s="122"/>
      <c r="B57" s="32"/>
      <c r="C57" s="6" t="s">
        <v>44</v>
      </c>
      <c r="D57" s="92" t="s">
        <v>110</v>
      </c>
      <c r="E57" s="93"/>
      <c r="F57" s="93"/>
      <c r="G57" s="93"/>
      <c r="H57" s="93"/>
      <c r="I57" s="93"/>
      <c r="J57" s="124"/>
    </row>
    <row r="58" spans="1:39" ht="12.75">
      <c r="A58" s="120" t="s">
        <v>25</v>
      </c>
      <c r="B58" s="2" t="s">
        <v>40</v>
      </c>
      <c r="C58" s="2" t="s">
        <v>73</v>
      </c>
      <c r="D58" s="2" t="s">
        <v>279</v>
      </c>
      <c r="E58" s="2" t="s">
        <v>120</v>
      </c>
      <c r="F58" s="9">
        <v>534</v>
      </c>
      <c r="G58" s="9"/>
      <c r="H58" s="9"/>
      <c r="I58" s="9"/>
      <c r="J58" s="121"/>
      <c r="K58" s="9" t="e">
        <f>IF(#REF!="5",I58,0)</f>
        <v>#REF!</v>
      </c>
      <c r="V58" s="9">
        <f>IF(Z58=0,J58,0)</f>
        <v>0</v>
      </c>
      <c r="W58" s="9">
        <f>IF(Z58=15,J58,0)</f>
        <v>0</v>
      </c>
      <c r="X58" s="9">
        <f>IF(Z58=21,J58,0)</f>
        <v>0</v>
      </c>
      <c r="Z58" s="13">
        <v>21</v>
      </c>
      <c r="AA58" s="13">
        <f>G58*0</f>
        <v>0</v>
      </c>
      <c r="AB58" s="13">
        <f>G58*(1-0)</f>
        <v>0</v>
      </c>
      <c r="AI58" s="13">
        <f>F58*AA58</f>
        <v>0</v>
      </c>
      <c r="AJ58" s="13">
        <f>F58*AB58</f>
        <v>0</v>
      </c>
      <c r="AK58" s="14" t="s">
        <v>153</v>
      </c>
      <c r="AL58" s="14" t="s">
        <v>161</v>
      </c>
      <c r="AM58" s="12" t="s">
        <v>169</v>
      </c>
    </row>
    <row r="59" spans="1:39" ht="12.75">
      <c r="A59" s="120" t="s">
        <v>26</v>
      </c>
      <c r="B59" s="2" t="s">
        <v>40</v>
      </c>
      <c r="C59" s="2" t="s">
        <v>74</v>
      </c>
      <c r="D59" s="2" t="s">
        <v>111</v>
      </c>
      <c r="E59" s="2" t="s">
        <v>120</v>
      </c>
      <c r="F59" s="9">
        <v>534</v>
      </c>
      <c r="G59" s="9"/>
      <c r="H59" s="9"/>
      <c r="I59" s="9"/>
      <c r="J59" s="121"/>
      <c r="K59" s="9" t="e">
        <f>IF(#REF!="5",I59,0)</f>
        <v>#REF!</v>
      </c>
      <c r="V59" s="9">
        <f>IF(Z59=0,J59,0)</f>
        <v>0</v>
      </c>
      <c r="W59" s="9">
        <f>IF(Z59=15,J59,0)</f>
        <v>0</v>
      </c>
      <c r="X59" s="9">
        <f>IF(Z59=21,J59,0)</f>
        <v>0</v>
      </c>
      <c r="Z59" s="13">
        <v>21</v>
      </c>
      <c r="AA59" s="13">
        <f>G59*0</f>
        <v>0</v>
      </c>
      <c r="AB59" s="13">
        <f>G59*(1-0)</f>
        <v>0</v>
      </c>
      <c r="AI59" s="13">
        <f>F59*AA59</f>
        <v>0</v>
      </c>
      <c r="AJ59" s="13">
        <f>F59*AB59</f>
        <v>0</v>
      </c>
      <c r="AK59" s="14" t="s">
        <v>153</v>
      </c>
      <c r="AL59" s="14" t="s">
        <v>161</v>
      </c>
      <c r="AM59" s="12" t="s">
        <v>169</v>
      </c>
    </row>
    <row r="60" spans="1:39" ht="12.75">
      <c r="A60" s="120" t="s">
        <v>27</v>
      </c>
      <c r="B60" s="2" t="s">
        <v>40</v>
      </c>
      <c r="C60" s="2" t="s">
        <v>75</v>
      </c>
      <c r="D60" s="2" t="s">
        <v>112</v>
      </c>
      <c r="E60" s="2" t="s">
        <v>120</v>
      </c>
      <c r="F60" s="9">
        <v>443</v>
      </c>
      <c r="G60" s="9"/>
      <c r="H60" s="9"/>
      <c r="I60" s="9"/>
      <c r="J60" s="121"/>
      <c r="K60" s="9" t="e">
        <f>IF(#REF!="5",I60,0)</f>
        <v>#REF!</v>
      </c>
      <c r="V60" s="9">
        <f>IF(Z60=0,J60,0)</f>
        <v>0</v>
      </c>
      <c r="W60" s="9">
        <f>IF(Z60=15,J60,0)</f>
        <v>0</v>
      </c>
      <c r="X60" s="9">
        <f>IF(Z60=21,J60,0)</f>
        <v>0</v>
      </c>
      <c r="Z60" s="13">
        <v>21</v>
      </c>
      <c r="AA60" s="13">
        <f>G60*0</f>
        <v>0</v>
      </c>
      <c r="AB60" s="13">
        <f>G60*(1-0)</f>
        <v>0</v>
      </c>
      <c r="AI60" s="13">
        <f>F60*AA60</f>
        <v>0</v>
      </c>
      <c r="AJ60" s="13">
        <f>F60*AB60</f>
        <v>0</v>
      </c>
      <c r="AK60" s="14" t="s">
        <v>153</v>
      </c>
      <c r="AL60" s="14" t="s">
        <v>161</v>
      </c>
      <c r="AM60" s="12" t="s">
        <v>169</v>
      </c>
    </row>
    <row r="61" spans="1:39" ht="12.75">
      <c r="A61" s="120" t="s">
        <v>28</v>
      </c>
      <c r="B61" s="2" t="s">
        <v>40</v>
      </c>
      <c r="C61" s="2" t="s">
        <v>76</v>
      </c>
      <c r="D61" s="2" t="s">
        <v>294</v>
      </c>
      <c r="E61" s="2" t="s">
        <v>120</v>
      </c>
      <c r="F61" s="9">
        <v>23</v>
      </c>
      <c r="G61" s="9"/>
      <c r="H61" s="9"/>
      <c r="I61" s="9"/>
      <c r="J61" s="121"/>
      <c r="K61" s="9" t="e">
        <f>IF(#REF!="5",I61,0)</f>
        <v>#REF!</v>
      </c>
      <c r="V61" s="9">
        <f>IF(Z61=0,J61,0)</f>
        <v>0</v>
      </c>
      <c r="W61" s="9">
        <f>IF(Z61=15,J61,0)</f>
        <v>0</v>
      </c>
      <c r="X61" s="9">
        <f>IF(Z61=21,J61,0)</f>
        <v>0</v>
      </c>
      <c r="Z61" s="13">
        <v>21</v>
      </c>
      <c r="AA61" s="13">
        <f>G61*0.0920840064620355</f>
        <v>0</v>
      </c>
      <c r="AB61" s="13">
        <f>G61*(1-0.0920840064620355)</f>
        <v>0</v>
      </c>
      <c r="AI61" s="13">
        <f>F61*AA61</f>
        <v>0</v>
      </c>
      <c r="AJ61" s="13">
        <f>F61*AB61</f>
        <v>0</v>
      </c>
      <c r="AK61" s="14" t="s">
        <v>153</v>
      </c>
      <c r="AL61" s="14" t="s">
        <v>161</v>
      </c>
      <c r="AM61" s="12" t="s">
        <v>169</v>
      </c>
    </row>
    <row r="62" spans="1:39" ht="12.75">
      <c r="A62" s="120" t="s">
        <v>29</v>
      </c>
      <c r="B62" s="2" t="s">
        <v>40</v>
      </c>
      <c r="C62" s="3" t="s">
        <v>77</v>
      </c>
      <c r="D62" s="3" t="s">
        <v>113</v>
      </c>
      <c r="E62" s="3" t="s">
        <v>125</v>
      </c>
      <c r="F62" s="10">
        <v>0.1</v>
      </c>
      <c r="G62" s="10"/>
      <c r="H62" s="10"/>
      <c r="I62" s="10"/>
      <c r="J62" s="126"/>
      <c r="K62" s="10" t="e">
        <f>IF(#REF!="5",I62,0)</f>
        <v>#REF!</v>
      </c>
      <c r="V62" s="10">
        <f>IF(Z62=0,J62,0)</f>
        <v>0</v>
      </c>
      <c r="W62" s="10">
        <f>IF(Z62=15,J62,0)</f>
        <v>0</v>
      </c>
      <c r="X62" s="10">
        <f>IF(Z62=21,J62,0)</f>
        <v>0</v>
      </c>
      <c r="Z62" s="13">
        <v>21</v>
      </c>
      <c r="AA62" s="13">
        <f>G62*1</f>
        <v>0</v>
      </c>
      <c r="AB62" s="13">
        <f>G62*(1-1)</f>
        <v>0</v>
      </c>
      <c r="AI62" s="13">
        <f>F62*AA62</f>
        <v>0</v>
      </c>
      <c r="AJ62" s="13">
        <f>F62*AB62</f>
        <v>0</v>
      </c>
      <c r="AK62" s="14" t="s">
        <v>153</v>
      </c>
      <c r="AL62" s="14" t="s">
        <v>161</v>
      </c>
      <c r="AM62" s="12" t="s">
        <v>169</v>
      </c>
    </row>
    <row r="63" spans="1:10" ht="12.75">
      <c r="A63" s="120" t="s">
        <v>30</v>
      </c>
      <c r="B63" s="2" t="s">
        <v>40</v>
      </c>
      <c r="C63" s="32" t="s">
        <v>172</v>
      </c>
      <c r="D63" s="32" t="s">
        <v>173</v>
      </c>
      <c r="E63" s="128" t="s">
        <v>174</v>
      </c>
      <c r="F63" s="32">
        <v>9</v>
      </c>
      <c r="G63" s="32"/>
      <c r="H63" s="18"/>
      <c r="I63" s="18"/>
      <c r="J63" s="129"/>
    </row>
    <row r="64" spans="1:38" s="17" customFormat="1" ht="12.75">
      <c r="A64" s="120" t="s">
        <v>31</v>
      </c>
      <c r="B64" s="2" t="s">
        <v>40</v>
      </c>
      <c r="C64" s="19" t="s">
        <v>175</v>
      </c>
      <c r="D64" s="19" t="s">
        <v>176</v>
      </c>
      <c r="E64" s="19" t="s">
        <v>121</v>
      </c>
      <c r="F64" s="20">
        <v>9</v>
      </c>
      <c r="G64" s="20"/>
      <c r="H64" s="20"/>
      <c r="I64" s="20"/>
      <c r="J64" s="130"/>
      <c r="U64" s="20">
        <f aca="true" t="shared" si="0" ref="U64:U69">IF(Y64=0,J64,0)</f>
        <v>0</v>
      </c>
      <c r="V64" s="20">
        <f aca="true" t="shared" si="1" ref="V64:V69">IF(Y64=15,J64,0)</f>
        <v>0</v>
      </c>
      <c r="W64" s="20">
        <f aca="true" t="shared" si="2" ref="W64:W69">IF(Y64=21,J64,0)</f>
        <v>0</v>
      </c>
      <c r="Y64" s="21">
        <v>21</v>
      </c>
      <c r="Z64" s="21">
        <f>G64*1</f>
        <v>0</v>
      </c>
      <c r="AA64" s="21">
        <f>G64*(1-1)</f>
        <v>0</v>
      </c>
      <c r="AH64" s="21">
        <f aca="true" t="shared" si="3" ref="AH64:AH69">F64*Z64</f>
        <v>0</v>
      </c>
      <c r="AI64" s="21">
        <f aca="true" t="shared" si="4" ref="AI64:AI69">F64*AA64</f>
        <v>0</v>
      </c>
      <c r="AJ64" s="22" t="s">
        <v>153</v>
      </c>
      <c r="AK64" s="22" t="s">
        <v>161</v>
      </c>
      <c r="AL64" s="23" t="s">
        <v>177</v>
      </c>
    </row>
    <row r="65" spans="1:38" s="17" customFormat="1" ht="12.75">
      <c r="A65" s="120" t="s">
        <v>32</v>
      </c>
      <c r="B65" s="2" t="s">
        <v>40</v>
      </c>
      <c r="C65" s="19" t="s">
        <v>178</v>
      </c>
      <c r="D65" s="19" t="s">
        <v>179</v>
      </c>
      <c r="E65" s="19" t="s">
        <v>123</v>
      </c>
      <c r="F65" s="20">
        <v>7</v>
      </c>
      <c r="G65" s="20"/>
      <c r="H65" s="20"/>
      <c r="I65" s="20"/>
      <c r="J65" s="130"/>
      <c r="U65" s="20">
        <f t="shared" si="0"/>
        <v>0</v>
      </c>
      <c r="V65" s="20">
        <f t="shared" si="1"/>
        <v>0</v>
      </c>
      <c r="W65" s="20">
        <f t="shared" si="2"/>
        <v>0</v>
      </c>
      <c r="Y65" s="21">
        <v>21</v>
      </c>
      <c r="Z65" s="21">
        <f>G65*1</f>
        <v>0</v>
      </c>
      <c r="AA65" s="21">
        <f>G65*(1-1)</f>
        <v>0</v>
      </c>
      <c r="AH65" s="21">
        <f t="shared" si="3"/>
        <v>0</v>
      </c>
      <c r="AI65" s="21">
        <f t="shared" si="4"/>
        <v>0</v>
      </c>
      <c r="AJ65" s="22" t="s">
        <v>153</v>
      </c>
      <c r="AK65" s="22" t="s">
        <v>161</v>
      </c>
      <c r="AL65" s="23" t="s">
        <v>177</v>
      </c>
    </row>
    <row r="66" spans="1:38" s="17" customFormat="1" ht="12.75">
      <c r="A66" s="120" t="s">
        <v>33</v>
      </c>
      <c r="B66" s="2" t="s">
        <v>40</v>
      </c>
      <c r="C66" s="16" t="s">
        <v>180</v>
      </c>
      <c r="D66" s="16" t="s">
        <v>181</v>
      </c>
      <c r="E66" s="16" t="s">
        <v>121</v>
      </c>
      <c r="F66" s="18">
        <v>3</v>
      </c>
      <c r="G66" s="18"/>
      <c r="H66" s="18"/>
      <c r="I66" s="18"/>
      <c r="J66" s="129"/>
      <c r="U66" s="18">
        <f t="shared" si="0"/>
        <v>0</v>
      </c>
      <c r="V66" s="18">
        <f t="shared" si="1"/>
        <v>0</v>
      </c>
      <c r="W66" s="18">
        <f t="shared" si="2"/>
        <v>0</v>
      </c>
      <c r="Y66" s="21">
        <v>21</v>
      </c>
      <c r="Z66" s="21">
        <f>G66*0.143766990291262</f>
        <v>0</v>
      </c>
      <c r="AA66" s="21">
        <f>G66*(1-0.143766990291262)</f>
        <v>0</v>
      </c>
      <c r="AH66" s="21">
        <f t="shared" si="3"/>
        <v>0</v>
      </c>
      <c r="AI66" s="21">
        <f t="shared" si="4"/>
        <v>0</v>
      </c>
      <c r="AJ66" s="22" t="s">
        <v>153</v>
      </c>
      <c r="AK66" s="22" t="s">
        <v>161</v>
      </c>
      <c r="AL66" s="23" t="s">
        <v>177</v>
      </c>
    </row>
    <row r="67" spans="1:38" s="17" customFormat="1" ht="12.75">
      <c r="A67" s="120" t="s">
        <v>34</v>
      </c>
      <c r="B67" s="2" t="s">
        <v>40</v>
      </c>
      <c r="C67" s="19" t="s">
        <v>178</v>
      </c>
      <c r="D67" s="19" t="s">
        <v>179</v>
      </c>
      <c r="E67" s="19" t="s">
        <v>123</v>
      </c>
      <c r="F67" s="20">
        <v>3</v>
      </c>
      <c r="G67" s="20"/>
      <c r="H67" s="20"/>
      <c r="I67" s="20"/>
      <c r="J67" s="130"/>
      <c r="U67" s="20">
        <f t="shared" si="0"/>
        <v>0</v>
      </c>
      <c r="V67" s="20">
        <f t="shared" si="1"/>
        <v>0</v>
      </c>
      <c r="W67" s="20">
        <f t="shared" si="2"/>
        <v>0</v>
      </c>
      <c r="Y67" s="21">
        <v>21</v>
      </c>
      <c r="Z67" s="21">
        <f>G67*1</f>
        <v>0</v>
      </c>
      <c r="AA67" s="21">
        <f>G67*(1-1)</f>
        <v>0</v>
      </c>
      <c r="AH67" s="21">
        <f t="shared" si="3"/>
        <v>0</v>
      </c>
      <c r="AI67" s="21">
        <f t="shared" si="4"/>
        <v>0</v>
      </c>
      <c r="AJ67" s="22" t="s">
        <v>153</v>
      </c>
      <c r="AK67" s="22" t="s">
        <v>161</v>
      </c>
      <c r="AL67" s="23" t="s">
        <v>177</v>
      </c>
    </row>
    <row r="68" spans="1:38" s="17" customFormat="1" ht="12.75">
      <c r="A68" s="120" t="s">
        <v>35</v>
      </c>
      <c r="B68" s="2" t="s">
        <v>40</v>
      </c>
      <c r="C68" s="19" t="s">
        <v>182</v>
      </c>
      <c r="D68" s="19" t="s">
        <v>183</v>
      </c>
      <c r="E68" s="19" t="s">
        <v>121</v>
      </c>
      <c r="F68" s="20">
        <v>9</v>
      </c>
      <c r="G68" s="20"/>
      <c r="H68" s="20"/>
      <c r="I68" s="20"/>
      <c r="J68" s="130"/>
      <c r="U68" s="20">
        <f t="shared" si="0"/>
        <v>0</v>
      </c>
      <c r="V68" s="20">
        <f t="shared" si="1"/>
        <v>0</v>
      </c>
      <c r="W68" s="20">
        <f t="shared" si="2"/>
        <v>0</v>
      </c>
      <c r="Y68" s="21">
        <v>21</v>
      </c>
      <c r="Z68" s="21">
        <f>G68*1</f>
        <v>0</v>
      </c>
      <c r="AA68" s="21">
        <f>G68*(1-1)</f>
        <v>0</v>
      </c>
      <c r="AH68" s="21">
        <f t="shared" si="3"/>
        <v>0</v>
      </c>
      <c r="AI68" s="21">
        <f t="shared" si="4"/>
        <v>0</v>
      </c>
      <c r="AJ68" s="22" t="s">
        <v>153</v>
      </c>
      <c r="AK68" s="22" t="s">
        <v>161</v>
      </c>
      <c r="AL68" s="23" t="s">
        <v>177</v>
      </c>
    </row>
    <row r="69" spans="1:45" s="17" customFormat="1" ht="12.75">
      <c r="A69" s="120" t="s">
        <v>36</v>
      </c>
      <c r="B69" s="62" t="s">
        <v>40</v>
      </c>
      <c r="C69" s="62" t="s">
        <v>175</v>
      </c>
      <c r="D69" s="62" t="s">
        <v>184</v>
      </c>
      <c r="E69" s="62" t="s">
        <v>121</v>
      </c>
      <c r="F69" s="63">
        <v>9</v>
      </c>
      <c r="G69" s="63"/>
      <c r="H69" s="63"/>
      <c r="I69" s="63"/>
      <c r="J69" s="131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3">
        <f t="shared" si="0"/>
        <v>0</v>
      </c>
      <c r="V69" s="63">
        <f t="shared" si="1"/>
        <v>0</v>
      </c>
      <c r="W69" s="63">
        <f t="shared" si="2"/>
        <v>0</v>
      </c>
      <c r="X69" s="64"/>
      <c r="Y69" s="63">
        <v>21</v>
      </c>
      <c r="Z69" s="63">
        <f>G69*1</f>
        <v>0</v>
      </c>
      <c r="AA69" s="63">
        <f>G69*(1-1)</f>
        <v>0</v>
      </c>
      <c r="AB69" s="64"/>
      <c r="AC69" s="64"/>
      <c r="AD69" s="64"/>
      <c r="AE69" s="64"/>
      <c r="AF69" s="64"/>
      <c r="AG69" s="64"/>
      <c r="AH69" s="63">
        <f t="shared" si="3"/>
        <v>0</v>
      </c>
      <c r="AI69" s="63">
        <f t="shared" si="4"/>
        <v>0</v>
      </c>
      <c r="AJ69" s="65" t="s">
        <v>153</v>
      </c>
      <c r="AK69" s="65" t="s">
        <v>161</v>
      </c>
      <c r="AL69" s="66" t="s">
        <v>177</v>
      </c>
      <c r="AM69" s="64"/>
      <c r="AN69" s="64"/>
      <c r="AO69" s="64"/>
      <c r="AP69" s="64"/>
      <c r="AQ69" s="64"/>
      <c r="AR69" s="64"/>
      <c r="AS69" s="64"/>
    </row>
    <row r="70" spans="1:45" ht="12.75">
      <c r="A70" s="120" t="s">
        <v>189</v>
      </c>
      <c r="B70" s="62" t="s">
        <v>40</v>
      </c>
      <c r="C70" s="62" t="s">
        <v>190</v>
      </c>
      <c r="D70" s="62" t="s">
        <v>191</v>
      </c>
      <c r="E70" s="62" t="s">
        <v>121</v>
      </c>
      <c r="F70" s="63">
        <f>F83+F73</f>
        <v>33</v>
      </c>
      <c r="G70" s="63"/>
      <c r="H70" s="63"/>
      <c r="I70" s="63"/>
      <c r="J70" s="131"/>
      <c r="K70" s="64"/>
      <c r="L70" s="64"/>
      <c r="M70" s="64"/>
      <c r="N70" s="64"/>
      <c r="O70" s="64"/>
      <c r="P70" s="64"/>
      <c r="Q70" s="64"/>
      <c r="R70" s="63">
        <f aca="true" t="shared" si="5" ref="R70:R87">IF(V70=0,J70,0)</f>
        <v>0</v>
      </c>
      <c r="S70" s="63">
        <f aca="true" t="shared" si="6" ref="S70:S87">IF(V70=15,J70,0)</f>
        <v>0</v>
      </c>
      <c r="T70" s="63">
        <f aca="true" t="shared" si="7" ref="T70:T87">IF(V70=21,J70,0)</f>
        <v>0</v>
      </c>
      <c r="U70" s="64"/>
      <c r="V70" s="63">
        <v>21</v>
      </c>
      <c r="W70" s="63">
        <f>G70*0</f>
        <v>0</v>
      </c>
      <c r="X70" s="63">
        <f>G70*(1-0)</f>
        <v>0</v>
      </c>
      <c r="Y70" s="64"/>
      <c r="Z70" s="64"/>
      <c r="AA70" s="64"/>
      <c r="AB70" s="64"/>
      <c r="AC70" s="64"/>
      <c r="AD70" s="64"/>
      <c r="AE70" s="63">
        <f aca="true" t="shared" si="8" ref="AE70:AE90">F70*W70</f>
        <v>0</v>
      </c>
      <c r="AF70" s="63">
        <f aca="true" t="shared" si="9" ref="AF70:AF87">F70*X70</f>
        <v>0</v>
      </c>
      <c r="AG70" s="65" t="s">
        <v>153</v>
      </c>
      <c r="AH70" s="65" t="s">
        <v>161</v>
      </c>
      <c r="AI70" s="66" t="s">
        <v>177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</row>
    <row r="71" spans="1:45" ht="12.75">
      <c r="A71" s="120" t="s">
        <v>192</v>
      </c>
      <c r="B71" s="62" t="s">
        <v>40</v>
      </c>
      <c r="C71" s="62" t="s">
        <v>71</v>
      </c>
      <c r="D71" s="62" t="s">
        <v>193</v>
      </c>
      <c r="E71" s="62" t="s">
        <v>122</v>
      </c>
      <c r="F71" s="63">
        <f>F70*0.03</f>
        <v>0.99</v>
      </c>
      <c r="G71" s="63"/>
      <c r="H71" s="63"/>
      <c r="I71" s="63"/>
      <c r="J71" s="131"/>
      <c r="K71" s="64"/>
      <c r="L71" s="64"/>
      <c r="M71" s="64"/>
      <c r="N71" s="64"/>
      <c r="O71" s="64"/>
      <c r="P71" s="64"/>
      <c r="Q71" s="64"/>
      <c r="R71" s="63">
        <f t="shared" si="5"/>
        <v>0</v>
      </c>
      <c r="S71" s="63">
        <f t="shared" si="6"/>
        <v>0</v>
      </c>
      <c r="T71" s="63">
        <f t="shared" si="7"/>
        <v>0</v>
      </c>
      <c r="U71" s="64"/>
      <c r="V71" s="63">
        <v>21</v>
      </c>
      <c r="W71" s="63">
        <f>G71*1</f>
        <v>0</v>
      </c>
      <c r="X71" s="63">
        <f>G71*(1-1)</f>
        <v>0</v>
      </c>
      <c r="Y71" s="64"/>
      <c r="Z71" s="64"/>
      <c r="AA71" s="64"/>
      <c r="AB71" s="64"/>
      <c r="AC71" s="64"/>
      <c r="AD71" s="64"/>
      <c r="AE71" s="63">
        <f t="shared" si="8"/>
        <v>0</v>
      </c>
      <c r="AF71" s="63">
        <f t="shared" si="9"/>
        <v>0</v>
      </c>
      <c r="AG71" s="65" t="s">
        <v>153</v>
      </c>
      <c r="AH71" s="65" t="s">
        <v>161</v>
      </c>
      <c r="AI71" s="66" t="s">
        <v>177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</row>
    <row r="72" spans="1:45" ht="12.75">
      <c r="A72" s="120" t="s">
        <v>194</v>
      </c>
      <c r="B72" s="62" t="s">
        <v>40</v>
      </c>
      <c r="C72" s="62" t="s">
        <v>187</v>
      </c>
      <c r="D72" s="62" t="s">
        <v>188</v>
      </c>
      <c r="E72" s="62" t="s">
        <v>125</v>
      </c>
      <c r="F72" s="63">
        <v>1</v>
      </c>
      <c r="G72" s="63"/>
      <c r="H72" s="63"/>
      <c r="I72" s="63"/>
      <c r="J72" s="131"/>
      <c r="K72" s="64"/>
      <c r="L72" s="64"/>
      <c r="M72" s="64"/>
      <c r="N72" s="64"/>
      <c r="O72" s="64"/>
      <c r="P72" s="64"/>
      <c r="Q72" s="64"/>
      <c r="R72" s="63">
        <f t="shared" si="5"/>
        <v>0</v>
      </c>
      <c r="S72" s="63">
        <f t="shared" si="6"/>
        <v>0</v>
      </c>
      <c r="T72" s="63">
        <f t="shared" si="7"/>
        <v>0</v>
      </c>
      <c r="U72" s="64"/>
      <c r="V72" s="63">
        <v>21</v>
      </c>
      <c r="W72" s="63">
        <f>G72*1</f>
        <v>0</v>
      </c>
      <c r="X72" s="63">
        <f>G72*(1-1)</f>
        <v>0</v>
      </c>
      <c r="Y72" s="64"/>
      <c r="Z72" s="64"/>
      <c r="AA72" s="64"/>
      <c r="AB72" s="64"/>
      <c r="AC72" s="64"/>
      <c r="AD72" s="64"/>
      <c r="AE72" s="63">
        <f t="shared" si="8"/>
        <v>0</v>
      </c>
      <c r="AF72" s="63">
        <f t="shared" si="9"/>
        <v>0</v>
      </c>
      <c r="AG72" s="65" t="s">
        <v>153</v>
      </c>
      <c r="AH72" s="65" t="s">
        <v>161</v>
      </c>
      <c r="AI72" s="66" t="s">
        <v>177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</row>
    <row r="73" spans="1:45" s="61" customFormat="1" ht="12.75">
      <c r="A73" s="120" t="s">
        <v>195</v>
      </c>
      <c r="B73" s="62" t="s">
        <v>40</v>
      </c>
      <c r="C73" s="62" t="s">
        <v>197</v>
      </c>
      <c r="D73" s="62" t="s">
        <v>198</v>
      </c>
      <c r="E73" s="62" t="s">
        <v>121</v>
      </c>
      <c r="F73" s="63">
        <f>SUM(F74:F82)</f>
        <v>30</v>
      </c>
      <c r="G73" s="63"/>
      <c r="H73" s="63"/>
      <c r="I73" s="63"/>
      <c r="J73" s="131"/>
      <c r="K73" s="64"/>
      <c r="L73" s="64"/>
      <c r="M73" s="64"/>
      <c r="N73" s="64"/>
      <c r="O73" s="64"/>
      <c r="P73" s="64"/>
      <c r="Q73" s="64"/>
      <c r="R73" s="63">
        <f t="shared" si="5"/>
        <v>0</v>
      </c>
      <c r="S73" s="63">
        <f t="shared" si="6"/>
        <v>0</v>
      </c>
      <c r="T73" s="63">
        <f t="shared" si="7"/>
        <v>0</v>
      </c>
      <c r="U73" s="64"/>
      <c r="V73" s="63">
        <v>21</v>
      </c>
      <c r="W73" s="63">
        <f>G73*0.0162146649447553</f>
        <v>0</v>
      </c>
      <c r="X73" s="63">
        <f>G73*(1-0.0162146649447553)</f>
        <v>0</v>
      </c>
      <c r="Y73" s="64"/>
      <c r="Z73" s="64"/>
      <c r="AA73" s="64"/>
      <c r="AB73" s="64"/>
      <c r="AC73" s="64"/>
      <c r="AD73" s="64"/>
      <c r="AE73" s="63">
        <f t="shared" si="8"/>
        <v>0</v>
      </c>
      <c r="AF73" s="63">
        <f t="shared" si="9"/>
        <v>0</v>
      </c>
      <c r="AG73" s="65" t="s">
        <v>153</v>
      </c>
      <c r="AH73" s="65" t="s">
        <v>161</v>
      </c>
      <c r="AI73" s="66" t="s">
        <v>177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</row>
    <row r="74" spans="1:45" s="61" customFormat="1" ht="12.75">
      <c r="A74" s="120" t="s">
        <v>196</v>
      </c>
      <c r="B74" s="62" t="s">
        <v>40</v>
      </c>
      <c r="C74" s="62"/>
      <c r="D74" s="62" t="s">
        <v>221</v>
      </c>
      <c r="E74" s="62" t="s">
        <v>174</v>
      </c>
      <c r="F74" s="63">
        <v>2</v>
      </c>
      <c r="G74" s="63"/>
      <c r="H74" s="63"/>
      <c r="I74" s="63"/>
      <c r="J74" s="131"/>
      <c r="K74" s="64"/>
      <c r="L74" s="64"/>
      <c r="M74" s="64"/>
      <c r="N74" s="64"/>
      <c r="O74" s="64"/>
      <c r="P74" s="64"/>
      <c r="Q74" s="64"/>
      <c r="R74" s="63">
        <f t="shared" si="5"/>
        <v>0</v>
      </c>
      <c r="S74" s="63">
        <f t="shared" si="6"/>
        <v>0</v>
      </c>
      <c r="T74" s="63">
        <f t="shared" si="7"/>
        <v>0</v>
      </c>
      <c r="U74" s="64"/>
      <c r="V74" s="63">
        <v>21</v>
      </c>
      <c r="W74" s="63">
        <f aca="true" t="shared" si="10" ref="W74:W82">G74*1</f>
        <v>0</v>
      </c>
      <c r="X74" s="63">
        <f aca="true" t="shared" si="11" ref="X74:X82">G74*(1-1)</f>
        <v>0</v>
      </c>
      <c r="Y74" s="64"/>
      <c r="Z74" s="64"/>
      <c r="AA74" s="64"/>
      <c r="AB74" s="64"/>
      <c r="AC74" s="64"/>
      <c r="AD74" s="64"/>
      <c r="AE74" s="63">
        <f t="shared" si="8"/>
        <v>0</v>
      </c>
      <c r="AF74" s="63">
        <f t="shared" si="9"/>
        <v>0</v>
      </c>
      <c r="AG74" s="65" t="s">
        <v>153</v>
      </c>
      <c r="AH74" s="65" t="s">
        <v>161</v>
      </c>
      <c r="AI74" s="66" t="s">
        <v>177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</row>
    <row r="75" spans="1:45" s="61" customFormat="1" ht="12.75">
      <c r="A75" s="120" t="s">
        <v>303</v>
      </c>
      <c r="B75" s="62" t="s">
        <v>40</v>
      </c>
      <c r="C75" s="62"/>
      <c r="D75" s="62" t="s">
        <v>222</v>
      </c>
      <c r="E75" s="62" t="s">
        <v>174</v>
      </c>
      <c r="F75" s="63">
        <v>1</v>
      </c>
      <c r="G75" s="63"/>
      <c r="H75" s="63"/>
      <c r="I75" s="63"/>
      <c r="J75" s="131"/>
      <c r="K75" s="64"/>
      <c r="L75" s="64"/>
      <c r="M75" s="64"/>
      <c r="N75" s="64"/>
      <c r="O75" s="64"/>
      <c r="P75" s="64"/>
      <c r="Q75" s="64"/>
      <c r="R75" s="63">
        <f t="shared" si="5"/>
        <v>0</v>
      </c>
      <c r="S75" s="63">
        <f t="shared" si="6"/>
        <v>0</v>
      </c>
      <c r="T75" s="63">
        <f t="shared" si="7"/>
        <v>0</v>
      </c>
      <c r="U75" s="64"/>
      <c r="V75" s="63">
        <v>21</v>
      </c>
      <c r="W75" s="63">
        <f t="shared" si="10"/>
        <v>0</v>
      </c>
      <c r="X75" s="63">
        <f t="shared" si="11"/>
        <v>0</v>
      </c>
      <c r="Y75" s="64"/>
      <c r="Z75" s="64"/>
      <c r="AA75" s="64"/>
      <c r="AB75" s="64"/>
      <c r="AC75" s="64"/>
      <c r="AD75" s="64"/>
      <c r="AE75" s="63">
        <f t="shared" si="8"/>
        <v>0</v>
      </c>
      <c r="AF75" s="63">
        <f t="shared" si="9"/>
        <v>0</v>
      </c>
      <c r="AG75" s="65" t="s">
        <v>153</v>
      </c>
      <c r="AH75" s="65" t="s">
        <v>161</v>
      </c>
      <c r="AI75" s="66" t="s">
        <v>177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1:45" s="61" customFormat="1" ht="12.75">
      <c r="A76" s="120" t="s">
        <v>304</v>
      </c>
      <c r="B76" s="62" t="s">
        <v>40</v>
      </c>
      <c r="C76" s="62"/>
      <c r="D76" s="62" t="s">
        <v>220</v>
      </c>
      <c r="E76" s="62" t="s">
        <v>174</v>
      </c>
      <c r="F76" s="63">
        <v>3</v>
      </c>
      <c r="G76" s="63"/>
      <c r="H76" s="63"/>
      <c r="I76" s="63"/>
      <c r="J76" s="131"/>
      <c r="K76" s="64"/>
      <c r="L76" s="64"/>
      <c r="M76" s="64"/>
      <c r="N76" s="64"/>
      <c r="O76" s="64"/>
      <c r="P76" s="64"/>
      <c r="Q76" s="64"/>
      <c r="R76" s="63">
        <f t="shared" si="5"/>
        <v>0</v>
      </c>
      <c r="S76" s="63">
        <f t="shared" si="6"/>
        <v>0</v>
      </c>
      <c r="T76" s="63">
        <f t="shared" si="7"/>
        <v>0</v>
      </c>
      <c r="U76" s="64"/>
      <c r="V76" s="63">
        <v>21</v>
      </c>
      <c r="W76" s="63">
        <f t="shared" si="10"/>
        <v>0</v>
      </c>
      <c r="X76" s="63">
        <f t="shared" si="11"/>
        <v>0</v>
      </c>
      <c r="Y76" s="64"/>
      <c r="Z76" s="64"/>
      <c r="AA76" s="64"/>
      <c r="AB76" s="64"/>
      <c r="AC76" s="64"/>
      <c r="AD76" s="64"/>
      <c r="AE76" s="63">
        <f t="shared" si="8"/>
        <v>0</v>
      </c>
      <c r="AF76" s="63">
        <f t="shared" si="9"/>
        <v>0</v>
      </c>
      <c r="AG76" s="65" t="s">
        <v>153</v>
      </c>
      <c r="AH76" s="65" t="s">
        <v>161</v>
      </c>
      <c r="AI76" s="66" t="s">
        <v>177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45" s="61" customFormat="1" ht="12.75">
      <c r="A77" s="120" t="s">
        <v>305</v>
      </c>
      <c r="B77" s="62" t="s">
        <v>40</v>
      </c>
      <c r="C77" s="62"/>
      <c r="D77" s="62" t="s">
        <v>243</v>
      </c>
      <c r="E77" s="62" t="s">
        <v>174</v>
      </c>
      <c r="F77" s="63">
        <v>6</v>
      </c>
      <c r="G77" s="63"/>
      <c r="H77" s="63"/>
      <c r="I77" s="63"/>
      <c r="J77" s="131"/>
      <c r="K77" s="64"/>
      <c r="L77" s="64"/>
      <c r="M77" s="64"/>
      <c r="N77" s="64"/>
      <c r="O77" s="64"/>
      <c r="P77" s="64"/>
      <c r="Q77" s="64"/>
      <c r="R77" s="63">
        <f t="shared" si="5"/>
        <v>0</v>
      </c>
      <c r="S77" s="63">
        <f t="shared" si="6"/>
        <v>0</v>
      </c>
      <c r="T77" s="63">
        <f t="shared" si="7"/>
        <v>0</v>
      </c>
      <c r="U77" s="64"/>
      <c r="V77" s="63">
        <v>21</v>
      </c>
      <c r="W77" s="63">
        <f t="shared" si="10"/>
        <v>0</v>
      </c>
      <c r="X77" s="63">
        <f t="shared" si="11"/>
        <v>0</v>
      </c>
      <c r="Y77" s="64"/>
      <c r="Z77" s="64"/>
      <c r="AA77" s="64"/>
      <c r="AB77" s="64"/>
      <c r="AC77" s="64"/>
      <c r="AD77" s="64"/>
      <c r="AE77" s="63">
        <f t="shared" si="8"/>
        <v>0</v>
      </c>
      <c r="AF77" s="63">
        <f t="shared" si="9"/>
        <v>0</v>
      </c>
      <c r="AG77" s="65" t="s">
        <v>153</v>
      </c>
      <c r="AH77" s="65" t="s">
        <v>161</v>
      </c>
      <c r="AI77" s="66" t="s">
        <v>177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45" s="61" customFormat="1" ht="12.75">
      <c r="A78" s="120" t="s">
        <v>199</v>
      </c>
      <c r="B78" s="62" t="s">
        <v>40</v>
      </c>
      <c r="C78" s="62"/>
      <c r="D78" s="62" t="s">
        <v>226</v>
      </c>
      <c r="E78" s="62" t="s">
        <v>174</v>
      </c>
      <c r="F78" s="63">
        <v>10</v>
      </c>
      <c r="G78" s="63"/>
      <c r="H78" s="63"/>
      <c r="I78" s="63"/>
      <c r="J78" s="131"/>
      <c r="K78" s="64"/>
      <c r="L78" s="64"/>
      <c r="M78" s="64"/>
      <c r="N78" s="64"/>
      <c r="O78" s="64"/>
      <c r="P78" s="64"/>
      <c r="Q78" s="64"/>
      <c r="R78" s="63">
        <f t="shared" si="5"/>
        <v>0</v>
      </c>
      <c r="S78" s="63">
        <f t="shared" si="6"/>
        <v>0</v>
      </c>
      <c r="T78" s="63">
        <f t="shared" si="7"/>
        <v>0</v>
      </c>
      <c r="U78" s="64"/>
      <c r="V78" s="63">
        <v>21</v>
      </c>
      <c r="W78" s="63">
        <f t="shared" si="10"/>
        <v>0</v>
      </c>
      <c r="X78" s="63">
        <f t="shared" si="11"/>
        <v>0</v>
      </c>
      <c r="Y78" s="64"/>
      <c r="Z78" s="64"/>
      <c r="AA78" s="64"/>
      <c r="AB78" s="64"/>
      <c r="AC78" s="64"/>
      <c r="AD78" s="64"/>
      <c r="AE78" s="63">
        <f t="shared" si="8"/>
        <v>0</v>
      </c>
      <c r="AF78" s="63">
        <f t="shared" si="9"/>
        <v>0</v>
      </c>
      <c r="AG78" s="65" t="s">
        <v>153</v>
      </c>
      <c r="AH78" s="65" t="s">
        <v>161</v>
      </c>
      <c r="AI78" s="66" t="s">
        <v>177</v>
      </c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45" s="61" customFormat="1" ht="12.75">
      <c r="A79" s="120" t="s">
        <v>200</v>
      </c>
      <c r="B79" s="62" t="s">
        <v>40</v>
      </c>
      <c r="C79" s="62"/>
      <c r="D79" s="62" t="s">
        <v>227</v>
      </c>
      <c r="E79" s="62" t="s">
        <v>174</v>
      </c>
      <c r="F79" s="63">
        <v>3</v>
      </c>
      <c r="G79" s="63"/>
      <c r="H79" s="63"/>
      <c r="I79" s="63"/>
      <c r="J79" s="131"/>
      <c r="K79" s="64"/>
      <c r="L79" s="64"/>
      <c r="M79" s="64"/>
      <c r="N79" s="64"/>
      <c r="O79" s="64"/>
      <c r="P79" s="64"/>
      <c r="Q79" s="64"/>
      <c r="R79" s="63">
        <f t="shared" si="5"/>
        <v>0</v>
      </c>
      <c r="S79" s="63">
        <f t="shared" si="6"/>
        <v>0</v>
      </c>
      <c r="T79" s="63">
        <f t="shared" si="7"/>
        <v>0</v>
      </c>
      <c r="U79" s="64"/>
      <c r="V79" s="63">
        <v>21</v>
      </c>
      <c r="W79" s="63">
        <f t="shared" si="10"/>
        <v>0</v>
      </c>
      <c r="X79" s="63">
        <f t="shared" si="11"/>
        <v>0</v>
      </c>
      <c r="Y79" s="64"/>
      <c r="Z79" s="64"/>
      <c r="AA79" s="64"/>
      <c r="AB79" s="64"/>
      <c r="AC79" s="64"/>
      <c r="AD79" s="64"/>
      <c r="AE79" s="63">
        <f t="shared" si="8"/>
        <v>0</v>
      </c>
      <c r="AF79" s="63">
        <f t="shared" si="9"/>
        <v>0</v>
      </c>
      <c r="AG79" s="65" t="s">
        <v>153</v>
      </c>
      <c r="AH79" s="65" t="s">
        <v>161</v>
      </c>
      <c r="AI79" s="66" t="s">
        <v>177</v>
      </c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45" s="61" customFormat="1" ht="12.75">
      <c r="A80" s="120" t="s">
        <v>201</v>
      </c>
      <c r="B80" s="62" t="s">
        <v>40</v>
      </c>
      <c r="C80" s="62"/>
      <c r="D80" s="62" t="s">
        <v>205</v>
      </c>
      <c r="E80" s="62" t="s">
        <v>174</v>
      </c>
      <c r="F80" s="63">
        <v>3</v>
      </c>
      <c r="G80" s="63"/>
      <c r="H80" s="63"/>
      <c r="I80" s="63"/>
      <c r="J80" s="131"/>
      <c r="K80" s="64"/>
      <c r="L80" s="64"/>
      <c r="M80" s="64"/>
      <c r="N80" s="64"/>
      <c r="O80" s="64"/>
      <c r="P80" s="64"/>
      <c r="Q80" s="64"/>
      <c r="R80" s="63">
        <f t="shared" si="5"/>
        <v>0</v>
      </c>
      <c r="S80" s="63">
        <f t="shared" si="6"/>
        <v>0</v>
      </c>
      <c r="T80" s="63">
        <f t="shared" si="7"/>
        <v>0</v>
      </c>
      <c r="U80" s="64"/>
      <c r="V80" s="63">
        <v>21</v>
      </c>
      <c r="W80" s="63">
        <f t="shared" si="10"/>
        <v>0</v>
      </c>
      <c r="X80" s="63">
        <f t="shared" si="11"/>
        <v>0</v>
      </c>
      <c r="Y80" s="64"/>
      <c r="Z80" s="64"/>
      <c r="AA80" s="64"/>
      <c r="AB80" s="64"/>
      <c r="AC80" s="64"/>
      <c r="AD80" s="64"/>
      <c r="AE80" s="63">
        <f t="shared" si="8"/>
        <v>0</v>
      </c>
      <c r="AF80" s="63">
        <f t="shared" si="9"/>
        <v>0</v>
      </c>
      <c r="AG80" s="65" t="s">
        <v>153</v>
      </c>
      <c r="AH80" s="65" t="s">
        <v>161</v>
      </c>
      <c r="AI80" s="66" t="s">
        <v>177</v>
      </c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45" s="61" customFormat="1" ht="12.75">
      <c r="A81" s="120" t="s">
        <v>202</v>
      </c>
      <c r="B81" s="62" t="s">
        <v>40</v>
      </c>
      <c r="C81" s="62"/>
      <c r="D81" s="62" t="s">
        <v>223</v>
      </c>
      <c r="E81" s="62" t="s">
        <v>174</v>
      </c>
      <c r="F81" s="63">
        <v>1</v>
      </c>
      <c r="G81" s="63"/>
      <c r="H81" s="63"/>
      <c r="I81" s="63"/>
      <c r="J81" s="131"/>
      <c r="K81" s="64"/>
      <c r="L81" s="64"/>
      <c r="M81" s="64"/>
      <c r="N81" s="64"/>
      <c r="O81" s="64"/>
      <c r="P81" s="64"/>
      <c r="Q81" s="64"/>
      <c r="R81" s="63">
        <f t="shared" si="5"/>
        <v>0</v>
      </c>
      <c r="S81" s="63">
        <f t="shared" si="6"/>
        <v>0</v>
      </c>
      <c r="T81" s="63">
        <f t="shared" si="7"/>
        <v>0</v>
      </c>
      <c r="U81" s="64"/>
      <c r="V81" s="63">
        <v>21</v>
      </c>
      <c r="W81" s="63">
        <f t="shared" si="10"/>
        <v>0</v>
      </c>
      <c r="X81" s="63">
        <f t="shared" si="11"/>
        <v>0</v>
      </c>
      <c r="Y81" s="64"/>
      <c r="Z81" s="64"/>
      <c r="AA81" s="64"/>
      <c r="AB81" s="64"/>
      <c r="AC81" s="64"/>
      <c r="AD81" s="64"/>
      <c r="AE81" s="63">
        <f t="shared" si="8"/>
        <v>0</v>
      </c>
      <c r="AF81" s="63">
        <f t="shared" si="9"/>
        <v>0</v>
      </c>
      <c r="AG81" s="65" t="s">
        <v>153</v>
      </c>
      <c r="AH81" s="65" t="s">
        <v>161</v>
      </c>
      <c r="AI81" s="66" t="s">
        <v>177</v>
      </c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45" s="61" customFormat="1" ht="12.75">
      <c r="A82" s="120" t="s">
        <v>203</v>
      </c>
      <c r="B82" s="62" t="s">
        <v>40</v>
      </c>
      <c r="C82" s="62"/>
      <c r="D82" s="62" t="s">
        <v>291</v>
      </c>
      <c r="E82" s="62" t="s">
        <v>174</v>
      </c>
      <c r="F82" s="63">
        <v>1</v>
      </c>
      <c r="G82" s="63"/>
      <c r="H82" s="63"/>
      <c r="I82" s="63"/>
      <c r="J82" s="131"/>
      <c r="K82" s="64"/>
      <c r="L82" s="64"/>
      <c r="M82" s="64"/>
      <c r="N82" s="64"/>
      <c r="O82" s="64"/>
      <c r="P82" s="64"/>
      <c r="Q82" s="64"/>
      <c r="R82" s="63">
        <f t="shared" si="5"/>
        <v>0</v>
      </c>
      <c r="S82" s="63">
        <f t="shared" si="6"/>
        <v>0</v>
      </c>
      <c r="T82" s="63">
        <f t="shared" si="7"/>
        <v>0</v>
      </c>
      <c r="U82" s="64"/>
      <c r="V82" s="63">
        <v>21</v>
      </c>
      <c r="W82" s="63">
        <f t="shared" si="10"/>
        <v>0</v>
      </c>
      <c r="X82" s="63">
        <f t="shared" si="11"/>
        <v>0</v>
      </c>
      <c r="Y82" s="64"/>
      <c r="Z82" s="64"/>
      <c r="AA82" s="64"/>
      <c r="AB82" s="64"/>
      <c r="AC82" s="64"/>
      <c r="AD82" s="64"/>
      <c r="AE82" s="63">
        <f t="shared" si="8"/>
        <v>0</v>
      </c>
      <c r="AF82" s="63">
        <f t="shared" si="9"/>
        <v>0</v>
      </c>
      <c r="AG82" s="65" t="s">
        <v>153</v>
      </c>
      <c r="AH82" s="65" t="s">
        <v>161</v>
      </c>
      <c r="AI82" s="66" t="s">
        <v>177</v>
      </c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35" s="64" customFormat="1" ht="12.75">
      <c r="A83" s="120" t="s">
        <v>204</v>
      </c>
      <c r="B83" s="62" t="s">
        <v>40</v>
      </c>
      <c r="C83" s="62" t="s">
        <v>275</v>
      </c>
      <c r="D83" s="62" t="s">
        <v>276</v>
      </c>
      <c r="E83" s="62" t="s">
        <v>121</v>
      </c>
      <c r="F83" s="63">
        <v>3</v>
      </c>
      <c r="G83" s="63"/>
      <c r="H83" s="63"/>
      <c r="I83" s="63"/>
      <c r="J83" s="131"/>
      <c r="R83" s="63">
        <f t="shared" si="5"/>
        <v>0</v>
      </c>
      <c r="S83" s="63">
        <f t="shared" si="6"/>
        <v>0</v>
      </c>
      <c r="T83" s="63">
        <f t="shared" si="7"/>
        <v>0</v>
      </c>
      <c r="V83" s="63">
        <v>21</v>
      </c>
      <c r="W83" s="63">
        <f>G83*0.00494553376906318</f>
        <v>0</v>
      </c>
      <c r="X83" s="63">
        <f>G83*(1-0.00494553376906318)</f>
        <v>0</v>
      </c>
      <c r="AE83" s="63">
        <f t="shared" si="8"/>
        <v>0</v>
      </c>
      <c r="AF83" s="63">
        <f t="shared" si="9"/>
        <v>0</v>
      </c>
      <c r="AG83" s="65" t="s">
        <v>153</v>
      </c>
      <c r="AH83" s="65" t="s">
        <v>161</v>
      </c>
      <c r="AI83" s="66" t="s">
        <v>177</v>
      </c>
    </row>
    <row r="84" spans="1:35" s="64" customFormat="1" ht="12.75">
      <c r="A84" s="120" t="s">
        <v>206</v>
      </c>
      <c r="B84" s="62" t="s">
        <v>40</v>
      </c>
      <c r="C84" s="62" t="s">
        <v>212</v>
      </c>
      <c r="D84" s="62" t="s">
        <v>213</v>
      </c>
      <c r="E84" s="62" t="s">
        <v>174</v>
      </c>
      <c r="F84" s="63">
        <v>1</v>
      </c>
      <c r="G84" s="63"/>
      <c r="H84" s="63"/>
      <c r="I84" s="63"/>
      <c r="J84" s="131"/>
      <c r="R84" s="63">
        <f t="shared" si="5"/>
        <v>0</v>
      </c>
      <c r="S84" s="63">
        <f t="shared" si="6"/>
        <v>0</v>
      </c>
      <c r="T84" s="63">
        <f t="shared" si="7"/>
        <v>0</v>
      </c>
      <c r="V84" s="63">
        <v>21</v>
      </c>
      <c r="W84" s="63">
        <f>G84*1</f>
        <v>0</v>
      </c>
      <c r="X84" s="63">
        <f>G84*(1-1)</f>
        <v>0</v>
      </c>
      <c r="AE84" s="63">
        <f t="shared" si="8"/>
        <v>0</v>
      </c>
      <c r="AF84" s="63">
        <f t="shared" si="9"/>
        <v>0</v>
      </c>
      <c r="AG84" s="65" t="s">
        <v>153</v>
      </c>
      <c r="AH84" s="65" t="s">
        <v>161</v>
      </c>
      <c r="AI84" s="66" t="s">
        <v>177</v>
      </c>
    </row>
    <row r="85" spans="1:35" s="64" customFormat="1" ht="12.75">
      <c r="A85" s="120" t="s">
        <v>207</v>
      </c>
      <c r="B85" s="62" t="s">
        <v>40</v>
      </c>
      <c r="C85" s="62" t="s">
        <v>215</v>
      </c>
      <c r="D85" s="62" t="s">
        <v>225</v>
      </c>
      <c r="E85" s="62" t="s">
        <v>174</v>
      </c>
      <c r="F85" s="63">
        <v>1</v>
      </c>
      <c r="G85" s="63"/>
      <c r="H85" s="63"/>
      <c r="I85" s="63"/>
      <c r="J85" s="131"/>
      <c r="R85" s="63">
        <f t="shared" si="5"/>
        <v>0</v>
      </c>
      <c r="S85" s="63">
        <f t="shared" si="6"/>
        <v>0</v>
      </c>
      <c r="T85" s="63">
        <f t="shared" si="7"/>
        <v>0</v>
      </c>
      <c r="V85" s="63">
        <v>21</v>
      </c>
      <c r="W85" s="63">
        <f>G85*1</f>
        <v>0</v>
      </c>
      <c r="X85" s="63">
        <f>G85*(1-1)</f>
        <v>0</v>
      </c>
      <c r="AE85" s="63">
        <f t="shared" si="8"/>
        <v>0</v>
      </c>
      <c r="AF85" s="63">
        <f t="shared" si="9"/>
        <v>0</v>
      </c>
      <c r="AG85" s="65" t="s">
        <v>153</v>
      </c>
      <c r="AH85" s="65" t="s">
        <v>161</v>
      </c>
      <c r="AI85" s="66" t="s">
        <v>177</v>
      </c>
    </row>
    <row r="86" spans="1:35" s="64" customFormat="1" ht="12.75">
      <c r="A86" s="120" t="s">
        <v>208</v>
      </c>
      <c r="B86" s="62" t="s">
        <v>40</v>
      </c>
      <c r="C86" s="62" t="s">
        <v>215</v>
      </c>
      <c r="D86" s="62" t="s">
        <v>224</v>
      </c>
      <c r="E86" s="62" t="s">
        <v>174</v>
      </c>
      <c r="F86" s="63">
        <v>1</v>
      </c>
      <c r="G86" s="63"/>
      <c r="H86" s="63"/>
      <c r="I86" s="63"/>
      <c r="J86" s="131"/>
      <c r="R86" s="63">
        <f t="shared" si="5"/>
        <v>0</v>
      </c>
      <c r="S86" s="63">
        <f t="shared" si="6"/>
        <v>0</v>
      </c>
      <c r="T86" s="63">
        <f t="shared" si="7"/>
        <v>0</v>
      </c>
      <c r="V86" s="63">
        <v>21</v>
      </c>
      <c r="W86" s="63">
        <f>G86*1</f>
        <v>0</v>
      </c>
      <c r="X86" s="63">
        <f>G86*(1-1)</f>
        <v>0</v>
      </c>
      <c r="AE86" s="63">
        <f t="shared" si="8"/>
        <v>0</v>
      </c>
      <c r="AF86" s="63">
        <f t="shared" si="9"/>
        <v>0</v>
      </c>
      <c r="AG86" s="65" t="s">
        <v>153</v>
      </c>
      <c r="AH86" s="65" t="s">
        <v>161</v>
      </c>
      <c r="AI86" s="66" t="s">
        <v>177</v>
      </c>
    </row>
    <row r="87" spans="1:45" ht="12.75">
      <c r="A87" s="120" t="s">
        <v>57</v>
      </c>
      <c r="B87" s="62" t="s">
        <v>40</v>
      </c>
      <c r="C87" s="62" t="s">
        <v>185</v>
      </c>
      <c r="D87" s="62" t="s">
        <v>230</v>
      </c>
      <c r="E87" s="62" t="s">
        <v>120</v>
      </c>
      <c r="F87" s="63">
        <v>24</v>
      </c>
      <c r="G87" s="63"/>
      <c r="H87" s="63"/>
      <c r="I87" s="63"/>
      <c r="J87" s="131"/>
      <c r="K87" s="64"/>
      <c r="L87" s="64"/>
      <c r="M87" s="64"/>
      <c r="N87" s="64"/>
      <c r="O87" s="64"/>
      <c r="P87" s="64"/>
      <c r="Q87" s="64"/>
      <c r="R87" s="63">
        <f t="shared" si="5"/>
        <v>0</v>
      </c>
      <c r="S87" s="63">
        <f t="shared" si="6"/>
        <v>0</v>
      </c>
      <c r="T87" s="63">
        <f t="shared" si="7"/>
        <v>0</v>
      </c>
      <c r="U87" s="64"/>
      <c r="V87" s="63">
        <v>21</v>
      </c>
      <c r="W87" s="63">
        <f>G87*0</f>
        <v>0</v>
      </c>
      <c r="X87" s="63">
        <f>G87*(1-0)</f>
        <v>0</v>
      </c>
      <c r="Y87" s="64"/>
      <c r="Z87" s="64"/>
      <c r="AA87" s="64"/>
      <c r="AB87" s="64"/>
      <c r="AC87" s="64"/>
      <c r="AD87" s="64"/>
      <c r="AE87" s="63">
        <f t="shared" si="8"/>
        <v>0</v>
      </c>
      <c r="AF87" s="63">
        <f t="shared" si="9"/>
        <v>0</v>
      </c>
      <c r="AG87" s="65" t="s">
        <v>153</v>
      </c>
      <c r="AH87" s="65" t="s">
        <v>161</v>
      </c>
      <c r="AI87" s="66" t="s">
        <v>177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45" ht="12.75">
      <c r="A88" s="120" t="s">
        <v>209</v>
      </c>
      <c r="B88" s="62" t="s">
        <v>40</v>
      </c>
      <c r="C88" s="62" t="s">
        <v>186</v>
      </c>
      <c r="D88" s="62" t="s">
        <v>228</v>
      </c>
      <c r="E88" s="62" t="s">
        <v>124</v>
      </c>
      <c r="F88" s="63">
        <v>3</v>
      </c>
      <c r="G88" s="63"/>
      <c r="H88" s="63"/>
      <c r="I88" s="63"/>
      <c r="J88" s="131"/>
      <c r="K88" s="64"/>
      <c r="L88" s="64"/>
      <c r="M88" s="64"/>
      <c r="N88" s="64"/>
      <c r="O88" s="64"/>
      <c r="P88" s="64"/>
      <c r="Q88" s="63">
        <f>IF(U88=0,J88,0)</f>
        <v>0</v>
      </c>
      <c r="R88" s="63">
        <f>IF(U88=15,J88,0)</f>
        <v>0</v>
      </c>
      <c r="S88" s="63">
        <f>IF(U88=21,J88,0)</f>
        <v>0</v>
      </c>
      <c r="T88" s="64"/>
      <c r="U88" s="63">
        <v>21</v>
      </c>
      <c r="V88" s="63">
        <f>G88*1</f>
        <v>0</v>
      </c>
      <c r="W88" s="63">
        <f>G88*(1-1)</f>
        <v>0</v>
      </c>
      <c r="X88" s="64"/>
      <c r="Y88" s="64"/>
      <c r="Z88" s="64"/>
      <c r="AA88" s="64"/>
      <c r="AB88" s="64"/>
      <c r="AC88" s="64"/>
      <c r="AD88" s="63">
        <f>F88*V88</f>
        <v>0</v>
      </c>
      <c r="AE88" s="63">
        <f t="shared" si="8"/>
        <v>0</v>
      </c>
      <c r="AF88" s="65" t="s">
        <v>153</v>
      </c>
      <c r="AG88" s="65" t="s">
        <v>161</v>
      </c>
      <c r="AH88" s="66" t="s">
        <v>177</v>
      </c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45" ht="12.75">
      <c r="A89" s="120" t="s">
        <v>210</v>
      </c>
      <c r="B89" s="62" t="s">
        <v>40</v>
      </c>
      <c r="C89" s="62" t="s">
        <v>229</v>
      </c>
      <c r="D89" s="67" t="s">
        <v>231</v>
      </c>
      <c r="E89" s="62" t="s">
        <v>124</v>
      </c>
      <c r="F89" s="63">
        <v>4</v>
      </c>
      <c r="G89" s="63"/>
      <c r="H89" s="63"/>
      <c r="I89" s="63"/>
      <c r="J89" s="131"/>
      <c r="K89" s="64"/>
      <c r="L89" s="64"/>
      <c r="M89" s="64"/>
      <c r="N89" s="64"/>
      <c r="O89" s="64"/>
      <c r="P89" s="64"/>
      <c r="Q89" s="63">
        <f>IF(U89=0,J89,0)</f>
        <v>0</v>
      </c>
      <c r="R89" s="63">
        <f>IF(U89=15,J89,0)</f>
        <v>0</v>
      </c>
      <c r="S89" s="63">
        <f>IF(U89=21,J89,0)</f>
        <v>0</v>
      </c>
      <c r="T89" s="64"/>
      <c r="U89" s="63">
        <v>21</v>
      </c>
      <c r="V89" s="63">
        <f>G89*0</f>
        <v>0</v>
      </c>
      <c r="W89" s="63">
        <f>G89*(1-0)</f>
        <v>0</v>
      </c>
      <c r="X89" s="64"/>
      <c r="Y89" s="64"/>
      <c r="Z89" s="64"/>
      <c r="AA89" s="64"/>
      <c r="AB89" s="64"/>
      <c r="AC89" s="64"/>
      <c r="AD89" s="63">
        <f>F89*V89</f>
        <v>0</v>
      </c>
      <c r="AE89" s="63">
        <f t="shared" si="8"/>
        <v>0</v>
      </c>
      <c r="AF89" s="65" t="s">
        <v>153</v>
      </c>
      <c r="AG89" s="65" t="s">
        <v>161</v>
      </c>
      <c r="AH89" s="66" t="s">
        <v>177</v>
      </c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45" ht="13.5" thickBot="1">
      <c r="A90" s="120" t="s">
        <v>59</v>
      </c>
      <c r="B90" s="62" t="s">
        <v>40</v>
      </c>
      <c r="C90" s="62" t="s">
        <v>229</v>
      </c>
      <c r="D90" s="62" t="s">
        <v>295</v>
      </c>
      <c r="E90" s="62" t="s">
        <v>124</v>
      </c>
      <c r="F90" s="63">
        <v>4</v>
      </c>
      <c r="G90" s="63"/>
      <c r="H90" s="63"/>
      <c r="I90" s="63"/>
      <c r="J90" s="131"/>
      <c r="K90" s="64"/>
      <c r="L90" s="64"/>
      <c r="M90" s="64"/>
      <c r="N90" s="64"/>
      <c r="O90" s="64"/>
      <c r="P90" s="64"/>
      <c r="Q90" s="63">
        <f>IF(U90=0,J90,0)</f>
        <v>0</v>
      </c>
      <c r="R90" s="63">
        <f>IF(U90=15,J90,0)</f>
        <v>0</v>
      </c>
      <c r="S90" s="63">
        <f>IF(U90=21,J90,0)</f>
        <v>0</v>
      </c>
      <c r="T90" s="64"/>
      <c r="U90" s="63">
        <v>21</v>
      </c>
      <c r="V90" s="63">
        <f>G90*0</f>
        <v>0</v>
      </c>
      <c r="W90" s="63">
        <f>G90*(1-0)</f>
        <v>0</v>
      </c>
      <c r="X90" s="64"/>
      <c r="Y90" s="64"/>
      <c r="Z90" s="64"/>
      <c r="AA90" s="64"/>
      <c r="AB90" s="64"/>
      <c r="AC90" s="64"/>
      <c r="AD90" s="63">
        <f>F90*V90</f>
        <v>0</v>
      </c>
      <c r="AE90" s="63">
        <f t="shared" si="8"/>
        <v>0</v>
      </c>
      <c r="AF90" s="65" t="s">
        <v>153</v>
      </c>
      <c r="AG90" s="65" t="s">
        <v>161</v>
      </c>
      <c r="AH90" s="66" t="s">
        <v>177</v>
      </c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</row>
    <row r="91" spans="1:45" s="36" customFormat="1" ht="13.5" thickBot="1">
      <c r="A91" s="68"/>
      <c r="B91" s="69" t="s">
        <v>41</v>
      </c>
      <c r="C91" s="69"/>
      <c r="D91" s="98" t="s">
        <v>114</v>
      </c>
      <c r="E91" s="99"/>
      <c r="F91" s="99"/>
      <c r="G91" s="99"/>
      <c r="H91" s="70">
        <f>H92+H94+H96+H98</f>
        <v>0</v>
      </c>
      <c r="I91" s="70">
        <f>I92+I94+I96+I98</f>
        <v>0</v>
      </c>
      <c r="J91" s="132">
        <f>H91+I91</f>
        <v>0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</row>
    <row r="92" spans="1:45" ht="12.75">
      <c r="A92" s="133"/>
      <c r="B92" s="72" t="s">
        <v>41</v>
      </c>
      <c r="C92" s="72" t="s">
        <v>17</v>
      </c>
      <c r="D92" s="94" t="s">
        <v>95</v>
      </c>
      <c r="E92" s="95"/>
      <c r="F92" s="95"/>
      <c r="G92" s="95"/>
      <c r="H92" s="73">
        <f>SUM(H93:H93)</f>
        <v>0</v>
      </c>
      <c r="I92" s="73">
        <f>SUM(I93:I93)</f>
        <v>0</v>
      </c>
      <c r="J92" s="134">
        <f>H92+I92</f>
        <v>0</v>
      </c>
      <c r="K92" s="64"/>
      <c r="L92" s="73" t="e">
        <f>IF(M92="PR",J92,SUM(K93:K93))</f>
        <v>#REF!</v>
      </c>
      <c r="M92" s="66" t="s">
        <v>139</v>
      </c>
      <c r="N92" s="73">
        <f>IF(M92="HS",H92,0)</f>
        <v>0</v>
      </c>
      <c r="O92" s="73" t="e">
        <f>IF(M92="HS",I92-L92,0)</f>
        <v>#REF!</v>
      </c>
      <c r="P92" s="73">
        <f>IF(M92="PS",H92,0)</f>
        <v>0</v>
      </c>
      <c r="Q92" s="73">
        <f>IF(M92="PS",I92-L92,0)</f>
        <v>0</v>
      </c>
      <c r="R92" s="73">
        <f>IF(M92="MP",H92,0)</f>
        <v>0</v>
      </c>
      <c r="S92" s="73">
        <f>IF(M92="MP",I92-L92,0)</f>
        <v>0</v>
      </c>
      <c r="T92" s="73">
        <f>IF(M92="OM",H92,0)</f>
        <v>0</v>
      </c>
      <c r="U92" s="66" t="s">
        <v>41</v>
      </c>
      <c r="V92" s="64"/>
      <c r="W92" s="64"/>
      <c r="X92" s="64"/>
      <c r="Y92" s="64"/>
      <c r="Z92" s="64"/>
      <c r="AA92" s="64"/>
      <c r="AB92" s="64"/>
      <c r="AC92" s="64"/>
      <c r="AD92" s="64"/>
      <c r="AE92" s="73">
        <f>SUM(V93:V93)</f>
        <v>0</v>
      </c>
      <c r="AF92" s="73">
        <f>SUM(W93:W93)</f>
        <v>0</v>
      </c>
      <c r="AG92" s="73">
        <f>SUM(X93:X93)</f>
        <v>0</v>
      </c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</row>
    <row r="93" spans="1:45" ht="12.75">
      <c r="A93" s="135" t="s">
        <v>211</v>
      </c>
      <c r="B93" s="62" t="s">
        <v>41</v>
      </c>
      <c r="C93" s="62" t="s">
        <v>78</v>
      </c>
      <c r="D93" s="62" t="s">
        <v>115</v>
      </c>
      <c r="E93" s="62" t="s">
        <v>120</v>
      </c>
      <c r="F93" s="63">
        <v>169</v>
      </c>
      <c r="G93" s="63"/>
      <c r="H93" s="63"/>
      <c r="I93" s="63"/>
      <c r="J93" s="131"/>
      <c r="K93" s="63" t="e">
        <f>IF(#REF!="5",I93,0)</f>
        <v>#REF!</v>
      </c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3">
        <f>IF(Z93=0,J93,0)</f>
        <v>0</v>
      </c>
      <c r="W93" s="63">
        <f>IF(Z93=15,J93,0)</f>
        <v>0</v>
      </c>
      <c r="X93" s="63">
        <f>IF(Z93=21,J93,0)</f>
        <v>0</v>
      </c>
      <c r="Y93" s="64"/>
      <c r="Z93" s="63">
        <v>21</v>
      </c>
      <c r="AA93" s="63">
        <f>G93*0</f>
        <v>0</v>
      </c>
      <c r="AB93" s="63">
        <f>G93*(1-0)</f>
        <v>0</v>
      </c>
      <c r="AC93" s="64"/>
      <c r="AD93" s="64"/>
      <c r="AE93" s="64"/>
      <c r="AF93" s="64"/>
      <c r="AG93" s="64"/>
      <c r="AH93" s="64"/>
      <c r="AI93" s="63">
        <f>F93*AA93</f>
        <v>0</v>
      </c>
      <c r="AJ93" s="63">
        <f>F93*AB93</f>
        <v>0</v>
      </c>
      <c r="AK93" s="65" t="s">
        <v>153</v>
      </c>
      <c r="AL93" s="65" t="s">
        <v>161</v>
      </c>
      <c r="AM93" s="66" t="s">
        <v>170</v>
      </c>
      <c r="AN93" s="64"/>
      <c r="AO93" s="64"/>
      <c r="AP93" s="64"/>
      <c r="AQ93" s="64"/>
      <c r="AR93" s="64"/>
      <c r="AS93" s="64"/>
    </row>
    <row r="94" spans="1:45" ht="12.75">
      <c r="A94" s="133"/>
      <c r="B94" s="72" t="s">
        <v>41</v>
      </c>
      <c r="C94" s="72" t="s">
        <v>32</v>
      </c>
      <c r="D94" s="94" t="s">
        <v>116</v>
      </c>
      <c r="E94" s="95"/>
      <c r="F94" s="95"/>
      <c r="G94" s="95"/>
      <c r="H94" s="73">
        <f>SUM(H95:H95)</f>
        <v>0</v>
      </c>
      <c r="I94" s="73">
        <f>SUM(I95:I95)</f>
        <v>0</v>
      </c>
      <c r="J94" s="134">
        <f>H94+I94</f>
        <v>0</v>
      </c>
      <c r="K94" s="64"/>
      <c r="L94" s="73" t="e">
        <f>IF(M94="PR",J94,SUM(K95:K95))</f>
        <v>#REF!</v>
      </c>
      <c r="M94" s="66" t="s">
        <v>139</v>
      </c>
      <c r="N94" s="73">
        <f>IF(M94="HS",H94,0)</f>
        <v>0</v>
      </c>
      <c r="O94" s="73" t="e">
        <f>IF(M94="HS",I94-L94,0)</f>
        <v>#REF!</v>
      </c>
      <c r="P94" s="73">
        <f>IF(M94="PS",H94,0)</f>
        <v>0</v>
      </c>
      <c r="Q94" s="73">
        <f>IF(M94="PS",I94-L94,0)</f>
        <v>0</v>
      </c>
      <c r="R94" s="73">
        <f>IF(M94="MP",H94,0)</f>
        <v>0</v>
      </c>
      <c r="S94" s="73">
        <f>IF(M94="MP",I94-L94,0)</f>
        <v>0</v>
      </c>
      <c r="T94" s="73">
        <f>IF(M94="OM",H94,0)</f>
        <v>0</v>
      </c>
      <c r="U94" s="66" t="s">
        <v>41</v>
      </c>
      <c r="V94" s="64"/>
      <c r="W94" s="64"/>
      <c r="X94" s="64"/>
      <c r="Y94" s="64"/>
      <c r="Z94" s="64"/>
      <c r="AA94" s="64"/>
      <c r="AB94" s="64"/>
      <c r="AC94" s="64"/>
      <c r="AD94" s="64"/>
      <c r="AE94" s="73">
        <f>SUM(V95:V95)</f>
        <v>0</v>
      </c>
      <c r="AF94" s="73">
        <f>SUM(W95:W95)</f>
        <v>0</v>
      </c>
      <c r="AG94" s="73">
        <f>SUM(X95:X95)</f>
        <v>0</v>
      </c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45" ht="38.25">
      <c r="A95" s="135" t="s">
        <v>214</v>
      </c>
      <c r="B95" s="62" t="s">
        <v>41</v>
      </c>
      <c r="C95" s="62" t="s">
        <v>79</v>
      </c>
      <c r="D95" s="67" t="s">
        <v>314</v>
      </c>
      <c r="E95" s="62" t="s">
        <v>123</v>
      </c>
      <c r="F95" s="63">
        <v>20</v>
      </c>
      <c r="G95" s="63"/>
      <c r="H95" s="63"/>
      <c r="I95" s="63"/>
      <c r="J95" s="131"/>
      <c r="K95" s="63" t="e">
        <f>IF(#REF!="5",I95,0)</f>
        <v>#REF!</v>
      </c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3">
        <f>IF(Z95=0,J95,0)</f>
        <v>0</v>
      </c>
      <c r="W95" s="63">
        <f>IF(Z95=15,J95,0)</f>
        <v>0</v>
      </c>
      <c r="X95" s="63">
        <f>IF(Z95=21,J95,0)</f>
        <v>0</v>
      </c>
      <c r="Y95" s="64"/>
      <c r="Z95" s="63">
        <v>21</v>
      </c>
      <c r="AA95" s="63">
        <f>G95*0.278203915799797</f>
        <v>0</v>
      </c>
      <c r="AB95" s="63">
        <f>G95*(1-0.278203915799797)</f>
        <v>0</v>
      </c>
      <c r="AC95" s="64"/>
      <c r="AD95" s="64"/>
      <c r="AE95" s="64"/>
      <c r="AF95" s="64"/>
      <c r="AG95" s="64"/>
      <c r="AH95" s="64"/>
      <c r="AI95" s="63">
        <f>F95*AA95</f>
        <v>0</v>
      </c>
      <c r="AJ95" s="63">
        <f>F95*AB95</f>
        <v>0</v>
      </c>
      <c r="AK95" s="65" t="s">
        <v>159</v>
      </c>
      <c r="AL95" s="65" t="s">
        <v>166</v>
      </c>
      <c r="AM95" s="66" t="s">
        <v>170</v>
      </c>
      <c r="AN95" s="64"/>
      <c r="AO95" s="64"/>
      <c r="AP95" s="64"/>
      <c r="AQ95" s="64"/>
      <c r="AR95" s="64"/>
      <c r="AS95" s="64"/>
    </row>
    <row r="96" spans="1:45" ht="12.75">
      <c r="A96" s="133"/>
      <c r="B96" s="72" t="s">
        <v>41</v>
      </c>
      <c r="C96" s="72" t="s">
        <v>80</v>
      </c>
      <c r="D96" s="94" t="s">
        <v>117</v>
      </c>
      <c r="E96" s="95"/>
      <c r="F96" s="95"/>
      <c r="G96" s="95"/>
      <c r="H96" s="73">
        <f>SUM(H97:H97)</f>
        <v>0</v>
      </c>
      <c r="I96" s="73">
        <f>SUM(I97:I97)</f>
        <v>0</v>
      </c>
      <c r="J96" s="134">
        <f>H96+I96</f>
        <v>0</v>
      </c>
      <c r="K96" s="64"/>
      <c r="L96" s="73" t="e">
        <f>IF(M96="PR",J96,SUM(K97:K97))</f>
        <v>#REF!</v>
      </c>
      <c r="M96" s="66" t="s">
        <v>139</v>
      </c>
      <c r="N96" s="73">
        <f>IF(M96="HS",H96,0)</f>
        <v>0</v>
      </c>
      <c r="O96" s="73" t="e">
        <f>IF(M96="HS",I96-L96,0)</f>
        <v>#REF!</v>
      </c>
      <c r="P96" s="73">
        <f>IF(M96="PS",H96,0)</f>
        <v>0</v>
      </c>
      <c r="Q96" s="73">
        <f>IF(M96="PS",I96-L96,0)</f>
        <v>0</v>
      </c>
      <c r="R96" s="73">
        <f>IF(M96="MP",H96,0)</f>
        <v>0</v>
      </c>
      <c r="S96" s="73">
        <f>IF(M96="MP",I96-L96,0)</f>
        <v>0</v>
      </c>
      <c r="T96" s="73">
        <f>IF(M96="OM",H96,0)</f>
        <v>0</v>
      </c>
      <c r="U96" s="66" t="s">
        <v>41</v>
      </c>
      <c r="V96" s="64"/>
      <c r="W96" s="64"/>
      <c r="X96" s="64"/>
      <c r="Y96" s="64"/>
      <c r="Z96" s="64"/>
      <c r="AA96" s="64"/>
      <c r="AB96" s="64"/>
      <c r="AC96" s="64"/>
      <c r="AD96" s="64"/>
      <c r="AE96" s="73">
        <f>SUM(V97:V97)</f>
        <v>0</v>
      </c>
      <c r="AF96" s="73">
        <f>SUM(W97:W97)</f>
        <v>0</v>
      </c>
      <c r="AG96" s="73">
        <f>SUM(X97:X97)</f>
        <v>0</v>
      </c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</row>
    <row r="97" spans="1:45" s="32" customFormat="1" ht="25.5">
      <c r="A97" s="135" t="s">
        <v>216</v>
      </c>
      <c r="B97" s="62" t="s">
        <v>41</v>
      </c>
      <c r="C97" s="62" t="s">
        <v>81</v>
      </c>
      <c r="D97" s="67" t="s">
        <v>233</v>
      </c>
      <c r="E97" s="62" t="s">
        <v>120</v>
      </c>
      <c r="F97" s="63">
        <v>16</v>
      </c>
      <c r="G97" s="63"/>
      <c r="H97" s="63"/>
      <c r="I97" s="63"/>
      <c r="J97" s="131"/>
      <c r="K97" s="63" t="e">
        <f>IF(#REF!="5",I97,0)</f>
        <v>#REF!</v>
      </c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63">
        <f>IF(Z97=0,J97,0)</f>
        <v>0</v>
      </c>
      <c r="W97" s="63">
        <f>IF(Z97=15,J97,0)</f>
        <v>0</v>
      </c>
      <c r="X97" s="63">
        <f>IF(Z97=21,J97,0)</f>
        <v>0</v>
      </c>
      <c r="Y97" s="74"/>
      <c r="Z97" s="63">
        <v>21</v>
      </c>
      <c r="AA97" s="63">
        <f>G97*0.367581638547348</f>
        <v>0</v>
      </c>
      <c r="AB97" s="63">
        <f>G97*(1-0.367581638547348)</f>
        <v>0</v>
      </c>
      <c r="AC97" s="74"/>
      <c r="AD97" s="74"/>
      <c r="AE97" s="74"/>
      <c r="AF97" s="74"/>
      <c r="AG97" s="74"/>
      <c r="AH97" s="74"/>
      <c r="AI97" s="63">
        <f>F97*AA97</f>
        <v>0</v>
      </c>
      <c r="AJ97" s="63">
        <f>F97*AB97</f>
        <v>0</v>
      </c>
      <c r="AK97" s="65" t="s">
        <v>160</v>
      </c>
      <c r="AL97" s="65" t="s">
        <v>162</v>
      </c>
      <c r="AM97" s="66" t="s">
        <v>170</v>
      </c>
      <c r="AN97" s="74"/>
      <c r="AO97" s="74"/>
      <c r="AP97" s="74"/>
      <c r="AQ97" s="74"/>
      <c r="AR97" s="74"/>
      <c r="AS97" s="74"/>
    </row>
    <row r="98" spans="1:45" s="27" customFormat="1" ht="12.75">
      <c r="A98" s="133"/>
      <c r="B98" s="72" t="s">
        <v>41</v>
      </c>
      <c r="C98" s="72"/>
      <c r="D98" s="96" t="s">
        <v>232</v>
      </c>
      <c r="E98" s="97"/>
      <c r="F98" s="97"/>
      <c r="G98" s="97"/>
      <c r="H98" s="73">
        <f>SUM(H99:H110)</f>
        <v>0</v>
      </c>
      <c r="I98" s="73">
        <f>SUM(I99:I110)</f>
        <v>0</v>
      </c>
      <c r="J98" s="134">
        <f>SUM(H98:I98)</f>
        <v>0</v>
      </c>
      <c r="K98" s="75"/>
      <c r="L98" s="75"/>
      <c r="M98" s="75"/>
      <c r="N98" s="75"/>
      <c r="O98" s="75"/>
      <c r="P98" s="75"/>
      <c r="Q98" s="75"/>
      <c r="R98" s="63">
        <f>IF(V98=0,#REF!,0)</f>
        <v>0</v>
      </c>
      <c r="S98" s="63">
        <f>IF(V98=15,#REF!,0)</f>
        <v>0</v>
      </c>
      <c r="T98" s="63" t="e">
        <f>IF(V98=21,#REF!,0)</f>
        <v>#REF!</v>
      </c>
      <c r="U98" s="75"/>
      <c r="V98" s="63">
        <v>21</v>
      </c>
      <c r="W98" s="63" t="e">
        <f>#REF!*0.0172413793103448</f>
        <v>#REF!</v>
      </c>
      <c r="X98" s="63" t="e">
        <f>#REF!*(1-0.0172413793103448)</f>
        <v>#REF!</v>
      </c>
      <c r="Y98" s="75"/>
      <c r="Z98" s="75"/>
      <c r="AA98" s="75"/>
      <c r="AB98" s="75"/>
      <c r="AC98" s="75"/>
      <c r="AD98" s="75"/>
      <c r="AE98" s="63" t="e">
        <f>#REF!*W98</f>
        <v>#REF!</v>
      </c>
      <c r="AF98" s="63" t="e">
        <f>#REF!*X98</f>
        <v>#REF!</v>
      </c>
      <c r="AG98" s="65" t="s">
        <v>153</v>
      </c>
      <c r="AH98" s="65" t="s">
        <v>161</v>
      </c>
      <c r="AI98" s="76" t="s">
        <v>177</v>
      </c>
      <c r="AJ98" s="75"/>
      <c r="AK98" s="75"/>
      <c r="AL98" s="75"/>
      <c r="AM98" s="75"/>
      <c r="AN98" s="75"/>
      <c r="AO98" s="75"/>
      <c r="AP98" s="75"/>
      <c r="AQ98" s="75"/>
      <c r="AR98" s="75"/>
      <c r="AS98" s="75"/>
    </row>
    <row r="99" spans="1:35" s="17" customFormat="1" ht="12.75">
      <c r="A99" s="127" t="s">
        <v>217</v>
      </c>
      <c r="B99" s="2" t="s">
        <v>41</v>
      </c>
      <c r="C99" s="16"/>
      <c r="D99" s="25" t="s">
        <v>240</v>
      </c>
      <c r="E99" s="25" t="s">
        <v>174</v>
      </c>
      <c r="F99" s="26">
        <v>1</v>
      </c>
      <c r="G99" s="26">
        <v>35000</v>
      </c>
      <c r="H99" s="18"/>
      <c r="I99" s="18"/>
      <c r="J99" s="129"/>
      <c r="R99" s="18">
        <f>IF(V99=0,J100,0)</f>
        <v>0</v>
      </c>
      <c r="S99" s="18">
        <f>IF(V99=15,J100,0)</f>
        <v>0</v>
      </c>
      <c r="T99" s="18">
        <f>IF(V99=21,J100,0)</f>
        <v>0</v>
      </c>
      <c r="V99" s="21">
        <v>21</v>
      </c>
      <c r="W99" s="21">
        <f>G100*0</f>
        <v>0</v>
      </c>
      <c r="X99" s="21">
        <f>G100*(1-0)</f>
        <v>48000</v>
      </c>
      <c r="AE99" s="21">
        <f>F100*W99</f>
        <v>0</v>
      </c>
      <c r="AF99" s="21">
        <f>F100*X99</f>
        <v>48000</v>
      </c>
      <c r="AG99" s="22" t="s">
        <v>153</v>
      </c>
      <c r="AH99" s="22" t="s">
        <v>161</v>
      </c>
      <c r="AI99" s="23" t="s">
        <v>177</v>
      </c>
    </row>
    <row r="100" spans="1:35" s="17" customFormat="1" ht="12.75">
      <c r="A100" s="127" t="s">
        <v>218</v>
      </c>
      <c r="B100" s="2" t="s">
        <v>41</v>
      </c>
      <c r="C100" s="16"/>
      <c r="D100" s="25" t="s">
        <v>273</v>
      </c>
      <c r="E100" s="25" t="s">
        <v>174</v>
      </c>
      <c r="F100" s="26">
        <v>1</v>
      </c>
      <c r="G100" s="26">
        <v>48000</v>
      </c>
      <c r="H100" s="18"/>
      <c r="I100" s="18"/>
      <c r="J100" s="129"/>
      <c r="R100" s="18">
        <f>IF(V100=0,J101,0)</f>
        <v>0</v>
      </c>
      <c r="S100" s="18">
        <f>IF(V100=15,J101,0)</f>
        <v>0</v>
      </c>
      <c r="T100" s="18">
        <f>IF(V100=21,J101,0)</f>
        <v>0</v>
      </c>
      <c r="V100" s="21">
        <v>21</v>
      </c>
      <c r="W100" s="21">
        <f>G101*0</f>
        <v>0</v>
      </c>
      <c r="X100" s="21">
        <f>G101*(1-0)</f>
        <v>40000</v>
      </c>
      <c r="AE100" s="21">
        <f>F101*W100</f>
        <v>0</v>
      </c>
      <c r="AF100" s="21">
        <f>F101*X100</f>
        <v>40000</v>
      </c>
      <c r="AG100" s="22" t="s">
        <v>153</v>
      </c>
      <c r="AH100" s="22" t="s">
        <v>161</v>
      </c>
      <c r="AI100" s="23" t="s">
        <v>177</v>
      </c>
    </row>
    <row r="101" spans="1:35" s="17" customFormat="1" ht="12.75">
      <c r="A101" s="127" t="s">
        <v>306</v>
      </c>
      <c r="B101" s="2" t="s">
        <v>41</v>
      </c>
      <c r="C101" s="16"/>
      <c r="D101" s="25" t="s">
        <v>274</v>
      </c>
      <c r="E101" s="25" t="s">
        <v>121</v>
      </c>
      <c r="F101" s="26">
        <v>1</v>
      </c>
      <c r="G101" s="26">
        <v>40000</v>
      </c>
      <c r="H101" s="18"/>
      <c r="I101" s="18"/>
      <c r="J101" s="129"/>
      <c r="R101" s="18">
        <f>IF(V101=0,#REF!,0)</f>
        <v>0</v>
      </c>
      <c r="S101" s="18">
        <f>IF(V101=15,#REF!,0)</f>
        <v>0</v>
      </c>
      <c r="T101" s="18" t="e">
        <f>IF(V101=21,#REF!,0)</f>
        <v>#REF!</v>
      </c>
      <c r="V101" s="21">
        <v>21</v>
      </c>
      <c r="W101" s="21" t="e">
        <f>#REF!*0</f>
        <v>#REF!</v>
      </c>
      <c r="X101" s="21" t="e">
        <f>#REF!*(1-0)</f>
        <v>#REF!</v>
      </c>
      <c r="AE101" s="21" t="e">
        <f>#REF!*W101</f>
        <v>#REF!</v>
      </c>
      <c r="AF101" s="21" t="e">
        <f>#REF!*X101</f>
        <v>#REF!</v>
      </c>
      <c r="AG101" s="22" t="s">
        <v>153</v>
      </c>
      <c r="AH101" s="22" t="s">
        <v>161</v>
      </c>
      <c r="AI101" s="23" t="s">
        <v>177</v>
      </c>
    </row>
    <row r="102" spans="1:36" ht="12.75">
      <c r="A102" s="127" t="s">
        <v>307</v>
      </c>
      <c r="B102" s="2" t="s">
        <v>41</v>
      </c>
      <c r="C102" s="32"/>
      <c r="D102" s="28" t="s">
        <v>235</v>
      </c>
      <c r="E102" s="29" t="s">
        <v>174</v>
      </c>
      <c r="F102" s="30">
        <v>1</v>
      </c>
      <c r="G102" s="30">
        <v>25000</v>
      </c>
      <c r="H102" s="10"/>
      <c r="I102" s="10"/>
      <c r="J102" s="126"/>
      <c r="S102" s="10">
        <f aca="true" t="shared" si="12" ref="S102:S110">IF(W102=0,J102,0)</f>
        <v>0</v>
      </c>
      <c r="T102" s="10">
        <f aca="true" t="shared" si="13" ref="T102:T110">IF(W102=15,J102,0)</f>
        <v>0</v>
      </c>
      <c r="U102" s="10">
        <f aca="true" t="shared" si="14" ref="U102:U110">IF(W102=21,J102,0)</f>
        <v>0</v>
      </c>
      <c r="W102" s="13">
        <v>21</v>
      </c>
      <c r="X102" s="13">
        <f>G102*1</f>
        <v>25000</v>
      </c>
      <c r="Y102" s="13">
        <f>G102*(1-1)</f>
        <v>0</v>
      </c>
      <c r="AF102" s="13">
        <f aca="true" t="shared" si="15" ref="AF102:AF110">F102*X102</f>
        <v>25000</v>
      </c>
      <c r="AG102" s="13">
        <f aca="true" t="shared" si="16" ref="AG102:AG110">F102*Y102</f>
        <v>0</v>
      </c>
      <c r="AH102" s="14" t="s">
        <v>153</v>
      </c>
      <c r="AI102" s="14" t="s">
        <v>161</v>
      </c>
      <c r="AJ102" s="12" t="s">
        <v>177</v>
      </c>
    </row>
    <row r="103" spans="1:36" ht="12.75">
      <c r="A103" s="127" t="s">
        <v>308</v>
      </c>
      <c r="B103" s="2" t="s">
        <v>41</v>
      </c>
      <c r="C103" s="32"/>
      <c r="D103" s="28" t="s">
        <v>288</v>
      </c>
      <c r="E103" s="29" t="s">
        <v>174</v>
      </c>
      <c r="F103" s="30">
        <v>2</v>
      </c>
      <c r="G103" s="30">
        <v>3500</v>
      </c>
      <c r="H103" s="10"/>
      <c r="I103" s="10"/>
      <c r="J103" s="126"/>
      <c r="S103" s="10">
        <f t="shared" si="12"/>
        <v>0</v>
      </c>
      <c r="T103" s="10">
        <f t="shared" si="13"/>
        <v>0</v>
      </c>
      <c r="U103" s="10">
        <f t="shared" si="14"/>
        <v>0</v>
      </c>
      <c r="W103" s="13">
        <v>21</v>
      </c>
      <c r="X103" s="13">
        <f>G103*1</f>
        <v>3500</v>
      </c>
      <c r="Y103" s="13">
        <f>G103*(1-1)</f>
        <v>0</v>
      </c>
      <c r="AF103" s="13">
        <f t="shared" si="15"/>
        <v>7000</v>
      </c>
      <c r="AG103" s="13">
        <f t="shared" si="16"/>
        <v>0</v>
      </c>
      <c r="AH103" s="14" t="s">
        <v>153</v>
      </c>
      <c r="AI103" s="14" t="s">
        <v>161</v>
      </c>
      <c r="AJ103" s="12" t="s">
        <v>177</v>
      </c>
    </row>
    <row r="104" spans="1:36" ht="12.75">
      <c r="A104" s="127" t="s">
        <v>219</v>
      </c>
      <c r="B104" s="2" t="s">
        <v>41</v>
      </c>
      <c r="C104" s="32"/>
      <c r="D104" s="25" t="s">
        <v>234</v>
      </c>
      <c r="E104" s="25" t="s">
        <v>174</v>
      </c>
      <c r="F104" s="31">
        <v>1</v>
      </c>
      <c r="G104" s="31">
        <v>8000</v>
      </c>
      <c r="H104" s="9"/>
      <c r="I104" s="9"/>
      <c r="J104" s="121"/>
      <c r="S104" s="9">
        <f t="shared" si="12"/>
        <v>0</v>
      </c>
      <c r="T104" s="9">
        <f t="shared" si="13"/>
        <v>0</v>
      </c>
      <c r="U104" s="9">
        <f t="shared" si="14"/>
        <v>0</v>
      </c>
      <c r="W104" s="13">
        <v>21</v>
      </c>
      <c r="X104" s="13">
        <f>G104*0</f>
        <v>0</v>
      </c>
      <c r="Y104" s="13">
        <f>G104*(1-0)</f>
        <v>8000</v>
      </c>
      <c r="AF104" s="13">
        <f t="shared" si="15"/>
        <v>0</v>
      </c>
      <c r="AG104" s="13">
        <f t="shared" si="16"/>
        <v>8000</v>
      </c>
      <c r="AH104" s="14" t="s">
        <v>153</v>
      </c>
      <c r="AI104" s="14" t="s">
        <v>161</v>
      </c>
      <c r="AJ104" s="12" t="s">
        <v>177</v>
      </c>
    </row>
    <row r="105" spans="1:36" ht="12.75">
      <c r="A105" s="127" t="s">
        <v>309</v>
      </c>
      <c r="B105" s="2" t="s">
        <v>41</v>
      </c>
      <c r="C105" s="32"/>
      <c r="D105" s="28" t="s">
        <v>236</v>
      </c>
      <c r="E105" s="29" t="s">
        <v>174</v>
      </c>
      <c r="F105" s="30">
        <v>1</v>
      </c>
      <c r="G105" s="30">
        <v>30000</v>
      </c>
      <c r="H105" s="10"/>
      <c r="I105" s="10"/>
      <c r="J105" s="126"/>
      <c r="S105" s="10">
        <f t="shared" si="12"/>
        <v>0</v>
      </c>
      <c r="T105" s="10">
        <f t="shared" si="13"/>
        <v>0</v>
      </c>
      <c r="U105" s="10">
        <f t="shared" si="14"/>
        <v>0</v>
      </c>
      <c r="W105" s="13">
        <v>21</v>
      </c>
      <c r="X105" s="13">
        <f>G105*1</f>
        <v>30000</v>
      </c>
      <c r="Y105" s="13">
        <f>G105*(1-1)</f>
        <v>0</v>
      </c>
      <c r="AF105" s="13">
        <f t="shared" si="15"/>
        <v>30000</v>
      </c>
      <c r="AG105" s="13">
        <f t="shared" si="16"/>
        <v>0</v>
      </c>
      <c r="AH105" s="14" t="s">
        <v>153</v>
      </c>
      <c r="AI105" s="14" t="s">
        <v>161</v>
      </c>
      <c r="AJ105" s="12" t="s">
        <v>177</v>
      </c>
    </row>
    <row r="106" spans="1:36" ht="12.75">
      <c r="A106" s="127" t="s">
        <v>241</v>
      </c>
      <c r="B106" s="2" t="s">
        <v>41</v>
      </c>
      <c r="C106" s="32"/>
      <c r="D106" s="25" t="s">
        <v>237</v>
      </c>
      <c r="E106" s="25" t="s">
        <v>174</v>
      </c>
      <c r="F106" s="31">
        <v>1</v>
      </c>
      <c r="G106" s="31">
        <v>5000</v>
      </c>
      <c r="H106" s="9"/>
      <c r="I106" s="9"/>
      <c r="J106" s="121"/>
      <c r="S106" s="9">
        <f t="shared" si="12"/>
        <v>0</v>
      </c>
      <c r="T106" s="9">
        <f t="shared" si="13"/>
        <v>0</v>
      </c>
      <c r="U106" s="9">
        <f t="shared" si="14"/>
        <v>0</v>
      </c>
      <c r="W106" s="13">
        <v>21</v>
      </c>
      <c r="X106" s="13">
        <f>G106*0</f>
        <v>0</v>
      </c>
      <c r="Y106" s="13">
        <f>G106*(1-0)</f>
        <v>5000</v>
      </c>
      <c r="AF106" s="13">
        <f t="shared" si="15"/>
        <v>0</v>
      </c>
      <c r="AG106" s="13">
        <f t="shared" si="16"/>
        <v>5000</v>
      </c>
      <c r="AH106" s="14" t="s">
        <v>153</v>
      </c>
      <c r="AI106" s="14" t="s">
        <v>161</v>
      </c>
      <c r="AJ106" s="12" t="s">
        <v>177</v>
      </c>
    </row>
    <row r="107" spans="1:36" ht="25.5">
      <c r="A107" s="127" t="s">
        <v>310</v>
      </c>
      <c r="B107" s="2" t="s">
        <v>41</v>
      </c>
      <c r="C107" s="32"/>
      <c r="D107" s="25" t="s">
        <v>315</v>
      </c>
      <c r="E107" s="25" t="s">
        <v>120</v>
      </c>
      <c r="F107" s="31">
        <v>16</v>
      </c>
      <c r="G107" s="31">
        <v>1000</v>
      </c>
      <c r="H107" s="9"/>
      <c r="I107" s="9"/>
      <c r="J107" s="121"/>
      <c r="S107" s="9">
        <f t="shared" si="12"/>
        <v>0</v>
      </c>
      <c r="T107" s="9">
        <f t="shared" si="13"/>
        <v>0</v>
      </c>
      <c r="U107" s="9">
        <f t="shared" si="14"/>
        <v>0</v>
      </c>
      <c r="W107" s="13">
        <v>21</v>
      </c>
      <c r="X107" s="13">
        <f>G107*0</f>
        <v>0</v>
      </c>
      <c r="Y107" s="13">
        <f>G107*(1-0)</f>
        <v>1000</v>
      </c>
      <c r="AF107" s="13">
        <f t="shared" si="15"/>
        <v>0</v>
      </c>
      <c r="AG107" s="13">
        <f t="shared" si="16"/>
        <v>16000</v>
      </c>
      <c r="AH107" s="14" t="s">
        <v>153</v>
      </c>
      <c r="AI107" s="14" t="s">
        <v>161</v>
      </c>
      <c r="AJ107" s="12" t="s">
        <v>177</v>
      </c>
    </row>
    <row r="108" spans="1:36" ht="12.75">
      <c r="A108" s="127" t="s">
        <v>311</v>
      </c>
      <c r="B108" s="2" t="s">
        <v>41</v>
      </c>
      <c r="C108" s="32"/>
      <c r="D108" s="28" t="s">
        <v>238</v>
      </c>
      <c r="E108" s="29" t="s">
        <v>174</v>
      </c>
      <c r="F108" s="30">
        <v>1</v>
      </c>
      <c r="G108" s="30">
        <v>55000</v>
      </c>
      <c r="H108" s="10"/>
      <c r="I108" s="10"/>
      <c r="J108" s="126"/>
      <c r="S108" s="10">
        <f t="shared" si="12"/>
        <v>0</v>
      </c>
      <c r="T108" s="10">
        <f t="shared" si="13"/>
        <v>0</v>
      </c>
      <c r="U108" s="10">
        <f t="shared" si="14"/>
        <v>0</v>
      </c>
      <c r="W108" s="13">
        <v>21</v>
      </c>
      <c r="X108" s="13">
        <f>G108*1</f>
        <v>55000</v>
      </c>
      <c r="Y108" s="13">
        <f>G108*(1-1)</f>
        <v>0</v>
      </c>
      <c r="AF108" s="13">
        <f t="shared" si="15"/>
        <v>55000</v>
      </c>
      <c r="AG108" s="13">
        <f t="shared" si="16"/>
        <v>0</v>
      </c>
      <c r="AH108" s="14" t="s">
        <v>153</v>
      </c>
      <c r="AI108" s="14" t="s">
        <v>161</v>
      </c>
      <c r="AJ108" s="12" t="s">
        <v>177</v>
      </c>
    </row>
    <row r="109" spans="1:36" ht="12.75">
      <c r="A109" s="127" t="s">
        <v>312</v>
      </c>
      <c r="B109" s="2" t="s">
        <v>41</v>
      </c>
      <c r="C109" s="32"/>
      <c r="D109" s="25" t="s">
        <v>239</v>
      </c>
      <c r="E109" s="25" t="s">
        <v>174</v>
      </c>
      <c r="F109" s="31">
        <v>1</v>
      </c>
      <c r="G109" s="31">
        <v>8000</v>
      </c>
      <c r="H109" s="9"/>
      <c r="I109" s="9"/>
      <c r="J109" s="121"/>
      <c r="S109" s="9">
        <f t="shared" si="12"/>
        <v>0</v>
      </c>
      <c r="T109" s="9">
        <f t="shared" si="13"/>
        <v>0</v>
      </c>
      <c r="U109" s="9">
        <f t="shared" si="14"/>
        <v>0</v>
      </c>
      <c r="W109" s="13">
        <v>21</v>
      </c>
      <c r="X109" s="13">
        <f>G109*0</f>
        <v>0</v>
      </c>
      <c r="Y109" s="13">
        <f>G109*(1-0)</f>
        <v>8000</v>
      </c>
      <c r="AF109" s="13">
        <f t="shared" si="15"/>
        <v>0</v>
      </c>
      <c r="AG109" s="13">
        <f t="shared" si="16"/>
        <v>8000</v>
      </c>
      <c r="AH109" s="14" t="s">
        <v>153</v>
      </c>
      <c r="AI109" s="14" t="s">
        <v>161</v>
      </c>
      <c r="AJ109" s="12" t="s">
        <v>177</v>
      </c>
    </row>
    <row r="110" spans="1:36" ht="26.25" thickBot="1">
      <c r="A110" s="136" t="s">
        <v>313</v>
      </c>
      <c r="B110" s="137" t="s">
        <v>41</v>
      </c>
      <c r="C110" s="138"/>
      <c r="D110" s="139" t="s">
        <v>319</v>
      </c>
      <c r="E110" s="139" t="s">
        <v>120</v>
      </c>
      <c r="F110" s="140">
        <v>28</v>
      </c>
      <c r="G110" s="140">
        <v>800</v>
      </c>
      <c r="H110" s="141"/>
      <c r="I110" s="141"/>
      <c r="J110" s="142"/>
      <c r="S110" s="9">
        <f t="shared" si="12"/>
        <v>0</v>
      </c>
      <c r="T110" s="9">
        <f t="shared" si="13"/>
        <v>0</v>
      </c>
      <c r="U110" s="9">
        <f t="shared" si="14"/>
        <v>0</v>
      </c>
      <c r="W110" s="13">
        <v>21</v>
      </c>
      <c r="X110" s="13">
        <f>G110*0</f>
        <v>0</v>
      </c>
      <c r="Y110" s="13">
        <f>G110*(1-0)</f>
        <v>800</v>
      </c>
      <c r="AF110" s="13">
        <f t="shared" si="15"/>
        <v>0</v>
      </c>
      <c r="AG110" s="13">
        <f t="shared" si="16"/>
        <v>22400</v>
      </c>
      <c r="AH110" s="14" t="s">
        <v>153</v>
      </c>
      <c r="AI110" s="14" t="s">
        <v>161</v>
      </c>
      <c r="AJ110" s="12" t="s">
        <v>177</v>
      </c>
    </row>
    <row r="111" ht="13.5" thickBot="1"/>
    <row r="112" spans="1:10" ht="13.5" thickBot="1">
      <c r="A112" s="143"/>
      <c r="B112" s="144"/>
      <c r="C112" s="144"/>
      <c r="D112" s="145" t="s">
        <v>245</v>
      </c>
      <c r="E112" s="145"/>
      <c r="F112" s="145"/>
      <c r="G112" s="145"/>
      <c r="H112" s="146">
        <f>H91+H51+H21+H6</f>
        <v>0</v>
      </c>
      <c r="I112" s="146">
        <f>I91+I51+I21+I6</f>
        <v>0</v>
      </c>
      <c r="J112" s="147">
        <f>SUM(H112:I112)</f>
        <v>0</v>
      </c>
    </row>
    <row r="113" ht="12.75">
      <c r="J113" s="44"/>
    </row>
  </sheetData>
  <sheetProtection/>
  <mergeCells count="35">
    <mergeCell ref="D96:G96"/>
    <mergeCell ref="D98:G98"/>
    <mergeCell ref="D91:G91"/>
    <mergeCell ref="D92:G92"/>
    <mergeCell ref="D94:G94"/>
    <mergeCell ref="D47:J47"/>
    <mergeCell ref="D48:G48"/>
    <mergeCell ref="D51:G51"/>
    <mergeCell ref="D52:G52"/>
    <mergeCell ref="D57:J57"/>
    <mergeCell ref="D39:J39"/>
    <mergeCell ref="D41:J41"/>
    <mergeCell ref="D42:G42"/>
    <mergeCell ref="D44:J44"/>
    <mergeCell ref="D45:G45"/>
    <mergeCell ref="D27:G27"/>
    <mergeCell ref="D29:G29"/>
    <mergeCell ref="D31:J31"/>
    <mergeCell ref="D34:J34"/>
    <mergeCell ref="D16:G16"/>
    <mergeCell ref="D21:G21"/>
    <mergeCell ref="D22:G22"/>
    <mergeCell ref="D24:G24"/>
    <mergeCell ref="D26:J26"/>
    <mergeCell ref="H4:J4"/>
    <mergeCell ref="D6:G6"/>
    <mergeCell ref="D7:G7"/>
    <mergeCell ref="D13:G13"/>
    <mergeCell ref="A1:J1"/>
    <mergeCell ref="A2:C3"/>
    <mergeCell ref="D2:D3"/>
    <mergeCell ref="E2:F3"/>
    <mergeCell ref="G2:H3"/>
    <mergeCell ref="I2:I3"/>
    <mergeCell ref="J2:J3"/>
  </mergeCells>
  <printOptions/>
  <pageMargins left="0.3937007874015748" right="0.3937007874015748" top="0.5905511811023623" bottom="0.5905511811023623" header="0.5118110236220472" footer="0.5118110236220472"/>
  <pageSetup fitToHeight="0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5" sqref="K5"/>
    </sheetView>
  </sheetViews>
  <sheetFormatPr defaultColWidth="11.57421875" defaultRowHeight="12.75"/>
  <cols>
    <col min="1" max="1" width="16.57421875" style="0" customWidth="1"/>
    <col min="2" max="2" width="0.2890625" style="0" customWidth="1"/>
    <col min="3" max="3" width="22.421875" style="0" customWidth="1"/>
    <col min="4" max="4" width="16.57421875" style="0" customWidth="1"/>
    <col min="5" max="5" width="16.140625" style="0" customWidth="1"/>
    <col min="6" max="6" width="17.00390625" style="0" customWidth="1"/>
    <col min="7" max="7" width="0" style="0" hidden="1" customWidth="1"/>
    <col min="8" max="8" width="1.8515625" style="0" hidden="1" customWidth="1"/>
  </cols>
  <sheetData>
    <row r="1" spans="1:6" ht="72.75" customHeight="1">
      <c r="A1" s="148" t="s">
        <v>317</v>
      </c>
      <c r="B1" s="149"/>
      <c r="C1" s="149"/>
      <c r="D1" s="149"/>
      <c r="E1" s="149"/>
      <c r="F1" s="150"/>
    </row>
    <row r="2" spans="1:7" ht="12.75">
      <c r="A2" s="151" t="s">
        <v>0</v>
      </c>
      <c r="B2" s="78" t="s">
        <v>256</v>
      </c>
      <c r="C2" s="102"/>
      <c r="D2" s="80" t="s">
        <v>131</v>
      </c>
      <c r="E2" s="103" t="s">
        <v>247</v>
      </c>
      <c r="F2" s="152"/>
      <c r="G2" s="45"/>
    </row>
    <row r="3" spans="1:7" ht="12.75">
      <c r="A3" s="111"/>
      <c r="B3" s="79"/>
      <c r="C3" s="79"/>
      <c r="D3" s="77"/>
      <c r="E3" s="104"/>
      <c r="F3" s="114"/>
      <c r="G3" s="45"/>
    </row>
    <row r="4" spans="1:7" ht="12.75">
      <c r="A4" s="153" t="s">
        <v>248</v>
      </c>
      <c r="B4" s="104" t="s">
        <v>270</v>
      </c>
      <c r="C4" s="77"/>
      <c r="D4" s="81" t="s">
        <v>132</v>
      </c>
      <c r="E4" s="81" t="s">
        <v>249</v>
      </c>
      <c r="F4" s="112"/>
      <c r="G4" s="45"/>
    </row>
    <row r="5" spans="1:7" ht="12.75">
      <c r="A5" s="111"/>
      <c r="B5" s="77"/>
      <c r="C5" s="77"/>
      <c r="D5" s="77"/>
      <c r="E5" s="77"/>
      <c r="F5" s="112"/>
      <c r="G5" s="45"/>
    </row>
    <row r="6" spans="1:7" ht="12.75">
      <c r="A6" s="113" t="s">
        <v>1</v>
      </c>
      <c r="B6" s="81" t="s">
        <v>257</v>
      </c>
      <c r="C6" s="77"/>
      <c r="D6" s="81" t="s">
        <v>133</v>
      </c>
      <c r="E6" s="81"/>
      <c r="F6" s="112"/>
      <c r="G6" s="45"/>
    </row>
    <row r="7" spans="1:7" ht="12.75">
      <c r="A7" s="111"/>
      <c r="B7" s="77"/>
      <c r="C7" s="77"/>
      <c r="D7" s="77"/>
      <c r="E7" s="77"/>
      <c r="F7" s="112"/>
      <c r="G7" s="45"/>
    </row>
    <row r="8" spans="1:7" ht="12.75">
      <c r="A8" s="113" t="s">
        <v>134</v>
      </c>
      <c r="B8" s="81" t="s">
        <v>249</v>
      </c>
      <c r="C8" s="77"/>
      <c r="D8" s="82" t="s">
        <v>118</v>
      </c>
      <c r="E8" s="83">
        <v>42348</v>
      </c>
      <c r="F8" s="112"/>
      <c r="G8" s="45"/>
    </row>
    <row r="9" spans="1:7" ht="13.5" thickBot="1">
      <c r="A9" s="115"/>
      <c r="B9" s="91"/>
      <c r="C9" s="91"/>
      <c r="D9" s="91"/>
      <c r="E9" s="91"/>
      <c r="F9" s="116"/>
      <c r="G9" s="45"/>
    </row>
    <row r="10" spans="1:7" ht="26.25" thickBot="1">
      <c r="A10" s="46" t="s">
        <v>37</v>
      </c>
      <c r="B10" s="47"/>
      <c r="C10" s="48" t="s">
        <v>250</v>
      </c>
      <c r="D10" s="166" t="s">
        <v>251</v>
      </c>
      <c r="E10" s="49" t="s">
        <v>252</v>
      </c>
      <c r="F10" s="167" t="s">
        <v>253</v>
      </c>
      <c r="G10" s="45"/>
    </row>
    <row r="11" spans="1:8" ht="12.75">
      <c r="A11" s="154" t="s">
        <v>258</v>
      </c>
      <c r="B11" s="50"/>
      <c r="C11" s="50" t="s">
        <v>260</v>
      </c>
      <c r="D11" s="51">
        <f>'Stavební rozpočet'!H6</f>
        <v>0</v>
      </c>
      <c r="E11" s="52">
        <f>'Stavební rozpočet'!I6</f>
        <v>0</v>
      </c>
      <c r="F11" s="155">
        <f>SUM(D11:E11)</f>
        <v>0</v>
      </c>
      <c r="G11" s="13" t="s">
        <v>254</v>
      </c>
      <c r="H11" s="13">
        <f>IF(G11="T",0,F11)</f>
        <v>0</v>
      </c>
    </row>
    <row r="12" spans="1:8" ht="12.75">
      <c r="A12" s="154" t="s">
        <v>259</v>
      </c>
      <c r="B12" s="50"/>
      <c r="C12" s="50" t="s">
        <v>261</v>
      </c>
      <c r="D12" s="51">
        <f>'Stavební rozpočet'!H21</f>
        <v>0</v>
      </c>
      <c r="E12" s="52">
        <f>'Stavební rozpočet'!I21</f>
        <v>0</v>
      </c>
      <c r="F12" s="155">
        <f>SUM(D12:E12)</f>
        <v>0</v>
      </c>
      <c r="G12" s="13" t="s">
        <v>254</v>
      </c>
      <c r="H12" s="13">
        <f>IF(G12="T",0,F12)</f>
        <v>0</v>
      </c>
    </row>
    <row r="13" spans="1:8" ht="12.75">
      <c r="A13" s="154" t="s">
        <v>263</v>
      </c>
      <c r="B13" s="50"/>
      <c r="C13" s="53" t="s">
        <v>109</v>
      </c>
      <c r="D13" s="51">
        <f>'Stavební rozpočet'!H51</f>
        <v>0</v>
      </c>
      <c r="E13" s="52">
        <f>'Stavební rozpočet'!I51</f>
        <v>0</v>
      </c>
      <c r="F13" s="155">
        <f>SUM(D13:E13)</f>
        <v>0</v>
      </c>
      <c r="G13" s="13" t="s">
        <v>254</v>
      </c>
      <c r="H13" s="13">
        <f>IF(G13="T",0,F13)</f>
        <v>0</v>
      </c>
    </row>
    <row r="14" spans="1:6" ht="12.75">
      <c r="A14" s="154" t="s">
        <v>264</v>
      </c>
      <c r="B14" s="50"/>
      <c r="C14" s="53" t="s">
        <v>262</v>
      </c>
      <c r="D14" s="54">
        <f>'Stavební rozpočet'!H91</f>
        <v>0</v>
      </c>
      <c r="E14" s="54">
        <f>'Stavební rozpočet'!I91</f>
        <v>0</v>
      </c>
      <c r="F14" s="155">
        <f>SUM(D14:E14)</f>
        <v>0</v>
      </c>
    </row>
    <row r="15" spans="1:6" s="55" customFormat="1" ht="12.75">
      <c r="A15" s="156" t="s">
        <v>171</v>
      </c>
      <c r="B15" s="157"/>
      <c r="C15" s="157"/>
      <c r="D15" s="158"/>
      <c r="E15" s="158"/>
      <c r="F15" s="159">
        <f>SUM(F11:F14)</f>
        <v>0</v>
      </c>
    </row>
    <row r="16" spans="1:6" ht="12.75">
      <c r="A16" s="160" t="s">
        <v>246</v>
      </c>
      <c r="B16" s="56"/>
      <c r="C16" s="56">
        <v>0.21</v>
      </c>
      <c r="D16" s="57"/>
      <c r="E16" s="57"/>
      <c r="F16" s="161">
        <f>F15*0.21</f>
        <v>0</v>
      </c>
    </row>
    <row r="17" spans="1:6" ht="16.5" thickBot="1">
      <c r="A17" s="162" t="s">
        <v>255</v>
      </c>
      <c r="B17" s="163"/>
      <c r="C17" s="163"/>
      <c r="D17" s="164"/>
      <c r="E17" s="164"/>
      <c r="F17" s="165">
        <f>SUM(F15:F16)</f>
        <v>0</v>
      </c>
    </row>
    <row r="21" ht="12.75">
      <c r="F21" s="58"/>
    </row>
    <row r="23" ht="132" customHeight="1"/>
    <row r="24" ht="12.75">
      <c r="E24" t="s">
        <v>249</v>
      </c>
    </row>
  </sheetData>
  <sheetProtection/>
  <mergeCells count="1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</cp:lastModifiedBy>
  <cp:lastPrinted>2016-05-08T17:13:58Z</cp:lastPrinted>
  <dcterms:created xsi:type="dcterms:W3CDTF">2016-01-19T07:57:16Z</dcterms:created>
  <dcterms:modified xsi:type="dcterms:W3CDTF">2016-05-08T19:47:15Z</dcterms:modified>
  <cp:category/>
  <cp:version/>
  <cp:contentType/>
  <cp:contentStatus/>
</cp:coreProperties>
</file>