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I:\CD_stavby\2026\ZS a MS_SJ\ZS Kridlovicka-vybud_odbor_uc_fyziky\SOUTEZ\"/>
    </mc:Choice>
  </mc:AlternateContent>
  <bookViews>
    <workbookView xWindow="28680" yWindow="-120" windowWidth="29040" windowHeight="15840"/>
  </bookViews>
  <sheets>
    <sheet name="Rekapitulace stavby" sheetId="1" r:id="rId1"/>
    <sheet name="D.1.1 - Odborná učebna fy..." sheetId="2" r:id="rId2"/>
    <sheet name="EI-DS - Elektroinstalace ..." sheetId="3" r:id="rId3"/>
    <sheet name="EI-SP - Elektroinstalace ..." sheetId="4" r:id="rId4"/>
  </sheets>
  <definedNames>
    <definedName name="_xlnm._FilterDatabase" localSheetId="1" hidden="1">'D.1.1 - Odborná učebna fy...'!$C$137:$K$338</definedName>
    <definedName name="_xlnm._FilterDatabase" localSheetId="2" hidden="1">'EI-DS - Elektroinstalace ...'!$C$116:$K$132</definedName>
    <definedName name="_xlnm._FilterDatabase" localSheetId="3" hidden="1">'EI-SP - Elektroinstalace ...'!$C$134:$K$215</definedName>
    <definedName name="_xlnm.Print_Titles" localSheetId="1">'D.1.1 - Odborná učebna fy...'!$137:$137</definedName>
    <definedName name="_xlnm.Print_Titles" localSheetId="2">'EI-DS - Elektroinstalace ...'!$116:$116</definedName>
    <definedName name="_xlnm.Print_Titles" localSheetId="3">'EI-SP - Elektroinstalace ...'!$134:$134</definedName>
    <definedName name="_xlnm.Print_Titles" localSheetId="0">'Rekapitulace stavby'!$92:$92</definedName>
    <definedName name="_xlnm.Print_Area" localSheetId="1">'D.1.1 - Odborná učebna fy...'!$C$4:$J$39,'D.1.1 - Odborná učebna fy...'!$C$50:$J$76,'D.1.1 - Odborná učebna fy...'!$C$82:$J$119,'D.1.1 - Odborná učebna fy...'!$C$125:$K$338</definedName>
    <definedName name="_xlnm.Print_Area" localSheetId="2">'EI-DS - Elektroinstalace ...'!$C$4:$J$39,'EI-DS - Elektroinstalace ...'!$C$50:$J$76,'EI-DS - Elektroinstalace ...'!$C$82:$J$98,'EI-DS - Elektroinstalace ...'!$C$104:$K$132</definedName>
    <definedName name="_xlnm.Print_Area" localSheetId="3">'EI-SP - Elektroinstalace ...'!$C$4:$J$39,'EI-SP - Elektroinstalace ...'!$C$50:$J$76,'EI-SP - Elektroinstalace ...'!$C$82:$J$116,'EI-SP - Elektroinstalace ...'!$C$122:$K$215</definedName>
    <definedName name="_xlnm.Print_Area" localSheetId="0">'Rekapitulace stavby'!$D$4:$AO$76,'Rekapitulace stavby'!$C$82:$AQ$98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3" i="3" l="1"/>
  <c r="J37" i="4" l="1"/>
  <c r="J36" i="4"/>
  <c r="AY97" i="1"/>
  <c r="J35" i="4"/>
  <c r="AX97" i="1" s="1"/>
  <c r="BI215" i="4"/>
  <c r="BH215" i="4"/>
  <c r="BG215" i="4"/>
  <c r="BF215" i="4"/>
  <c r="T215" i="4"/>
  <c r="R215" i="4"/>
  <c r="P215" i="4"/>
  <c r="BI214" i="4"/>
  <c r="BH214" i="4"/>
  <c r="BG214" i="4"/>
  <c r="BF214" i="4"/>
  <c r="T214" i="4"/>
  <c r="R214" i="4"/>
  <c r="P214" i="4"/>
  <c r="BI213" i="4"/>
  <c r="BH213" i="4"/>
  <c r="BG213" i="4"/>
  <c r="BF213" i="4"/>
  <c r="T213" i="4"/>
  <c r="R213" i="4"/>
  <c r="P213" i="4"/>
  <c r="BI212" i="4"/>
  <c r="BH212" i="4"/>
  <c r="BG212" i="4"/>
  <c r="BF212" i="4"/>
  <c r="T212" i="4"/>
  <c r="R212" i="4"/>
  <c r="P212" i="4"/>
  <c r="BI210" i="4"/>
  <c r="BH210" i="4"/>
  <c r="BG210" i="4"/>
  <c r="BF210" i="4"/>
  <c r="T210" i="4"/>
  <c r="T209" i="4"/>
  <c r="R210" i="4"/>
  <c r="R209" i="4" s="1"/>
  <c r="P210" i="4"/>
  <c r="P209" i="4"/>
  <c r="BI208" i="4"/>
  <c r="BH208" i="4"/>
  <c r="BG208" i="4"/>
  <c r="BF208" i="4"/>
  <c r="T208" i="4"/>
  <c r="T207" i="4" s="1"/>
  <c r="R208" i="4"/>
  <c r="R207" i="4"/>
  <c r="P208" i="4"/>
  <c r="P207" i="4" s="1"/>
  <c r="BI206" i="4"/>
  <c r="BH206" i="4"/>
  <c r="BG206" i="4"/>
  <c r="BF206" i="4"/>
  <c r="T206" i="4"/>
  <c r="R206" i="4"/>
  <c r="P206" i="4"/>
  <c r="BI205" i="4"/>
  <c r="BH205" i="4"/>
  <c r="BG205" i="4"/>
  <c r="BF205" i="4"/>
  <c r="T205" i="4"/>
  <c r="R205" i="4"/>
  <c r="P205" i="4"/>
  <c r="BI204" i="4"/>
  <c r="BH204" i="4"/>
  <c r="BG204" i="4"/>
  <c r="BF204" i="4"/>
  <c r="T204" i="4"/>
  <c r="R204" i="4"/>
  <c r="P204" i="4"/>
  <c r="BI202" i="4"/>
  <c r="BH202" i="4"/>
  <c r="BG202" i="4"/>
  <c r="BF202" i="4"/>
  <c r="T202" i="4"/>
  <c r="T201" i="4"/>
  <c r="R202" i="4"/>
  <c r="R201" i="4"/>
  <c r="P202" i="4"/>
  <c r="P201" i="4"/>
  <c r="BI200" i="4"/>
  <c r="BH200" i="4"/>
  <c r="BG200" i="4"/>
  <c r="BF200" i="4"/>
  <c r="T200" i="4"/>
  <c r="R200" i="4"/>
  <c r="P200" i="4"/>
  <c r="BI199" i="4"/>
  <c r="BH199" i="4"/>
  <c r="BG199" i="4"/>
  <c r="BF199" i="4"/>
  <c r="T199" i="4"/>
  <c r="R199" i="4"/>
  <c r="P199" i="4"/>
  <c r="BI197" i="4"/>
  <c r="BH197" i="4"/>
  <c r="BG197" i="4"/>
  <c r="BF197" i="4"/>
  <c r="T197" i="4"/>
  <c r="R197" i="4"/>
  <c r="P197" i="4"/>
  <c r="BI196" i="4"/>
  <c r="BH196" i="4"/>
  <c r="BG196" i="4"/>
  <c r="BF196" i="4"/>
  <c r="T196" i="4"/>
  <c r="R196" i="4"/>
  <c r="P196" i="4"/>
  <c r="BI194" i="4"/>
  <c r="BH194" i="4"/>
  <c r="BG194" i="4"/>
  <c r="BF194" i="4"/>
  <c r="T194" i="4"/>
  <c r="T193" i="4"/>
  <c r="R194" i="4"/>
  <c r="R193" i="4"/>
  <c r="P194" i="4"/>
  <c r="P193" i="4"/>
  <c r="BI192" i="4"/>
  <c r="BH192" i="4"/>
  <c r="BG192" i="4"/>
  <c r="BF192" i="4"/>
  <c r="T192" i="4"/>
  <c r="R192" i="4"/>
  <c r="P192" i="4"/>
  <c r="BI191" i="4"/>
  <c r="BH191" i="4"/>
  <c r="BG191" i="4"/>
  <c r="BF191" i="4"/>
  <c r="T191" i="4"/>
  <c r="R191" i="4"/>
  <c r="P191" i="4"/>
  <c r="BI189" i="4"/>
  <c r="BH189" i="4"/>
  <c r="BG189" i="4"/>
  <c r="BF189" i="4"/>
  <c r="T189" i="4"/>
  <c r="R189" i="4"/>
  <c r="P189" i="4"/>
  <c r="BI188" i="4"/>
  <c r="BH188" i="4"/>
  <c r="BG188" i="4"/>
  <c r="BF188" i="4"/>
  <c r="T188" i="4"/>
  <c r="R188" i="4"/>
  <c r="P188" i="4"/>
  <c r="BI187" i="4"/>
  <c r="BH187" i="4"/>
  <c r="BG187" i="4"/>
  <c r="BF187" i="4"/>
  <c r="T187" i="4"/>
  <c r="R187" i="4"/>
  <c r="P187" i="4"/>
  <c r="BI186" i="4"/>
  <c r="BH186" i="4"/>
  <c r="BG186" i="4"/>
  <c r="BF186" i="4"/>
  <c r="T186" i="4"/>
  <c r="R186" i="4"/>
  <c r="P186" i="4"/>
  <c r="BI185" i="4"/>
  <c r="BH185" i="4"/>
  <c r="BG185" i="4"/>
  <c r="BF185" i="4"/>
  <c r="T185" i="4"/>
  <c r="R185" i="4"/>
  <c r="P185" i="4"/>
  <c r="BI184" i="4"/>
  <c r="BH184" i="4"/>
  <c r="BG184" i="4"/>
  <c r="BF184" i="4"/>
  <c r="T184" i="4"/>
  <c r="R184" i="4"/>
  <c r="P184" i="4"/>
  <c r="BI183" i="4"/>
  <c r="BH183" i="4"/>
  <c r="BG183" i="4"/>
  <c r="BF183" i="4"/>
  <c r="T183" i="4"/>
  <c r="R183" i="4"/>
  <c r="P183" i="4"/>
  <c r="BI181" i="4"/>
  <c r="BH181" i="4"/>
  <c r="BG181" i="4"/>
  <c r="BF181" i="4"/>
  <c r="T181" i="4"/>
  <c r="R181" i="4"/>
  <c r="P181" i="4"/>
  <c r="BI180" i="4"/>
  <c r="BH180" i="4"/>
  <c r="BG180" i="4"/>
  <c r="BF180" i="4"/>
  <c r="T180" i="4"/>
  <c r="R180" i="4"/>
  <c r="P180" i="4"/>
  <c r="BI179" i="4"/>
  <c r="BH179" i="4"/>
  <c r="BG179" i="4"/>
  <c r="BF179" i="4"/>
  <c r="T179" i="4"/>
  <c r="R179" i="4"/>
  <c r="P179" i="4"/>
  <c r="BI177" i="4"/>
  <c r="BH177" i="4"/>
  <c r="BG177" i="4"/>
  <c r="BF177" i="4"/>
  <c r="T177" i="4"/>
  <c r="R177" i="4"/>
  <c r="P177" i="4"/>
  <c r="BI176" i="4"/>
  <c r="BH176" i="4"/>
  <c r="BG176" i="4"/>
  <c r="BF176" i="4"/>
  <c r="T176" i="4"/>
  <c r="R176" i="4"/>
  <c r="P176" i="4"/>
  <c r="BI174" i="4"/>
  <c r="BH174" i="4"/>
  <c r="BG174" i="4"/>
  <c r="BF174" i="4"/>
  <c r="T174" i="4"/>
  <c r="R174" i="4"/>
  <c r="P174" i="4"/>
  <c r="BI173" i="4"/>
  <c r="BH173" i="4"/>
  <c r="BG173" i="4"/>
  <c r="BF173" i="4"/>
  <c r="T173" i="4"/>
  <c r="R173" i="4"/>
  <c r="P173" i="4"/>
  <c r="BI172" i="4"/>
  <c r="BH172" i="4"/>
  <c r="BG172" i="4"/>
  <c r="BF172" i="4"/>
  <c r="T172" i="4"/>
  <c r="R172" i="4"/>
  <c r="P172" i="4"/>
  <c r="BI171" i="4"/>
  <c r="BH171" i="4"/>
  <c r="BG171" i="4"/>
  <c r="BF171" i="4"/>
  <c r="T171" i="4"/>
  <c r="R171" i="4"/>
  <c r="P171" i="4"/>
  <c r="BI169" i="4"/>
  <c r="BH169" i="4"/>
  <c r="BG169" i="4"/>
  <c r="BF169" i="4"/>
  <c r="T169" i="4"/>
  <c r="R169" i="4"/>
  <c r="P169" i="4"/>
  <c r="BI168" i="4"/>
  <c r="BH168" i="4"/>
  <c r="BG168" i="4"/>
  <c r="BF168" i="4"/>
  <c r="T168" i="4"/>
  <c r="R168" i="4"/>
  <c r="P168" i="4"/>
  <c r="BI166" i="4"/>
  <c r="BH166" i="4"/>
  <c r="BG166" i="4"/>
  <c r="BF166" i="4"/>
  <c r="T166" i="4"/>
  <c r="R166" i="4"/>
  <c r="P166" i="4"/>
  <c r="BI165" i="4"/>
  <c r="BH165" i="4"/>
  <c r="BG165" i="4"/>
  <c r="BF165" i="4"/>
  <c r="T165" i="4"/>
  <c r="R165" i="4"/>
  <c r="P165" i="4"/>
  <c r="BI164" i="4"/>
  <c r="BH164" i="4"/>
  <c r="BG164" i="4"/>
  <c r="BF164" i="4"/>
  <c r="T164" i="4"/>
  <c r="R164" i="4"/>
  <c r="P164" i="4"/>
  <c r="BI162" i="4"/>
  <c r="BH162" i="4"/>
  <c r="BG162" i="4"/>
  <c r="BF162" i="4"/>
  <c r="T162" i="4"/>
  <c r="T161" i="4" s="1"/>
  <c r="R162" i="4"/>
  <c r="R161" i="4"/>
  <c r="P162" i="4"/>
  <c r="P161" i="4" s="1"/>
  <c r="BI160" i="4"/>
  <c r="BH160" i="4"/>
  <c r="BG160" i="4"/>
  <c r="BF160" i="4"/>
  <c r="T160" i="4"/>
  <c r="T159" i="4"/>
  <c r="R160" i="4"/>
  <c r="R159" i="4" s="1"/>
  <c r="P160" i="4"/>
  <c r="P159" i="4"/>
  <c r="BI158" i="4"/>
  <c r="BH158" i="4"/>
  <c r="BG158" i="4"/>
  <c r="BF158" i="4"/>
  <c r="T158" i="4"/>
  <c r="R158" i="4"/>
  <c r="P158" i="4"/>
  <c r="BI157" i="4"/>
  <c r="BH157" i="4"/>
  <c r="BG157" i="4"/>
  <c r="BF157" i="4"/>
  <c r="T157" i="4"/>
  <c r="R157" i="4"/>
  <c r="P157" i="4"/>
  <c r="BI155" i="4"/>
  <c r="BH155" i="4"/>
  <c r="BG155" i="4"/>
  <c r="BF155" i="4"/>
  <c r="T155" i="4"/>
  <c r="R155" i="4"/>
  <c r="P155" i="4"/>
  <c r="BI154" i="4"/>
  <c r="BH154" i="4"/>
  <c r="BG154" i="4"/>
  <c r="BF154" i="4"/>
  <c r="T154" i="4"/>
  <c r="R154" i="4"/>
  <c r="P154" i="4"/>
  <c r="BI153" i="4"/>
  <c r="BH153" i="4"/>
  <c r="BG153" i="4"/>
  <c r="BF153" i="4"/>
  <c r="T153" i="4"/>
  <c r="R153" i="4"/>
  <c r="P153" i="4"/>
  <c r="BI152" i="4"/>
  <c r="BH152" i="4"/>
  <c r="BG152" i="4"/>
  <c r="BF152" i="4"/>
  <c r="T152" i="4"/>
  <c r="R152" i="4"/>
  <c r="P152" i="4"/>
  <c r="BI151" i="4"/>
  <c r="BH151" i="4"/>
  <c r="BG151" i="4"/>
  <c r="BF151" i="4"/>
  <c r="T151" i="4"/>
  <c r="R151" i="4"/>
  <c r="P151" i="4"/>
  <c r="BI150" i="4"/>
  <c r="BH150" i="4"/>
  <c r="BG150" i="4"/>
  <c r="BF150" i="4"/>
  <c r="T150" i="4"/>
  <c r="R150" i="4"/>
  <c r="P150" i="4"/>
  <c r="BI149" i="4"/>
  <c r="BH149" i="4"/>
  <c r="BG149" i="4"/>
  <c r="BF149" i="4"/>
  <c r="T149" i="4"/>
  <c r="R149" i="4"/>
  <c r="P149" i="4"/>
  <c r="BI148" i="4"/>
  <c r="BH148" i="4"/>
  <c r="BG148" i="4"/>
  <c r="BF148" i="4"/>
  <c r="T148" i="4"/>
  <c r="R148" i="4"/>
  <c r="P148" i="4"/>
  <c r="BI147" i="4"/>
  <c r="BH147" i="4"/>
  <c r="BG147" i="4"/>
  <c r="BF147" i="4"/>
  <c r="T147" i="4"/>
  <c r="R147" i="4"/>
  <c r="P147" i="4"/>
  <c r="BI146" i="4"/>
  <c r="BH146" i="4"/>
  <c r="BG146" i="4"/>
  <c r="BF146" i="4"/>
  <c r="T146" i="4"/>
  <c r="R146" i="4"/>
  <c r="P146" i="4"/>
  <c r="BI145" i="4"/>
  <c r="BH145" i="4"/>
  <c r="BG145" i="4"/>
  <c r="BF145" i="4"/>
  <c r="T145" i="4"/>
  <c r="R145" i="4"/>
  <c r="P145" i="4"/>
  <c r="BI144" i="4"/>
  <c r="BH144" i="4"/>
  <c r="BG144" i="4"/>
  <c r="BF144" i="4"/>
  <c r="T144" i="4"/>
  <c r="R144" i="4"/>
  <c r="P144" i="4"/>
  <c r="BI143" i="4"/>
  <c r="BH143" i="4"/>
  <c r="BG143" i="4"/>
  <c r="BF143" i="4"/>
  <c r="T143" i="4"/>
  <c r="R143" i="4"/>
  <c r="P143" i="4"/>
  <c r="BI142" i="4"/>
  <c r="BH142" i="4"/>
  <c r="BG142" i="4"/>
  <c r="BF142" i="4"/>
  <c r="T142" i="4"/>
  <c r="R142" i="4"/>
  <c r="P142" i="4"/>
  <c r="BI141" i="4"/>
  <c r="BH141" i="4"/>
  <c r="BG141" i="4"/>
  <c r="BF141" i="4"/>
  <c r="T141" i="4"/>
  <c r="R141" i="4"/>
  <c r="P141" i="4"/>
  <c r="BI140" i="4"/>
  <c r="BH140" i="4"/>
  <c r="BG140" i="4"/>
  <c r="BF140" i="4"/>
  <c r="T140" i="4"/>
  <c r="R140" i="4"/>
  <c r="P140" i="4"/>
  <c r="BI139" i="4"/>
  <c r="BH139" i="4"/>
  <c r="BG139" i="4"/>
  <c r="BF139" i="4"/>
  <c r="T139" i="4"/>
  <c r="R139" i="4"/>
  <c r="P139" i="4"/>
  <c r="BI138" i="4"/>
  <c r="BH138" i="4"/>
  <c r="BG138" i="4"/>
  <c r="BF138" i="4"/>
  <c r="T138" i="4"/>
  <c r="R138" i="4"/>
  <c r="P138" i="4"/>
  <c r="BI137" i="4"/>
  <c r="BH137" i="4"/>
  <c r="BG137" i="4"/>
  <c r="BF137" i="4"/>
  <c r="T137" i="4"/>
  <c r="R137" i="4"/>
  <c r="P137" i="4"/>
  <c r="J131" i="4"/>
  <c r="F131" i="4"/>
  <c r="F129" i="4"/>
  <c r="E127" i="4"/>
  <c r="J91" i="4"/>
  <c r="F91" i="4"/>
  <c r="F89" i="4"/>
  <c r="E87" i="4"/>
  <c r="J24" i="4"/>
  <c r="E24" i="4"/>
  <c r="J92" i="4" s="1"/>
  <c r="J23" i="4"/>
  <c r="J18" i="4"/>
  <c r="E18" i="4"/>
  <c r="F92" i="4" s="1"/>
  <c r="J17" i="4"/>
  <c r="J12" i="4"/>
  <c r="J89" i="4"/>
  <c r="E7" i="4"/>
  <c r="E125" i="4"/>
  <c r="J37" i="3"/>
  <c r="J36" i="3"/>
  <c r="AY96" i="1" s="1"/>
  <c r="J35" i="3"/>
  <c r="AX96" i="1"/>
  <c r="BI132" i="3"/>
  <c r="BH132" i="3"/>
  <c r="BG132" i="3"/>
  <c r="BF132" i="3"/>
  <c r="T132" i="3"/>
  <c r="R132" i="3"/>
  <c r="P132" i="3"/>
  <c r="BI130" i="3"/>
  <c r="BH130" i="3"/>
  <c r="BG130" i="3"/>
  <c r="BF130" i="3"/>
  <c r="T130" i="3"/>
  <c r="R130" i="3"/>
  <c r="P130" i="3"/>
  <c r="BI129" i="3"/>
  <c r="BH129" i="3"/>
  <c r="BG129" i="3"/>
  <c r="BF129" i="3"/>
  <c r="T129" i="3"/>
  <c r="R129" i="3"/>
  <c r="P129" i="3"/>
  <c r="BI128" i="3"/>
  <c r="BH128" i="3"/>
  <c r="BG128" i="3"/>
  <c r="BF128" i="3"/>
  <c r="T128" i="3"/>
  <c r="R128" i="3"/>
  <c r="P128" i="3"/>
  <c r="BI127" i="3"/>
  <c r="BH127" i="3"/>
  <c r="BG127" i="3"/>
  <c r="BF127" i="3"/>
  <c r="T127" i="3"/>
  <c r="R127" i="3"/>
  <c r="P127" i="3"/>
  <c r="BI126" i="3"/>
  <c r="BH126" i="3"/>
  <c r="BG126" i="3"/>
  <c r="BF126" i="3"/>
  <c r="T126" i="3"/>
  <c r="R126" i="3"/>
  <c r="P126" i="3"/>
  <c r="BI125" i="3"/>
  <c r="BH125" i="3"/>
  <c r="BG125" i="3"/>
  <c r="BF125" i="3"/>
  <c r="T125" i="3"/>
  <c r="R125" i="3"/>
  <c r="P125" i="3"/>
  <c r="BI124" i="3"/>
  <c r="BH124" i="3"/>
  <c r="BG124" i="3"/>
  <c r="BF124" i="3"/>
  <c r="T124" i="3"/>
  <c r="R124" i="3"/>
  <c r="P124" i="3"/>
  <c r="BI123" i="3"/>
  <c r="BH123" i="3"/>
  <c r="BG123" i="3"/>
  <c r="BF123" i="3"/>
  <c r="T123" i="3"/>
  <c r="R123" i="3"/>
  <c r="P123" i="3"/>
  <c r="BI122" i="3"/>
  <c r="BH122" i="3"/>
  <c r="BG122" i="3"/>
  <c r="BF122" i="3"/>
  <c r="T122" i="3"/>
  <c r="R122" i="3"/>
  <c r="P122" i="3"/>
  <c r="BI121" i="3"/>
  <c r="BH121" i="3"/>
  <c r="BG121" i="3"/>
  <c r="BF121" i="3"/>
  <c r="T121" i="3"/>
  <c r="R121" i="3"/>
  <c r="P121" i="3"/>
  <c r="BI120" i="3"/>
  <c r="BH120" i="3"/>
  <c r="BG120" i="3"/>
  <c r="BF120" i="3"/>
  <c r="T120" i="3"/>
  <c r="R120" i="3"/>
  <c r="P120" i="3"/>
  <c r="BI119" i="3"/>
  <c r="BH119" i="3"/>
  <c r="BG119" i="3"/>
  <c r="BF119" i="3"/>
  <c r="T119" i="3"/>
  <c r="R119" i="3"/>
  <c r="P119" i="3"/>
  <c r="J113" i="3"/>
  <c r="F111" i="3"/>
  <c r="E109" i="3"/>
  <c r="J91" i="3"/>
  <c r="F91" i="3"/>
  <c r="F89" i="3"/>
  <c r="E87" i="3"/>
  <c r="J24" i="3"/>
  <c r="E24" i="3"/>
  <c r="J92" i="3" s="1"/>
  <c r="J23" i="3"/>
  <c r="J18" i="3"/>
  <c r="E18" i="3"/>
  <c r="F114" i="3" s="1"/>
  <c r="J17" i="3"/>
  <c r="J12" i="3"/>
  <c r="J111" i="3"/>
  <c r="E7" i="3"/>
  <c r="E85" i="3"/>
  <c r="J37" i="2"/>
  <c r="J36" i="2"/>
  <c r="AY95" i="1" s="1"/>
  <c r="J35" i="2"/>
  <c r="AX95" i="1"/>
  <c r="BI337" i="2"/>
  <c r="BH337" i="2"/>
  <c r="BG337" i="2"/>
  <c r="BF337" i="2"/>
  <c r="T337" i="2"/>
  <c r="R337" i="2"/>
  <c r="P337" i="2"/>
  <c r="BI335" i="2"/>
  <c r="BH335" i="2"/>
  <c r="BG335" i="2"/>
  <c r="BF335" i="2"/>
  <c r="T335" i="2"/>
  <c r="R335" i="2"/>
  <c r="P335" i="2"/>
  <c r="BI333" i="2"/>
  <c r="BH333" i="2"/>
  <c r="BG333" i="2"/>
  <c r="BF333" i="2"/>
  <c r="T333" i="2"/>
  <c r="R333" i="2"/>
  <c r="P333" i="2"/>
  <c r="BI331" i="2"/>
  <c r="BH331" i="2"/>
  <c r="BG331" i="2"/>
  <c r="BF331" i="2"/>
  <c r="T331" i="2"/>
  <c r="R331" i="2"/>
  <c r="P331" i="2"/>
  <c r="BI329" i="2"/>
  <c r="BH329" i="2"/>
  <c r="BG329" i="2"/>
  <c r="BF329" i="2"/>
  <c r="T329" i="2"/>
  <c r="R329" i="2"/>
  <c r="P329" i="2"/>
  <c r="BI327" i="2"/>
  <c r="BH327" i="2"/>
  <c r="BG327" i="2"/>
  <c r="BF327" i="2"/>
  <c r="T327" i="2"/>
  <c r="R327" i="2"/>
  <c r="P327" i="2"/>
  <c r="BI325" i="2"/>
  <c r="BH325" i="2"/>
  <c r="BG325" i="2"/>
  <c r="BF325" i="2"/>
  <c r="T325" i="2"/>
  <c r="R325" i="2"/>
  <c r="P325" i="2"/>
  <c r="BI323" i="2"/>
  <c r="BH323" i="2"/>
  <c r="BG323" i="2"/>
  <c r="BF323" i="2"/>
  <c r="T323" i="2"/>
  <c r="R323" i="2"/>
  <c r="P323" i="2"/>
  <c r="BI321" i="2"/>
  <c r="BH321" i="2"/>
  <c r="BG321" i="2"/>
  <c r="BF321" i="2"/>
  <c r="T321" i="2"/>
  <c r="R321" i="2"/>
  <c r="P321" i="2"/>
  <c r="BI319" i="2"/>
  <c r="BH319" i="2"/>
  <c r="BG319" i="2"/>
  <c r="BF319" i="2"/>
  <c r="T319" i="2"/>
  <c r="R319" i="2"/>
  <c r="P319" i="2"/>
  <c r="BI317" i="2"/>
  <c r="BH317" i="2"/>
  <c r="BG317" i="2"/>
  <c r="BF317" i="2"/>
  <c r="T317" i="2"/>
  <c r="R317" i="2"/>
  <c r="P317" i="2"/>
  <c r="BI316" i="2"/>
  <c r="BH316" i="2"/>
  <c r="BG316" i="2"/>
  <c r="BF316" i="2"/>
  <c r="T316" i="2"/>
  <c r="R316" i="2"/>
  <c r="P316" i="2"/>
  <c r="BI315" i="2"/>
  <c r="BH315" i="2"/>
  <c r="BG315" i="2"/>
  <c r="BF315" i="2"/>
  <c r="T315" i="2"/>
  <c r="R315" i="2"/>
  <c r="P315" i="2"/>
  <c r="BI314" i="2"/>
  <c r="BH314" i="2"/>
  <c r="BG314" i="2"/>
  <c r="BF314" i="2"/>
  <c r="T314" i="2"/>
  <c r="R314" i="2"/>
  <c r="P314" i="2"/>
  <c r="BI313" i="2"/>
  <c r="BH313" i="2"/>
  <c r="BG313" i="2"/>
  <c r="BF313" i="2"/>
  <c r="T313" i="2"/>
  <c r="R313" i="2"/>
  <c r="P313" i="2"/>
  <c r="BI311" i="2"/>
  <c r="BH311" i="2"/>
  <c r="BG311" i="2"/>
  <c r="BF311" i="2"/>
  <c r="T311" i="2"/>
  <c r="R311" i="2"/>
  <c r="P311" i="2"/>
  <c r="BI309" i="2"/>
  <c r="BH309" i="2"/>
  <c r="BG309" i="2"/>
  <c r="BF309" i="2"/>
  <c r="T309" i="2"/>
  <c r="R309" i="2"/>
  <c r="P309" i="2"/>
  <c r="BI307" i="2"/>
  <c r="BH307" i="2"/>
  <c r="BG307" i="2"/>
  <c r="BF307" i="2"/>
  <c r="T307" i="2"/>
  <c r="R307" i="2"/>
  <c r="P307" i="2"/>
  <c r="BI306" i="2"/>
  <c r="BH306" i="2"/>
  <c r="BG306" i="2"/>
  <c r="BF306" i="2"/>
  <c r="T306" i="2"/>
  <c r="R306" i="2"/>
  <c r="P306" i="2"/>
  <c r="BI305" i="2"/>
  <c r="BH305" i="2"/>
  <c r="BG305" i="2"/>
  <c r="BF305" i="2"/>
  <c r="T305" i="2"/>
  <c r="R305" i="2"/>
  <c r="P305" i="2"/>
  <c r="BI304" i="2"/>
  <c r="BH304" i="2"/>
  <c r="BG304" i="2"/>
  <c r="BF304" i="2"/>
  <c r="T304" i="2"/>
  <c r="R304" i="2"/>
  <c r="P304" i="2"/>
  <c r="BI303" i="2"/>
  <c r="BH303" i="2"/>
  <c r="BG303" i="2"/>
  <c r="BF303" i="2"/>
  <c r="T303" i="2"/>
  <c r="R303" i="2"/>
  <c r="P303" i="2"/>
  <c r="BI301" i="2"/>
  <c r="BH301" i="2"/>
  <c r="BG301" i="2"/>
  <c r="BF301" i="2"/>
  <c r="T301" i="2"/>
  <c r="R301" i="2"/>
  <c r="P301" i="2"/>
  <c r="BI300" i="2"/>
  <c r="BH300" i="2"/>
  <c r="BG300" i="2"/>
  <c r="BF300" i="2"/>
  <c r="T300" i="2"/>
  <c r="R300" i="2"/>
  <c r="P300" i="2"/>
  <c r="BI299" i="2"/>
  <c r="BH299" i="2"/>
  <c r="BG299" i="2"/>
  <c r="BF299" i="2"/>
  <c r="T299" i="2"/>
  <c r="R299" i="2"/>
  <c r="P299" i="2"/>
  <c r="BI298" i="2"/>
  <c r="BH298" i="2"/>
  <c r="BG298" i="2"/>
  <c r="BF298" i="2"/>
  <c r="T298" i="2"/>
  <c r="R298" i="2"/>
  <c r="P298" i="2"/>
  <c r="BI296" i="2"/>
  <c r="BH296" i="2"/>
  <c r="BG296" i="2"/>
  <c r="BF296" i="2"/>
  <c r="T296" i="2"/>
  <c r="R296" i="2"/>
  <c r="P296" i="2"/>
  <c r="BI295" i="2"/>
  <c r="BH295" i="2"/>
  <c r="BG295" i="2"/>
  <c r="BF295" i="2"/>
  <c r="T295" i="2"/>
  <c r="R295" i="2"/>
  <c r="P295" i="2"/>
  <c r="BI294" i="2"/>
  <c r="BH294" i="2"/>
  <c r="BG294" i="2"/>
  <c r="BF294" i="2"/>
  <c r="T294" i="2"/>
  <c r="R294" i="2"/>
  <c r="P294" i="2"/>
  <c r="BI293" i="2"/>
  <c r="BH293" i="2"/>
  <c r="BG293" i="2"/>
  <c r="BF293" i="2"/>
  <c r="T293" i="2"/>
  <c r="R293" i="2"/>
  <c r="P293" i="2"/>
  <c r="BI292" i="2"/>
  <c r="BH292" i="2"/>
  <c r="BG292" i="2"/>
  <c r="BF292" i="2"/>
  <c r="T292" i="2"/>
  <c r="R292" i="2"/>
  <c r="P292" i="2"/>
  <c r="BI291" i="2"/>
  <c r="BH291" i="2"/>
  <c r="BG291" i="2"/>
  <c r="BF291" i="2"/>
  <c r="T291" i="2"/>
  <c r="R291" i="2"/>
  <c r="P291" i="2"/>
  <c r="BI290" i="2"/>
  <c r="BH290" i="2"/>
  <c r="BG290" i="2"/>
  <c r="BF290" i="2"/>
  <c r="T290" i="2"/>
  <c r="R290" i="2"/>
  <c r="P290" i="2"/>
  <c r="BI289" i="2"/>
  <c r="BH289" i="2"/>
  <c r="BG289" i="2"/>
  <c r="BF289" i="2"/>
  <c r="T289" i="2"/>
  <c r="R289" i="2"/>
  <c r="P289" i="2"/>
  <c r="BI287" i="2"/>
  <c r="BH287" i="2"/>
  <c r="BG287" i="2"/>
  <c r="BF287" i="2"/>
  <c r="T287" i="2"/>
  <c r="R287" i="2"/>
  <c r="P287" i="2"/>
  <c r="BI286" i="2"/>
  <c r="BH286" i="2"/>
  <c r="BG286" i="2"/>
  <c r="BF286" i="2"/>
  <c r="T286" i="2"/>
  <c r="R286" i="2"/>
  <c r="P286" i="2"/>
  <c r="BI285" i="2"/>
  <c r="BH285" i="2"/>
  <c r="BG285" i="2"/>
  <c r="BF285" i="2"/>
  <c r="T285" i="2"/>
  <c r="R285" i="2"/>
  <c r="P285" i="2"/>
  <c r="BI283" i="2"/>
  <c r="BH283" i="2"/>
  <c r="BG283" i="2"/>
  <c r="BF283" i="2"/>
  <c r="T283" i="2"/>
  <c r="R283" i="2"/>
  <c r="P283" i="2"/>
  <c r="BI281" i="2"/>
  <c r="BH281" i="2"/>
  <c r="BG281" i="2"/>
  <c r="BF281" i="2"/>
  <c r="T281" i="2"/>
  <c r="R281" i="2"/>
  <c r="P281" i="2"/>
  <c r="BI280" i="2"/>
  <c r="BH280" i="2"/>
  <c r="BG280" i="2"/>
  <c r="BF280" i="2"/>
  <c r="T280" i="2"/>
  <c r="R280" i="2"/>
  <c r="P280" i="2"/>
  <c r="BI279" i="2"/>
  <c r="BH279" i="2"/>
  <c r="BG279" i="2"/>
  <c r="BF279" i="2"/>
  <c r="T279" i="2"/>
  <c r="R279" i="2"/>
  <c r="P279" i="2"/>
  <c r="BI278" i="2"/>
  <c r="BH278" i="2"/>
  <c r="BG278" i="2"/>
  <c r="BF278" i="2"/>
  <c r="T278" i="2"/>
  <c r="R278" i="2"/>
  <c r="P278" i="2"/>
  <c r="BI277" i="2"/>
  <c r="BH277" i="2"/>
  <c r="BG277" i="2"/>
  <c r="BF277" i="2"/>
  <c r="T277" i="2"/>
  <c r="R277" i="2"/>
  <c r="P277" i="2"/>
  <c r="BI276" i="2"/>
  <c r="BH276" i="2"/>
  <c r="BG276" i="2"/>
  <c r="BF276" i="2"/>
  <c r="T276" i="2"/>
  <c r="R276" i="2"/>
  <c r="P276" i="2"/>
  <c r="BI275" i="2"/>
  <c r="BH275" i="2"/>
  <c r="BG275" i="2"/>
  <c r="BF275" i="2"/>
  <c r="T275" i="2"/>
  <c r="R275" i="2"/>
  <c r="P275" i="2"/>
  <c r="BI274" i="2"/>
  <c r="BH274" i="2"/>
  <c r="BG274" i="2"/>
  <c r="BF274" i="2"/>
  <c r="T274" i="2"/>
  <c r="R274" i="2"/>
  <c r="P274" i="2"/>
  <c r="BI273" i="2"/>
  <c r="BH273" i="2"/>
  <c r="BG273" i="2"/>
  <c r="BF273" i="2"/>
  <c r="T273" i="2"/>
  <c r="R273" i="2"/>
  <c r="P273" i="2"/>
  <c r="BI272" i="2"/>
  <c r="BH272" i="2"/>
  <c r="BG272" i="2"/>
  <c r="BF272" i="2"/>
  <c r="T272" i="2"/>
  <c r="R272" i="2"/>
  <c r="P272" i="2"/>
  <c r="BI270" i="2"/>
  <c r="BH270" i="2"/>
  <c r="BG270" i="2"/>
  <c r="BF270" i="2"/>
  <c r="T270" i="2"/>
  <c r="R270" i="2"/>
  <c r="P270" i="2"/>
  <c r="BI268" i="2"/>
  <c r="BH268" i="2"/>
  <c r="BG268" i="2"/>
  <c r="BF268" i="2"/>
  <c r="T268" i="2"/>
  <c r="R268" i="2"/>
  <c r="P268" i="2"/>
  <c r="BI267" i="2"/>
  <c r="BH267" i="2"/>
  <c r="BG267" i="2"/>
  <c r="BF267" i="2"/>
  <c r="T267" i="2"/>
  <c r="R267" i="2"/>
  <c r="P267" i="2"/>
  <c r="BI266" i="2"/>
  <c r="BH266" i="2"/>
  <c r="BG266" i="2"/>
  <c r="BF266" i="2"/>
  <c r="T266" i="2"/>
  <c r="R266" i="2"/>
  <c r="P266" i="2"/>
  <c r="BI265" i="2"/>
  <c r="BH265" i="2"/>
  <c r="BG265" i="2"/>
  <c r="BF265" i="2"/>
  <c r="T265" i="2"/>
  <c r="R265" i="2"/>
  <c r="P265" i="2"/>
  <c r="BI264" i="2"/>
  <c r="BH264" i="2"/>
  <c r="BG264" i="2"/>
  <c r="BF264" i="2"/>
  <c r="T264" i="2"/>
  <c r="R264" i="2"/>
  <c r="P264" i="2"/>
  <c r="BI262" i="2"/>
  <c r="BH262" i="2"/>
  <c r="BG262" i="2"/>
  <c r="BF262" i="2"/>
  <c r="T262" i="2"/>
  <c r="T261" i="2"/>
  <c r="R262" i="2"/>
  <c r="R261" i="2" s="1"/>
  <c r="P262" i="2"/>
  <c r="P261" i="2"/>
  <c r="BI260" i="2"/>
  <c r="BH260" i="2"/>
  <c r="BG260" i="2"/>
  <c r="BF260" i="2"/>
  <c r="T260" i="2"/>
  <c r="R260" i="2"/>
  <c r="P260" i="2"/>
  <c r="BI259" i="2"/>
  <c r="BH259" i="2"/>
  <c r="BG259" i="2"/>
  <c r="BF259" i="2"/>
  <c r="T259" i="2"/>
  <c r="R259" i="2"/>
  <c r="P259" i="2"/>
  <c r="BI257" i="2"/>
  <c r="BH257" i="2"/>
  <c r="BG257" i="2"/>
  <c r="BF257" i="2"/>
  <c r="T257" i="2"/>
  <c r="R257" i="2"/>
  <c r="P257" i="2"/>
  <c r="BI255" i="2"/>
  <c r="BH255" i="2"/>
  <c r="BG255" i="2"/>
  <c r="BF255" i="2"/>
  <c r="T255" i="2"/>
  <c r="R255" i="2"/>
  <c r="P255" i="2"/>
  <c r="BI254" i="2"/>
  <c r="BH254" i="2"/>
  <c r="BG254" i="2"/>
  <c r="BF254" i="2"/>
  <c r="T254" i="2"/>
  <c r="R254" i="2"/>
  <c r="P254" i="2"/>
  <c r="BI253" i="2"/>
  <c r="BH253" i="2"/>
  <c r="BG253" i="2"/>
  <c r="BF253" i="2"/>
  <c r="T253" i="2"/>
  <c r="R253" i="2"/>
  <c r="P253" i="2"/>
  <c r="BI252" i="2"/>
  <c r="BH252" i="2"/>
  <c r="BG252" i="2"/>
  <c r="BF252" i="2"/>
  <c r="T252" i="2"/>
  <c r="R252" i="2"/>
  <c r="P252" i="2"/>
  <c r="BI250" i="2"/>
  <c r="BH250" i="2"/>
  <c r="BG250" i="2"/>
  <c r="BF250" i="2"/>
  <c r="T250" i="2"/>
  <c r="R250" i="2"/>
  <c r="P250" i="2"/>
  <c r="BI248" i="2"/>
  <c r="BH248" i="2"/>
  <c r="BG248" i="2"/>
  <c r="BF248" i="2"/>
  <c r="T248" i="2"/>
  <c r="R248" i="2"/>
  <c r="P248" i="2"/>
  <c r="BI246" i="2"/>
  <c r="BH246" i="2"/>
  <c r="BG246" i="2"/>
  <c r="BF246" i="2"/>
  <c r="T246" i="2"/>
  <c r="R246" i="2"/>
  <c r="P246" i="2"/>
  <c r="BI245" i="2"/>
  <c r="BH245" i="2"/>
  <c r="BG245" i="2"/>
  <c r="BF245" i="2"/>
  <c r="T245" i="2"/>
  <c r="R245" i="2"/>
  <c r="P245" i="2"/>
  <c r="BI244" i="2"/>
  <c r="BH244" i="2"/>
  <c r="BG244" i="2"/>
  <c r="BF244" i="2"/>
  <c r="T244" i="2"/>
  <c r="R244" i="2"/>
  <c r="P244" i="2"/>
  <c r="BI242" i="2"/>
  <c r="BH242" i="2"/>
  <c r="BG242" i="2"/>
  <c r="BF242" i="2"/>
  <c r="T242" i="2"/>
  <c r="R242" i="2"/>
  <c r="P242" i="2"/>
  <c r="BI240" i="2"/>
  <c r="BH240" i="2"/>
  <c r="BG240" i="2"/>
  <c r="BF240" i="2"/>
  <c r="T240" i="2"/>
  <c r="R240" i="2"/>
  <c r="P240" i="2"/>
  <c r="BI239" i="2"/>
  <c r="BH239" i="2"/>
  <c r="BG239" i="2"/>
  <c r="BF239" i="2"/>
  <c r="T239" i="2"/>
  <c r="R239" i="2"/>
  <c r="P239" i="2"/>
  <c r="BI237" i="2"/>
  <c r="BH237" i="2"/>
  <c r="BG237" i="2"/>
  <c r="BF237" i="2"/>
  <c r="T237" i="2"/>
  <c r="R237" i="2"/>
  <c r="P237" i="2"/>
  <c r="BI235" i="2"/>
  <c r="BH235" i="2"/>
  <c r="BG235" i="2"/>
  <c r="BF235" i="2"/>
  <c r="T235" i="2"/>
  <c r="R235" i="2"/>
  <c r="P235" i="2"/>
  <c r="BI232" i="2"/>
  <c r="BH232" i="2"/>
  <c r="BG232" i="2"/>
  <c r="BF232" i="2"/>
  <c r="T232" i="2"/>
  <c r="R232" i="2"/>
  <c r="P232" i="2"/>
  <c r="BI230" i="2"/>
  <c r="BH230" i="2"/>
  <c r="BG230" i="2"/>
  <c r="BF230" i="2"/>
  <c r="T230" i="2"/>
  <c r="R230" i="2"/>
  <c r="P230" i="2"/>
  <c r="BI228" i="2"/>
  <c r="BH228" i="2"/>
  <c r="BG228" i="2"/>
  <c r="BF228" i="2"/>
  <c r="T228" i="2"/>
  <c r="R228" i="2"/>
  <c r="P228" i="2"/>
  <c r="BI227" i="2"/>
  <c r="BH227" i="2"/>
  <c r="BG227" i="2"/>
  <c r="BF227" i="2"/>
  <c r="T227" i="2"/>
  <c r="R227" i="2"/>
  <c r="P227" i="2"/>
  <c r="BI226" i="2"/>
  <c r="BH226" i="2"/>
  <c r="BG226" i="2"/>
  <c r="BF226" i="2"/>
  <c r="T226" i="2"/>
  <c r="R226" i="2"/>
  <c r="P226" i="2"/>
  <c r="BI224" i="2"/>
  <c r="BH224" i="2"/>
  <c r="BG224" i="2"/>
  <c r="BF224" i="2"/>
  <c r="T224" i="2"/>
  <c r="R224" i="2"/>
  <c r="P224" i="2"/>
  <c r="BI223" i="2"/>
  <c r="BH223" i="2"/>
  <c r="BG223" i="2"/>
  <c r="BF223" i="2"/>
  <c r="T223" i="2"/>
  <c r="R223" i="2"/>
  <c r="P223" i="2"/>
  <c r="BI222" i="2"/>
  <c r="BH222" i="2"/>
  <c r="BG222" i="2"/>
  <c r="BF222" i="2"/>
  <c r="T222" i="2"/>
  <c r="R222" i="2"/>
  <c r="P222" i="2"/>
  <c r="BI221" i="2"/>
  <c r="BH221" i="2"/>
  <c r="BG221" i="2"/>
  <c r="BF221" i="2"/>
  <c r="T221" i="2"/>
  <c r="R221" i="2"/>
  <c r="P221" i="2"/>
  <c r="BI220" i="2"/>
  <c r="BH220" i="2"/>
  <c r="BG220" i="2"/>
  <c r="BF220" i="2"/>
  <c r="T220" i="2"/>
  <c r="R220" i="2"/>
  <c r="P220" i="2"/>
  <c r="BI218" i="2"/>
  <c r="BH218" i="2"/>
  <c r="BG218" i="2"/>
  <c r="BF218" i="2"/>
  <c r="T218" i="2"/>
  <c r="R218" i="2"/>
  <c r="P218" i="2"/>
  <c r="BI217" i="2"/>
  <c r="BH217" i="2"/>
  <c r="BG217" i="2"/>
  <c r="BF217" i="2"/>
  <c r="T217" i="2"/>
  <c r="R217" i="2"/>
  <c r="P217" i="2"/>
  <c r="BI216" i="2"/>
  <c r="BH216" i="2"/>
  <c r="BG216" i="2"/>
  <c r="BF216" i="2"/>
  <c r="T216" i="2"/>
  <c r="R216" i="2"/>
  <c r="P216" i="2"/>
  <c r="BI215" i="2"/>
  <c r="BH215" i="2"/>
  <c r="BG215" i="2"/>
  <c r="BF215" i="2"/>
  <c r="T215" i="2"/>
  <c r="R215" i="2"/>
  <c r="P215" i="2"/>
  <c r="BI214" i="2"/>
  <c r="BH214" i="2"/>
  <c r="BG214" i="2"/>
  <c r="BF214" i="2"/>
  <c r="T214" i="2"/>
  <c r="R214" i="2"/>
  <c r="P214" i="2"/>
  <c r="BI212" i="2"/>
  <c r="BH212" i="2"/>
  <c r="BG212" i="2"/>
  <c r="BF212" i="2"/>
  <c r="T212" i="2"/>
  <c r="R212" i="2"/>
  <c r="P212" i="2"/>
  <c r="BI211" i="2"/>
  <c r="BH211" i="2"/>
  <c r="BG211" i="2"/>
  <c r="BF211" i="2"/>
  <c r="T211" i="2"/>
  <c r="R211" i="2"/>
  <c r="P211" i="2"/>
  <c r="BI209" i="2"/>
  <c r="BH209" i="2"/>
  <c r="BG209" i="2"/>
  <c r="BF209" i="2"/>
  <c r="T209" i="2"/>
  <c r="R209" i="2"/>
  <c r="P209" i="2"/>
  <c r="BI207" i="2"/>
  <c r="BH207" i="2"/>
  <c r="BG207" i="2"/>
  <c r="BF207" i="2"/>
  <c r="T207" i="2"/>
  <c r="R207" i="2"/>
  <c r="P207" i="2"/>
  <c r="BI205" i="2"/>
  <c r="BH205" i="2"/>
  <c r="BG205" i="2"/>
  <c r="BF205" i="2"/>
  <c r="T205" i="2"/>
  <c r="R205" i="2"/>
  <c r="P205" i="2"/>
  <c r="BI204" i="2"/>
  <c r="BH204" i="2"/>
  <c r="BG204" i="2"/>
  <c r="BF204" i="2"/>
  <c r="T204" i="2"/>
  <c r="R204" i="2"/>
  <c r="P204" i="2"/>
  <c r="BI202" i="2"/>
  <c r="BH202" i="2"/>
  <c r="BG202" i="2"/>
  <c r="BF202" i="2"/>
  <c r="T202" i="2"/>
  <c r="R202" i="2"/>
  <c r="P202" i="2"/>
  <c r="BI201" i="2"/>
  <c r="BH201" i="2"/>
  <c r="BG201" i="2"/>
  <c r="BF201" i="2"/>
  <c r="T201" i="2"/>
  <c r="R201" i="2"/>
  <c r="P201" i="2"/>
  <c r="BI200" i="2"/>
  <c r="BH200" i="2"/>
  <c r="BG200" i="2"/>
  <c r="BF200" i="2"/>
  <c r="T200" i="2"/>
  <c r="R200" i="2"/>
  <c r="P200" i="2"/>
  <c r="BI199" i="2"/>
  <c r="BH199" i="2"/>
  <c r="BG199" i="2"/>
  <c r="BF199" i="2"/>
  <c r="T199" i="2"/>
  <c r="R199" i="2"/>
  <c r="P199" i="2"/>
  <c r="BI198" i="2"/>
  <c r="BH198" i="2"/>
  <c r="BG198" i="2"/>
  <c r="BF198" i="2"/>
  <c r="T198" i="2"/>
  <c r="R198" i="2"/>
  <c r="P198" i="2"/>
  <c r="BI197" i="2"/>
  <c r="BH197" i="2"/>
  <c r="BG197" i="2"/>
  <c r="BF197" i="2"/>
  <c r="T197" i="2"/>
  <c r="R197" i="2"/>
  <c r="P197" i="2"/>
  <c r="BI196" i="2"/>
  <c r="BH196" i="2"/>
  <c r="BG196" i="2"/>
  <c r="BF196" i="2"/>
  <c r="T196" i="2"/>
  <c r="R196" i="2"/>
  <c r="P196" i="2"/>
  <c r="BI195" i="2"/>
  <c r="BH195" i="2"/>
  <c r="BG195" i="2"/>
  <c r="BF195" i="2"/>
  <c r="T195" i="2"/>
  <c r="R195" i="2"/>
  <c r="P195" i="2"/>
  <c r="BI194" i="2"/>
  <c r="BH194" i="2"/>
  <c r="BG194" i="2"/>
  <c r="BF194" i="2"/>
  <c r="T194" i="2"/>
  <c r="R194" i="2"/>
  <c r="P194" i="2"/>
  <c r="BI193" i="2"/>
  <c r="BH193" i="2"/>
  <c r="BG193" i="2"/>
  <c r="BF193" i="2"/>
  <c r="T193" i="2"/>
  <c r="R193" i="2"/>
  <c r="P193" i="2"/>
  <c r="BI191" i="2"/>
  <c r="BH191" i="2"/>
  <c r="BG191" i="2"/>
  <c r="BF191" i="2"/>
  <c r="T191" i="2"/>
  <c r="R191" i="2"/>
  <c r="P191" i="2"/>
  <c r="BI190" i="2"/>
  <c r="BH190" i="2"/>
  <c r="BG190" i="2"/>
  <c r="BF190" i="2"/>
  <c r="T190" i="2"/>
  <c r="R190" i="2"/>
  <c r="P190" i="2"/>
  <c r="BI189" i="2"/>
  <c r="BH189" i="2"/>
  <c r="BG189" i="2"/>
  <c r="BF189" i="2"/>
  <c r="T189" i="2"/>
  <c r="R189" i="2"/>
  <c r="P189" i="2"/>
  <c r="BI188" i="2"/>
  <c r="BH188" i="2"/>
  <c r="BG188" i="2"/>
  <c r="BF188" i="2"/>
  <c r="T188" i="2"/>
  <c r="R188" i="2"/>
  <c r="P188" i="2"/>
  <c r="BI187" i="2"/>
  <c r="BH187" i="2"/>
  <c r="BG187" i="2"/>
  <c r="BF187" i="2"/>
  <c r="T187" i="2"/>
  <c r="R187" i="2"/>
  <c r="P187" i="2"/>
  <c r="BI186" i="2"/>
  <c r="BH186" i="2"/>
  <c r="BG186" i="2"/>
  <c r="BF186" i="2"/>
  <c r="T186" i="2"/>
  <c r="R186" i="2"/>
  <c r="P186" i="2"/>
  <c r="BI185" i="2"/>
  <c r="BH185" i="2"/>
  <c r="BG185" i="2"/>
  <c r="BF185" i="2"/>
  <c r="T185" i="2"/>
  <c r="R185" i="2"/>
  <c r="P185" i="2"/>
  <c r="BI183" i="2"/>
  <c r="BH183" i="2"/>
  <c r="BG183" i="2"/>
  <c r="BF183" i="2"/>
  <c r="T183" i="2"/>
  <c r="R183" i="2"/>
  <c r="P183" i="2"/>
  <c r="BI182" i="2"/>
  <c r="BH182" i="2"/>
  <c r="BG182" i="2"/>
  <c r="BF182" i="2"/>
  <c r="T182" i="2"/>
  <c r="R182" i="2"/>
  <c r="P182" i="2"/>
  <c r="BI181" i="2"/>
  <c r="BH181" i="2"/>
  <c r="BG181" i="2"/>
  <c r="BF181" i="2"/>
  <c r="T181" i="2"/>
  <c r="R181" i="2"/>
  <c r="P181" i="2"/>
  <c r="BI179" i="2"/>
  <c r="BH179" i="2"/>
  <c r="BG179" i="2"/>
  <c r="BF179" i="2"/>
  <c r="T179" i="2"/>
  <c r="R179" i="2"/>
  <c r="P179" i="2"/>
  <c r="BI176" i="2"/>
  <c r="BH176" i="2"/>
  <c r="BG176" i="2"/>
  <c r="BF176" i="2"/>
  <c r="T176" i="2"/>
  <c r="R176" i="2"/>
  <c r="P176" i="2"/>
  <c r="BI175" i="2"/>
  <c r="BH175" i="2"/>
  <c r="BG175" i="2"/>
  <c r="BF175" i="2"/>
  <c r="T175" i="2"/>
  <c r="R175" i="2"/>
  <c r="P175" i="2"/>
  <c r="BI173" i="2"/>
  <c r="BH173" i="2"/>
  <c r="BG173" i="2"/>
  <c r="BF173" i="2"/>
  <c r="T173" i="2"/>
  <c r="R173" i="2"/>
  <c r="P173" i="2"/>
  <c r="BI172" i="2"/>
  <c r="BH172" i="2"/>
  <c r="BG172" i="2"/>
  <c r="BF172" i="2"/>
  <c r="T172" i="2"/>
  <c r="R172" i="2"/>
  <c r="P172" i="2"/>
  <c r="BI171" i="2"/>
  <c r="BH171" i="2"/>
  <c r="BG171" i="2"/>
  <c r="BF171" i="2"/>
  <c r="T171" i="2"/>
  <c r="R171" i="2"/>
  <c r="P171" i="2"/>
  <c r="BI170" i="2"/>
  <c r="BH170" i="2"/>
  <c r="BG170" i="2"/>
  <c r="BF170" i="2"/>
  <c r="T170" i="2"/>
  <c r="R170" i="2"/>
  <c r="P170" i="2"/>
  <c r="BI169" i="2"/>
  <c r="BH169" i="2"/>
  <c r="BG169" i="2"/>
  <c r="BF169" i="2"/>
  <c r="T169" i="2"/>
  <c r="R169" i="2"/>
  <c r="P169" i="2"/>
  <c r="BI166" i="2"/>
  <c r="BH166" i="2"/>
  <c r="BG166" i="2"/>
  <c r="BF166" i="2"/>
  <c r="T166" i="2"/>
  <c r="R166" i="2"/>
  <c r="P166" i="2"/>
  <c r="BI164" i="2"/>
  <c r="BH164" i="2"/>
  <c r="BG164" i="2"/>
  <c r="BF164" i="2"/>
  <c r="T164" i="2"/>
  <c r="R164" i="2"/>
  <c r="P164" i="2"/>
  <c r="BI163" i="2"/>
  <c r="BH163" i="2"/>
  <c r="BG163" i="2"/>
  <c r="BF163" i="2"/>
  <c r="T163" i="2"/>
  <c r="R163" i="2"/>
  <c r="P163" i="2"/>
  <c r="BI161" i="2"/>
  <c r="BH161" i="2"/>
  <c r="BG161" i="2"/>
  <c r="BF161" i="2"/>
  <c r="T161" i="2"/>
  <c r="R161" i="2"/>
  <c r="P161" i="2"/>
  <c r="BI159" i="2"/>
  <c r="BH159" i="2"/>
  <c r="BG159" i="2"/>
  <c r="BF159" i="2"/>
  <c r="T159" i="2"/>
  <c r="R159" i="2"/>
  <c r="P159" i="2"/>
  <c r="BI158" i="2"/>
  <c r="BH158" i="2"/>
  <c r="BG158" i="2"/>
  <c r="BF158" i="2"/>
  <c r="T158" i="2"/>
  <c r="R158" i="2"/>
  <c r="P158" i="2"/>
  <c r="BI157" i="2"/>
  <c r="BH157" i="2"/>
  <c r="BG157" i="2"/>
  <c r="BF157" i="2"/>
  <c r="T157" i="2"/>
  <c r="R157" i="2"/>
  <c r="P157" i="2"/>
  <c r="BI156" i="2"/>
  <c r="BH156" i="2"/>
  <c r="BG156" i="2"/>
  <c r="BF156" i="2"/>
  <c r="T156" i="2"/>
  <c r="R156" i="2"/>
  <c r="P156" i="2"/>
  <c r="BI155" i="2"/>
  <c r="BH155" i="2"/>
  <c r="BG155" i="2"/>
  <c r="BF155" i="2"/>
  <c r="T155" i="2"/>
  <c r="R155" i="2"/>
  <c r="P155" i="2"/>
  <c r="BI152" i="2"/>
  <c r="BH152" i="2"/>
  <c r="BG152" i="2"/>
  <c r="BF152" i="2"/>
  <c r="T152" i="2"/>
  <c r="R152" i="2"/>
  <c r="P152" i="2"/>
  <c r="BI151" i="2"/>
  <c r="BH151" i="2"/>
  <c r="BG151" i="2"/>
  <c r="BF151" i="2"/>
  <c r="T151" i="2"/>
  <c r="R151" i="2"/>
  <c r="P151" i="2"/>
  <c r="BI150" i="2"/>
  <c r="BH150" i="2"/>
  <c r="BG150" i="2"/>
  <c r="BF150" i="2"/>
  <c r="T150" i="2"/>
  <c r="R150" i="2"/>
  <c r="P150" i="2"/>
  <c r="BI149" i="2"/>
  <c r="BH149" i="2"/>
  <c r="BG149" i="2"/>
  <c r="BF149" i="2"/>
  <c r="T149" i="2"/>
  <c r="R149" i="2"/>
  <c r="P149" i="2"/>
  <c r="BI148" i="2"/>
  <c r="BH148" i="2"/>
  <c r="BG148" i="2"/>
  <c r="BF148" i="2"/>
  <c r="T148" i="2"/>
  <c r="R148" i="2"/>
  <c r="P148" i="2"/>
  <c r="BI147" i="2"/>
  <c r="BH147" i="2"/>
  <c r="BG147" i="2"/>
  <c r="BF147" i="2"/>
  <c r="T147" i="2"/>
  <c r="R147" i="2"/>
  <c r="P147" i="2"/>
  <c r="BI146" i="2"/>
  <c r="BH146" i="2"/>
  <c r="BG146" i="2"/>
  <c r="BF146" i="2"/>
  <c r="T146" i="2"/>
  <c r="R146" i="2"/>
  <c r="P146" i="2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41" i="2"/>
  <c r="BH141" i="2"/>
  <c r="BG141" i="2"/>
  <c r="BF141" i="2"/>
  <c r="T141" i="2"/>
  <c r="T140" i="2" s="1"/>
  <c r="R141" i="2"/>
  <c r="R140" i="2"/>
  <c r="P141" i="2"/>
  <c r="P140" i="2" s="1"/>
  <c r="J134" i="2"/>
  <c r="F134" i="2"/>
  <c r="F132" i="2"/>
  <c r="E130" i="2"/>
  <c r="J91" i="2"/>
  <c r="F91" i="2"/>
  <c r="F89" i="2"/>
  <c r="E87" i="2"/>
  <c r="J24" i="2"/>
  <c r="E24" i="2"/>
  <c r="J135" i="2"/>
  <c r="J23" i="2"/>
  <c r="J18" i="2"/>
  <c r="E18" i="2"/>
  <c r="F92" i="2"/>
  <c r="J17" i="2"/>
  <c r="J12" i="2"/>
  <c r="J132" i="2"/>
  <c r="E7" i="2"/>
  <c r="E128" i="2" s="1"/>
  <c r="L90" i="1"/>
  <c r="AM90" i="1"/>
  <c r="AM89" i="1"/>
  <c r="L89" i="1"/>
  <c r="AM87" i="1"/>
  <c r="L87" i="1"/>
  <c r="L85" i="1"/>
  <c r="L84" i="1"/>
  <c r="J215" i="4"/>
  <c r="J214" i="4"/>
  <c r="BK212" i="4"/>
  <c r="BK210" i="4"/>
  <c r="J208" i="4"/>
  <c r="J206" i="4"/>
  <c r="BK196" i="4"/>
  <c r="BK192" i="4"/>
  <c r="J191" i="4"/>
  <c r="J189" i="4"/>
  <c r="J188" i="4"/>
  <c r="BK187" i="4"/>
  <c r="J186" i="4"/>
  <c r="BK185" i="4"/>
  <c r="J184" i="4"/>
  <c r="BK183" i="4"/>
  <c r="BK180" i="4"/>
  <c r="J179" i="4"/>
  <c r="J176" i="4"/>
  <c r="J174" i="4"/>
  <c r="BK172" i="4"/>
  <c r="BK171" i="4"/>
  <c r="J169" i="4"/>
  <c r="J168" i="4"/>
  <c r="J166" i="4"/>
  <c r="J165" i="4"/>
  <c r="J164" i="4"/>
  <c r="BK160" i="4"/>
  <c r="J155" i="4"/>
  <c r="BK154" i="4"/>
  <c r="BK151" i="4"/>
  <c r="J150" i="4"/>
  <c r="BK149" i="4"/>
  <c r="BK147" i="4"/>
  <c r="J146" i="4"/>
  <c r="J145" i="4"/>
  <c r="BK144" i="4"/>
  <c r="BK142" i="4"/>
  <c r="BK141" i="4"/>
  <c r="BK139" i="4"/>
  <c r="J137" i="4"/>
  <c r="J132" i="3"/>
  <c r="J130" i="3"/>
  <c r="J129" i="3"/>
  <c r="J128" i="3"/>
  <c r="BK127" i="3"/>
  <c r="J125" i="3"/>
  <c r="J124" i="3"/>
  <c r="J123" i="3"/>
  <c r="J121" i="3"/>
  <c r="J119" i="3"/>
  <c r="J337" i="2"/>
  <c r="BK335" i="2"/>
  <c r="BK333" i="2"/>
  <c r="BK331" i="2"/>
  <c r="J327" i="2"/>
  <c r="J325" i="2"/>
  <c r="BK323" i="2"/>
  <c r="J321" i="2"/>
  <c r="J317" i="2"/>
  <c r="J311" i="2"/>
  <c r="BK307" i="2"/>
  <c r="J306" i="2"/>
  <c r="BK305" i="2"/>
  <c r="BK304" i="2"/>
  <c r="J303" i="2"/>
  <c r="BK299" i="2"/>
  <c r="J296" i="2"/>
  <c r="J295" i="2"/>
  <c r="J294" i="2"/>
  <c r="BK293" i="2"/>
  <c r="J292" i="2"/>
  <c r="BK290" i="2"/>
  <c r="BK289" i="2"/>
  <c r="J287" i="2"/>
  <c r="BK285" i="2"/>
  <c r="J283" i="2"/>
  <c r="BK281" i="2"/>
  <c r="J280" i="2"/>
  <c r="BK278" i="2"/>
  <c r="BK275" i="2"/>
  <c r="BK273" i="2"/>
  <c r="BK270" i="2"/>
  <c r="BK268" i="2"/>
  <c r="BK265" i="2"/>
  <c r="J264" i="2"/>
  <c r="J262" i="2"/>
  <c r="J260" i="2"/>
  <c r="J259" i="2"/>
  <c r="BK255" i="2"/>
  <c r="BK254" i="2"/>
  <c r="J253" i="2"/>
  <c r="J252" i="2"/>
  <c r="BK239" i="2"/>
  <c r="BK237" i="2"/>
  <c r="J235" i="2"/>
  <c r="J227" i="2"/>
  <c r="BK226" i="2"/>
  <c r="BK224" i="2"/>
  <c r="BK222" i="2"/>
  <c r="BK220" i="2"/>
  <c r="J215" i="2"/>
  <c r="J209" i="2"/>
  <c r="BK205" i="2"/>
  <c r="J202" i="2"/>
  <c r="BK201" i="2"/>
  <c r="BK199" i="2"/>
  <c r="J198" i="2"/>
  <c r="J197" i="2"/>
  <c r="BK196" i="2"/>
  <c r="BK195" i="2"/>
  <c r="J194" i="2"/>
  <c r="J193" i="2"/>
  <c r="BK189" i="2"/>
  <c r="J187" i="2"/>
  <c r="J185" i="2"/>
  <c r="BK182" i="2"/>
  <c r="BK181" i="2"/>
  <c r="J179" i="2"/>
  <c r="BK173" i="2"/>
  <c r="BK172" i="2"/>
  <c r="BK170" i="2"/>
  <c r="J166" i="2"/>
  <c r="J164" i="2"/>
  <c r="BK161" i="2"/>
  <c r="J158" i="2"/>
  <c r="J156" i="2"/>
  <c r="J155" i="2"/>
  <c r="BK152" i="2"/>
  <c r="BK150" i="2"/>
  <c r="J147" i="2"/>
  <c r="J146" i="2"/>
  <c r="BK144" i="2"/>
  <c r="J213" i="4"/>
  <c r="J212" i="4"/>
  <c r="BK205" i="4"/>
  <c r="BK204" i="4"/>
  <c r="J202" i="4"/>
  <c r="BK200" i="4"/>
  <c r="BK197" i="4"/>
  <c r="J194" i="4"/>
  <c r="J192" i="4"/>
  <c r="BK188" i="4"/>
  <c r="J187" i="4"/>
  <c r="BK184" i="4"/>
  <c r="BK181" i="4"/>
  <c r="BK179" i="4"/>
  <c r="BK177" i="4"/>
  <c r="J173" i="4"/>
  <c r="J171" i="4"/>
  <c r="BK169" i="4"/>
  <c r="BK165" i="4"/>
  <c r="J162" i="4"/>
  <c r="J160" i="4"/>
  <c r="J158" i="4"/>
  <c r="BK157" i="4"/>
  <c r="BK155" i="4"/>
  <c r="J154" i="4"/>
  <c r="J153" i="4"/>
  <c r="BK152" i="4"/>
  <c r="J151" i="4"/>
  <c r="BK150" i="4"/>
  <c r="J149" i="4"/>
  <c r="BK148" i="4"/>
  <c r="J147" i="4"/>
  <c r="BK146" i="4"/>
  <c r="J144" i="4"/>
  <c r="J143" i="4"/>
  <c r="J142" i="4"/>
  <c r="J141" i="4"/>
  <c r="BK140" i="4"/>
  <c r="J139" i="4"/>
  <c r="BK138" i="4"/>
  <c r="BK137" i="4"/>
  <c r="BK129" i="3"/>
  <c r="J127" i="3"/>
  <c r="BK126" i="3"/>
  <c r="BK125" i="3"/>
  <c r="J122" i="3"/>
  <c r="J120" i="3"/>
  <c r="BK119" i="3"/>
  <c r="BK337" i="2"/>
  <c r="J335" i="2"/>
  <c r="J333" i="2"/>
  <c r="J331" i="2"/>
  <c r="BK329" i="2"/>
  <c r="BK327" i="2"/>
  <c r="BK325" i="2"/>
  <c r="BK321" i="2"/>
  <c r="J319" i="2"/>
  <c r="BK316" i="2"/>
  <c r="J315" i="2"/>
  <c r="BK314" i="2"/>
  <c r="J313" i="2"/>
  <c r="BK311" i="2"/>
  <c r="BK309" i="2"/>
  <c r="J307" i="2"/>
  <c r="J305" i="2"/>
  <c r="BK303" i="2"/>
  <c r="J301" i="2"/>
  <c r="BK300" i="2"/>
  <c r="J299" i="2"/>
  <c r="BK298" i="2"/>
  <c r="BK295" i="2"/>
  <c r="J293" i="2"/>
  <c r="BK291" i="2"/>
  <c r="J289" i="2"/>
  <c r="BK286" i="2"/>
  <c r="J285" i="2"/>
  <c r="BK283" i="2"/>
  <c r="J281" i="2"/>
  <c r="BK279" i="2"/>
  <c r="J278" i="2"/>
  <c r="BK277" i="2"/>
  <c r="BK276" i="2"/>
  <c r="J275" i="2"/>
  <c r="J274" i="2"/>
  <c r="J273" i="2"/>
  <c r="BK272" i="2"/>
  <c r="BK267" i="2"/>
  <c r="BK266" i="2"/>
  <c r="BK262" i="2"/>
  <c r="BK259" i="2"/>
  <c r="BK257" i="2"/>
  <c r="J254" i="2"/>
  <c r="J250" i="2"/>
  <c r="BK248" i="2"/>
  <c r="BK246" i="2"/>
  <c r="BK245" i="2"/>
  <c r="J244" i="2"/>
  <c r="BK242" i="2"/>
  <c r="J240" i="2"/>
  <c r="J239" i="2"/>
  <c r="J237" i="2"/>
  <c r="BK235" i="2"/>
  <c r="BK232" i="2"/>
  <c r="BK230" i="2"/>
  <c r="J228" i="2"/>
  <c r="BK227" i="2"/>
  <c r="J226" i="2"/>
  <c r="J224" i="2"/>
  <c r="BK223" i="2"/>
  <c r="BK221" i="2"/>
  <c r="J220" i="2"/>
  <c r="BK218" i="2"/>
  <c r="J218" i="2"/>
  <c r="BK217" i="2"/>
  <c r="J217" i="2"/>
  <c r="BK216" i="2"/>
  <c r="J214" i="2"/>
  <c r="J212" i="2"/>
  <c r="BK211" i="2"/>
  <c r="J207" i="2"/>
  <c r="J205" i="2"/>
  <c r="BK204" i="2"/>
  <c r="BK202" i="2"/>
  <c r="J201" i="2"/>
  <c r="BK200" i="2"/>
  <c r="J199" i="2"/>
  <c r="J196" i="2"/>
  <c r="J195" i="2"/>
  <c r="BK194" i="2"/>
  <c r="J191" i="2"/>
  <c r="BK190" i="2"/>
  <c r="J189" i="2"/>
  <c r="BK188" i="2"/>
  <c r="BK187" i="2"/>
  <c r="BK186" i="2"/>
  <c r="BK185" i="2"/>
  <c r="BK183" i="2"/>
  <c r="J182" i="2"/>
  <c r="J181" i="2"/>
  <c r="J176" i="2"/>
  <c r="J175" i="2"/>
  <c r="J173" i="2"/>
  <c r="BK171" i="2"/>
  <c r="J170" i="2"/>
  <c r="J169" i="2"/>
  <c r="BK163" i="2"/>
  <c r="J161" i="2"/>
  <c r="BK159" i="2"/>
  <c r="BK157" i="2"/>
  <c r="BK155" i="2"/>
  <c r="J152" i="2"/>
  <c r="J151" i="2"/>
  <c r="J150" i="2"/>
  <c r="BK149" i="2"/>
  <c r="J148" i="2"/>
  <c r="BK147" i="2"/>
  <c r="BK145" i="2"/>
  <c r="J144" i="2"/>
  <c r="J141" i="2"/>
  <c r="AS94" i="1"/>
  <c r="BK215" i="4"/>
  <c r="BK214" i="4"/>
  <c r="BK213" i="4"/>
  <c r="J210" i="4"/>
  <c r="BK208" i="4"/>
  <c r="BK206" i="4"/>
  <c r="J205" i="4"/>
  <c r="J204" i="4"/>
  <c r="BK202" i="4"/>
  <c r="J200" i="4"/>
  <c r="BK199" i="4"/>
  <c r="J199" i="4"/>
  <c r="J197" i="4"/>
  <c r="J196" i="4"/>
  <c r="BK194" i="4"/>
  <c r="BK191" i="4"/>
  <c r="BK189" i="4"/>
  <c r="BK186" i="4"/>
  <c r="J185" i="4"/>
  <c r="J183" i="4"/>
  <c r="J181" i="4"/>
  <c r="J180" i="4"/>
  <c r="J177" i="4"/>
  <c r="BK176" i="4"/>
  <c r="BK174" i="4"/>
  <c r="BK173" i="4"/>
  <c r="J172" i="4"/>
  <c r="BK168" i="4"/>
  <c r="BK166" i="4"/>
  <c r="BK164" i="4"/>
  <c r="BK162" i="4"/>
  <c r="BK158" i="4"/>
  <c r="J157" i="4"/>
  <c r="BK153" i="4"/>
  <c r="J152" i="4"/>
  <c r="J148" i="4"/>
  <c r="BK145" i="4"/>
  <c r="BK143" i="4"/>
  <c r="J140" i="4"/>
  <c r="J138" i="4"/>
  <c r="BK132" i="3"/>
  <c r="BK130" i="3"/>
  <c r="BK128" i="3"/>
  <c r="J126" i="3"/>
  <c r="BK124" i="3"/>
  <c r="BK123" i="3"/>
  <c r="BK122" i="3"/>
  <c r="BK121" i="3"/>
  <c r="BK120" i="3"/>
  <c r="J329" i="2"/>
  <c r="J323" i="2"/>
  <c r="BK319" i="2"/>
  <c r="BK317" i="2"/>
  <c r="J316" i="2"/>
  <c r="BK315" i="2"/>
  <c r="J314" i="2"/>
  <c r="BK313" i="2"/>
  <c r="J309" i="2"/>
  <c r="BK306" i="2"/>
  <c r="J304" i="2"/>
  <c r="BK301" i="2"/>
  <c r="J300" i="2"/>
  <c r="J298" i="2"/>
  <c r="BK296" i="2"/>
  <c r="BK294" i="2"/>
  <c r="BK292" i="2"/>
  <c r="J291" i="2"/>
  <c r="J290" i="2"/>
  <c r="BK287" i="2"/>
  <c r="J286" i="2"/>
  <c r="BK280" i="2"/>
  <c r="J279" i="2"/>
  <c r="J277" i="2"/>
  <c r="J276" i="2"/>
  <c r="BK274" i="2"/>
  <c r="J272" i="2"/>
  <c r="J270" i="2"/>
  <c r="J268" i="2"/>
  <c r="J267" i="2"/>
  <c r="J266" i="2"/>
  <c r="J265" i="2"/>
  <c r="BK264" i="2"/>
  <c r="BK260" i="2"/>
  <c r="J257" i="2"/>
  <c r="J255" i="2"/>
  <c r="BK253" i="2"/>
  <c r="BK252" i="2"/>
  <c r="BK250" i="2"/>
  <c r="J248" i="2"/>
  <c r="J246" i="2"/>
  <c r="J245" i="2"/>
  <c r="BK244" i="2"/>
  <c r="J242" i="2"/>
  <c r="BK240" i="2"/>
  <c r="J232" i="2"/>
  <c r="J230" i="2"/>
  <c r="BK228" i="2"/>
  <c r="J223" i="2"/>
  <c r="J222" i="2"/>
  <c r="J221" i="2"/>
  <c r="J216" i="2"/>
  <c r="BK215" i="2"/>
  <c r="BK214" i="2"/>
  <c r="BK212" i="2"/>
  <c r="J211" i="2"/>
  <c r="BK209" i="2"/>
  <c r="BK207" i="2"/>
  <c r="J204" i="2"/>
  <c r="J200" i="2"/>
  <c r="BK198" i="2"/>
  <c r="BK197" i="2"/>
  <c r="BK193" i="2"/>
  <c r="BK191" i="2"/>
  <c r="J190" i="2"/>
  <c r="J188" i="2"/>
  <c r="J186" i="2"/>
  <c r="J183" i="2"/>
  <c r="BK179" i="2"/>
  <c r="BK176" i="2"/>
  <c r="BK175" i="2"/>
  <c r="J172" i="2"/>
  <c r="J171" i="2"/>
  <c r="BK169" i="2"/>
  <c r="BK166" i="2"/>
  <c r="BK164" i="2"/>
  <c r="J163" i="2"/>
  <c r="J159" i="2"/>
  <c r="BK158" i="2"/>
  <c r="J157" i="2"/>
  <c r="BK156" i="2"/>
  <c r="BK151" i="2"/>
  <c r="J149" i="2"/>
  <c r="BK148" i="2"/>
  <c r="BK146" i="2"/>
  <c r="J145" i="2"/>
  <c r="BK141" i="2"/>
  <c r="BK143" i="2" l="1"/>
  <c r="J143" i="2" s="1"/>
  <c r="J99" i="2" s="1"/>
  <c r="R143" i="2"/>
  <c r="R139" i="2" s="1"/>
  <c r="R154" i="2"/>
  <c r="T168" i="2"/>
  <c r="P174" i="2"/>
  <c r="BK178" i="2"/>
  <c r="J178" i="2" s="1"/>
  <c r="J104" i="2" s="1"/>
  <c r="R178" i="2"/>
  <c r="P184" i="2"/>
  <c r="T184" i="2"/>
  <c r="BK203" i="2"/>
  <c r="J203" i="2"/>
  <c r="J107" i="2" s="1"/>
  <c r="R203" i="2"/>
  <c r="P225" i="2"/>
  <c r="P234" i="2"/>
  <c r="BK241" i="2"/>
  <c r="J241" i="2" s="1"/>
  <c r="J110" i="2" s="1"/>
  <c r="BK247" i="2"/>
  <c r="J247" i="2" s="1"/>
  <c r="J111" i="2" s="1"/>
  <c r="R247" i="2"/>
  <c r="P263" i="2"/>
  <c r="BK282" i="2"/>
  <c r="J282" i="2"/>
  <c r="J114" i="2" s="1"/>
  <c r="R282" i="2"/>
  <c r="P297" i="2"/>
  <c r="BK312" i="2"/>
  <c r="J312" i="2"/>
  <c r="J116" i="2"/>
  <c r="T312" i="2"/>
  <c r="R318" i="2"/>
  <c r="P326" i="2"/>
  <c r="R118" i="3"/>
  <c r="R117" i="3" s="1"/>
  <c r="BK136" i="4"/>
  <c r="R136" i="4"/>
  <c r="P211" i="4"/>
  <c r="T143" i="2"/>
  <c r="P154" i="2"/>
  <c r="P139" i="2" s="1"/>
  <c r="BK168" i="2"/>
  <c r="J168" i="2" s="1"/>
  <c r="J101" i="2" s="1"/>
  <c r="R168" i="2"/>
  <c r="T174" i="2"/>
  <c r="T178" i="2"/>
  <c r="R184" i="2"/>
  <c r="P192" i="2"/>
  <c r="R192" i="2"/>
  <c r="T203" i="2"/>
  <c r="T225" i="2"/>
  <c r="BK234" i="2"/>
  <c r="J234" i="2"/>
  <c r="J109" i="2" s="1"/>
  <c r="T234" i="2"/>
  <c r="R241" i="2"/>
  <c r="P247" i="2"/>
  <c r="BK263" i="2"/>
  <c r="J263" i="2"/>
  <c r="J113" i="2" s="1"/>
  <c r="T263" i="2"/>
  <c r="T282" i="2"/>
  <c r="T297" i="2"/>
  <c r="P312" i="2"/>
  <c r="BK318" i="2"/>
  <c r="J318" i="2" s="1"/>
  <c r="J117" i="2" s="1"/>
  <c r="BK326" i="2"/>
  <c r="J326" i="2"/>
  <c r="J118" i="2" s="1"/>
  <c r="T326" i="2"/>
  <c r="BK118" i="3"/>
  <c r="J118" i="3"/>
  <c r="J97" i="3" s="1"/>
  <c r="T118" i="3"/>
  <c r="T117" i="3"/>
  <c r="R211" i="4"/>
  <c r="P143" i="2"/>
  <c r="BK154" i="2"/>
  <c r="J154" i="2" s="1"/>
  <c r="J100" i="2" s="1"/>
  <c r="T154" i="2"/>
  <c r="T139" i="2" s="1"/>
  <c r="P168" i="2"/>
  <c r="BK174" i="2"/>
  <c r="J174" i="2" s="1"/>
  <c r="J102" i="2" s="1"/>
  <c r="R174" i="2"/>
  <c r="P178" i="2"/>
  <c r="BK184" i="2"/>
  <c r="J184" i="2" s="1"/>
  <c r="J105" i="2" s="1"/>
  <c r="BK192" i="2"/>
  <c r="J192" i="2" s="1"/>
  <c r="J106" i="2" s="1"/>
  <c r="T192" i="2"/>
  <c r="P203" i="2"/>
  <c r="BK225" i="2"/>
  <c r="J225" i="2"/>
  <c r="J108" i="2"/>
  <c r="R225" i="2"/>
  <c r="R234" i="2"/>
  <c r="P241" i="2"/>
  <c r="T241" i="2"/>
  <c r="T247" i="2"/>
  <c r="R263" i="2"/>
  <c r="P282" i="2"/>
  <c r="BK297" i="2"/>
  <c r="J297" i="2" s="1"/>
  <c r="J115" i="2" s="1"/>
  <c r="R297" i="2"/>
  <c r="R312" i="2"/>
  <c r="P318" i="2"/>
  <c r="T318" i="2"/>
  <c r="R326" i="2"/>
  <c r="P118" i="3"/>
  <c r="P117" i="3"/>
  <c r="AU96" i="1" s="1"/>
  <c r="P136" i="4"/>
  <c r="T136" i="4"/>
  <c r="BK163" i="4"/>
  <c r="J163" i="4" s="1"/>
  <c r="J101" i="4" s="1"/>
  <c r="P163" i="4"/>
  <c r="R163" i="4"/>
  <c r="T163" i="4"/>
  <c r="BK167" i="4"/>
  <c r="J167" i="4"/>
  <c r="J102" i="4"/>
  <c r="P167" i="4"/>
  <c r="P156" i="4" s="1"/>
  <c r="R167" i="4"/>
  <c r="T167" i="4"/>
  <c r="BK170" i="4"/>
  <c r="J170" i="4"/>
  <c r="J103" i="4" s="1"/>
  <c r="P170" i="4"/>
  <c r="R170" i="4"/>
  <c r="R156" i="4" s="1"/>
  <c r="T170" i="4"/>
  <c r="T156" i="4" s="1"/>
  <c r="BK175" i="4"/>
  <c r="J175" i="4"/>
  <c r="J104" i="4"/>
  <c r="P175" i="4"/>
  <c r="R175" i="4"/>
  <c r="T175" i="4"/>
  <c r="BK178" i="4"/>
  <c r="J178" i="4"/>
  <c r="J105" i="4" s="1"/>
  <c r="P178" i="4"/>
  <c r="R178" i="4"/>
  <c r="T178" i="4"/>
  <c r="BK182" i="4"/>
  <c r="J182" i="4"/>
  <c r="J106" i="4"/>
  <c r="P182" i="4"/>
  <c r="R182" i="4"/>
  <c r="T182" i="4"/>
  <c r="BK190" i="4"/>
  <c r="J190" i="4"/>
  <c r="J107" i="4" s="1"/>
  <c r="P190" i="4"/>
  <c r="R190" i="4"/>
  <c r="T190" i="4"/>
  <c r="BK195" i="4"/>
  <c r="J195" i="4" s="1"/>
  <c r="J109" i="4" s="1"/>
  <c r="P195" i="4"/>
  <c r="R195" i="4"/>
  <c r="T195" i="4"/>
  <c r="BK198" i="4"/>
  <c r="J198" i="4"/>
  <c r="J110" i="4" s="1"/>
  <c r="P198" i="4"/>
  <c r="R198" i="4"/>
  <c r="T198" i="4"/>
  <c r="BK203" i="4"/>
  <c r="J203" i="4"/>
  <c r="J112" i="4" s="1"/>
  <c r="P203" i="4"/>
  <c r="R203" i="4"/>
  <c r="T203" i="4"/>
  <c r="BK211" i="4"/>
  <c r="J211" i="4"/>
  <c r="J115" i="4" s="1"/>
  <c r="T211" i="4"/>
  <c r="E85" i="2"/>
  <c r="J89" i="2"/>
  <c r="J92" i="2"/>
  <c r="BE144" i="2"/>
  <c r="BE145" i="2"/>
  <c r="BE147" i="2"/>
  <c r="BE149" i="2"/>
  <c r="BE150" i="2"/>
  <c r="BE155" i="2"/>
  <c r="BE157" i="2"/>
  <c r="BE163" i="2"/>
  <c r="BE172" i="2"/>
  <c r="BE182" i="2"/>
  <c r="BE185" i="2"/>
  <c r="BE186" i="2"/>
  <c r="BE187" i="2"/>
  <c r="BE189" i="2"/>
  <c r="BE194" i="2"/>
  <c r="BE195" i="2"/>
  <c r="BE196" i="2"/>
  <c r="BE197" i="2"/>
  <c r="BE202" i="2"/>
  <c r="BE205" i="2"/>
  <c r="BE211" i="2"/>
  <c r="BE214" i="2"/>
  <c r="BE216" i="2"/>
  <c r="BE218" i="2"/>
  <c r="BE224" i="2"/>
  <c r="BE227" i="2"/>
  <c r="BE239" i="2"/>
  <c r="BE242" i="2"/>
  <c r="BE254" i="2"/>
  <c r="BE273" i="2"/>
  <c r="BE276" i="2"/>
  <c r="BE279" i="2"/>
  <c r="BE281" i="2"/>
  <c r="BE289" i="2"/>
  <c r="BE291" i="2"/>
  <c r="BE293" i="2"/>
  <c r="BE294" i="2"/>
  <c r="BE295" i="2"/>
  <c r="BE296" i="2"/>
  <c r="BE300" i="2"/>
  <c r="BE304" i="2"/>
  <c r="BE305" i="2"/>
  <c r="BE309" i="2"/>
  <c r="BE311" i="2"/>
  <c r="BE314" i="2"/>
  <c r="BE316" i="2"/>
  <c r="BE325" i="2"/>
  <c r="BE327" i="2"/>
  <c r="BK261" i="2"/>
  <c r="J261" i="2"/>
  <c r="J112" i="2"/>
  <c r="F92" i="3"/>
  <c r="BE119" i="3"/>
  <c r="BE123" i="3"/>
  <c r="BE127" i="3"/>
  <c r="BE129" i="3"/>
  <c r="BE130" i="3"/>
  <c r="BE132" i="3"/>
  <c r="E85" i="4"/>
  <c r="J132" i="4"/>
  <c r="BE141" i="4"/>
  <c r="BE144" i="4"/>
  <c r="BE147" i="4"/>
  <c r="BE150" i="4"/>
  <c r="BE152" i="4"/>
  <c r="BE153" i="4"/>
  <c r="BE155" i="4"/>
  <c r="BE157" i="4"/>
  <c r="BE162" i="4"/>
  <c r="BE172" i="4"/>
  <c r="BE181" i="4"/>
  <c r="BE185" i="4"/>
  <c r="BE187" i="4"/>
  <c r="BE192" i="4"/>
  <c r="BE199" i="4"/>
  <c r="BE204" i="4"/>
  <c r="BE205" i="4"/>
  <c r="BE210" i="4"/>
  <c r="BE212" i="4"/>
  <c r="F135" i="2"/>
  <c r="BE141" i="2"/>
  <c r="BE146" i="2"/>
  <c r="BE148" i="2"/>
  <c r="BE152" i="2"/>
  <c r="BE156" i="2"/>
  <c r="BE158" i="2"/>
  <c r="BE161" i="2"/>
  <c r="BE170" i="2"/>
  <c r="BE179" i="2"/>
  <c r="BE193" i="2"/>
  <c r="BE199" i="2"/>
  <c r="BE201" i="2"/>
  <c r="BE209" i="2"/>
  <c r="BE212" i="2"/>
  <c r="BE215" i="2"/>
  <c r="BE217" i="2"/>
  <c r="BE220" i="2"/>
  <c r="BE222" i="2"/>
  <c r="BE226" i="2"/>
  <c r="BE230" i="2"/>
  <c r="BE232" i="2"/>
  <c r="BE237" i="2"/>
  <c r="BE244" i="2"/>
  <c r="BE245" i="2"/>
  <c r="BE246" i="2"/>
  <c r="BE248" i="2"/>
  <c r="BE252" i="2"/>
  <c r="BE253" i="2"/>
  <c r="BE255" i="2"/>
  <c r="BE265" i="2"/>
  <c r="BE266" i="2"/>
  <c r="BE270" i="2"/>
  <c r="BE275" i="2"/>
  <c r="BE278" i="2"/>
  <c r="BE285" i="2"/>
  <c r="BE287" i="2"/>
  <c r="BE290" i="2"/>
  <c r="BE299" i="2"/>
  <c r="BE301" i="2"/>
  <c r="BE306" i="2"/>
  <c r="BE307" i="2"/>
  <c r="BE313" i="2"/>
  <c r="BE315" i="2"/>
  <c r="BE319" i="2"/>
  <c r="BE323" i="2"/>
  <c r="BK140" i="2"/>
  <c r="J140" i="2"/>
  <c r="J98" i="2" s="1"/>
  <c r="E107" i="3"/>
  <c r="J114" i="3"/>
  <c r="BE121" i="3"/>
  <c r="BE125" i="3"/>
  <c r="J129" i="4"/>
  <c r="F132" i="4"/>
  <c r="BE137" i="4"/>
  <c r="BE139" i="4"/>
  <c r="BE142" i="4"/>
  <c r="BE145" i="4"/>
  <c r="BE149" i="4"/>
  <c r="BE151" i="4"/>
  <c r="BE154" i="4"/>
  <c r="BE158" i="4"/>
  <c r="BE164" i="4"/>
  <c r="BE166" i="4"/>
  <c r="BE169" i="4"/>
  <c r="BE174" i="4"/>
  <c r="BE176" i="4"/>
  <c r="BE177" i="4"/>
  <c r="BE180" i="4"/>
  <c r="BE183" i="4"/>
  <c r="BE189" i="4"/>
  <c r="BE196" i="4"/>
  <c r="BE197" i="4"/>
  <c r="BE200" i="4"/>
  <c r="BE202" i="4"/>
  <c r="BE206" i="4"/>
  <c r="BE208" i="4"/>
  <c r="BE151" i="2"/>
  <c r="BE159" i="2"/>
  <c r="BE164" i="2"/>
  <c r="BE166" i="2"/>
  <c r="BE169" i="2"/>
  <c r="BE171" i="2"/>
  <c r="BE173" i="2"/>
  <c r="BE175" i="2"/>
  <c r="BE176" i="2"/>
  <c r="BE181" i="2"/>
  <c r="BE183" i="2"/>
  <c r="BE188" i="2"/>
  <c r="BE190" i="2"/>
  <c r="BE191" i="2"/>
  <c r="BE198" i="2"/>
  <c r="BE200" i="2"/>
  <c r="BE204" i="2"/>
  <c r="BE207" i="2"/>
  <c r="BE221" i="2"/>
  <c r="BE223" i="2"/>
  <c r="BE228" i="2"/>
  <c r="BE235" i="2"/>
  <c r="BE240" i="2"/>
  <c r="BE250" i="2"/>
  <c r="BE257" i="2"/>
  <c r="BE259" i="2"/>
  <c r="BE260" i="2"/>
  <c r="BE262" i="2"/>
  <c r="BE264" i="2"/>
  <c r="BE267" i="2"/>
  <c r="BE268" i="2"/>
  <c r="BE272" i="2"/>
  <c r="BE274" i="2"/>
  <c r="BE277" i="2"/>
  <c r="BE280" i="2"/>
  <c r="BE283" i="2"/>
  <c r="BE286" i="2"/>
  <c r="BE292" i="2"/>
  <c r="BE298" i="2"/>
  <c r="BE303" i="2"/>
  <c r="BE317" i="2"/>
  <c r="BE321" i="2"/>
  <c r="BE329" i="2"/>
  <c r="BE331" i="2"/>
  <c r="BE333" i="2"/>
  <c r="BE335" i="2"/>
  <c r="BE337" i="2"/>
  <c r="J89" i="3"/>
  <c r="BE120" i="3"/>
  <c r="BE122" i="3"/>
  <c r="BE124" i="3"/>
  <c r="BE126" i="3"/>
  <c r="BE128" i="3"/>
  <c r="BE138" i="4"/>
  <c r="BE140" i="4"/>
  <c r="BE143" i="4"/>
  <c r="BE146" i="4"/>
  <c r="BE148" i="4"/>
  <c r="BE160" i="4"/>
  <c r="BE165" i="4"/>
  <c r="BE168" i="4"/>
  <c r="BE171" i="4"/>
  <c r="BE173" i="4"/>
  <c r="BE179" i="4"/>
  <c r="BE184" i="4"/>
  <c r="BE186" i="4"/>
  <c r="BE188" i="4"/>
  <c r="BE191" i="4"/>
  <c r="BE194" i="4"/>
  <c r="BE213" i="4"/>
  <c r="BE214" i="4"/>
  <c r="BE215" i="4"/>
  <c r="BK159" i="4"/>
  <c r="J159" i="4" s="1"/>
  <c r="J99" i="4" s="1"/>
  <c r="BK161" i="4"/>
  <c r="J161" i="4"/>
  <c r="J100" i="4"/>
  <c r="BK193" i="4"/>
  <c r="J193" i="4"/>
  <c r="J108" i="4"/>
  <c r="BK201" i="4"/>
  <c r="J201" i="4" s="1"/>
  <c r="J111" i="4" s="1"/>
  <c r="BK207" i="4"/>
  <c r="J207" i="4"/>
  <c r="J113" i="4" s="1"/>
  <c r="BK209" i="4"/>
  <c r="J209" i="4"/>
  <c r="J114" i="4" s="1"/>
  <c r="J34" i="2"/>
  <c r="AW95" i="1" s="1"/>
  <c r="F34" i="3"/>
  <c r="BA96" i="1"/>
  <c r="F35" i="4"/>
  <c r="BB97" i="1" s="1"/>
  <c r="F34" i="2"/>
  <c r="BA95" i="1" s="1"/>
  <c r="J34" i="3"/>
  <c r="AW96" i="1" s="1"/>
  <c r="F34" i="4"/>
  <c r="BA97" i="1" s="1"/>
  <c r="F37" i="2"/>
  <c r="BD95" i="1" s="1"/>
  <c r="F35" i="3"/>
  <c r="BB96" i="1" s="1"/>
  <c r="F37" i="4"/>
  <c r="BD97" i="1" s="1"/>
  <c r="F36" i="2"/>
  <c r="BC95" i="1" s="1"/>
  <c r="F35" i="2"/>
  <c r="BB95" i="1" s="1"/>
  <c r="F36" i="3"/>
  <c r="BC96" i="1" s="1"/>
  <c r="J34" i="4"/>
  <c r="AW97" i="1" s="1"/>
  <c r="F37" i="3"/>
  <c r="BD96" i="1" s="1"/>
  <c r="F36" i="4"/>
  <c r="BC97" i="1" s="1"/>
  <c r="R135" i="4" l="1"/>
  <c r="R177" i="2"/>
  <c r="R138" i="2"/>
  <c r="T135" i="4"/>
  <c r="P135" i="4"/>
  <c r="AU97" i="1" s="1"/>
  <c r="P177" i="2"/>
  <c r="P138" i="2"/>
  <c r="AU95" i="1" s="1"/>
  <c r="T177" i="2"/>
  <c r="T138" i="2"/>
  <c r="BK156" i="4"/>
  <c r="J156" i="4" s="1"/>
  <c r="J98" i="4" s="1"/>
  <c r="BK177" i="2"/>
  <c r="J177" i="2" s="1"/>
  <c r="J103" i="2" s="1"/>
  <c r="BK117" i="3"/>
  <c r="J117" i="3" s="1"/>
  <c r="J96" i="3" s="1"/>
  <c r="J136" i="4"/>
  <c r="J97" i="4" s="1"/>
  <c r="BK139" i="2"/>
  <c r="BD94" i="1"/>
  <c r="W33" i="1" s="1"/>
  <c r="J33" i="4"/>
  <c r="AV97" i="1" s="1"/>
  <c r="AT97" i="1" s="1"/>
  <c r="J33" i="3"/>
  <c r="AV96" i="1" s="1"/>
  <c r="AT96" i="1" s="1"/>
  <c r="F33" i="4"/>
  <c r="AZ97" i="1" s="1"/>
  <c r="BB94" i="1"/>
  <c r="AX94" i="1" s="1"/>
  <c r="F33" i="3"/>
  <c r="AZ96" i="1"/>
  <c r="F33" i="2"/>
  <c r="AZ95" i="1" s="1"/>
  <c r="BA94" i="1"/>
  <c r="W30" i="1" s="1"/>
  <c r="BC94" i="1"/>
  <c r="W32" i="1" s="1"/>
  <c r="J33" i="2"/>
  <c r="AV95" i="1" s="1"/>
  <c r="AT95" i="1" s="1"/>
  <c r="BK138" i="2" l="1"/>
  <c r="J138" i="2" s="1"/>
  <c r="J96" i="2" s="1"/>
  <c r="BK135" i="4"/>
  <c r="J135" i="4" s="1"/>
  <c r="J96" i="4" s="1"/>
  <c r="J139" i="2"/>
  <c r="J97" i="2" s="1"/>
  <c r="AZ94" i="1"/>
  <c r="W29" i="1" s="1"/>
  <c r="AU94" i="1"/>
  <c r="W31" i="1"/>
  <c r="J30" i="2"/>
  <c r="AG95" i="1" s="1"/>
  <c r="AN95" i="1" s="1"/>
  <c r="AW94" i="1"/>
  <c r="AK30" i="1" s="1"/>
  <c r="J30" i="3"/>
  <c r="AG96" i="1"/>
  <c r="AN96" i="1" s="1"/>
  <c r="AY94" i="1"/>
  <c r="J39" i="3" l="1"/>
  <c r="J39" i="2"/>
  <c r="AV94" i="1"/>
  <c r="AK29" i="1" s="1"/>
  <c r="J30" i="4"/>
  <c r="AG97" i="1" s="1"/>
  <c r="AN97" i="1" s="1"/>
  <c r="J39" i="4" l="1"/>
  <c r="AT94" i="1"/>
  <c r="AG94" i="1"/>
  <c r="AK26" i="1" s="1"/>
  <c r="AK35" i="1" s="1"/>
  <c r="AN94" i="1" l="1"/>
</calcChain>
</file>

<file path=xl/sharedStrings.xml><?xml version="1.0" encoding="utf-8"?>
<sst xmlns="http://schemas.openxmlformats.org/spreadsheetml/2006/main" count="4171" uniqueCount="1001">
  <si>
    <t>Export Komplet</t>
  </si>
  <si>
    <t/>
  </si>
  <si>
    <t>2.0</t>
  </si>
  <si>
    <t>False</t>
  </si>
  <si>
    <t>{697f0fe1-8209-4526-b4ad-3fcdc781ffca}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</si>
  <si>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</si>
  <si>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</si>
  <si>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</si>
  <si>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</si>
  <si>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</si>
  <si>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</si>
  <si>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</si>
  <si>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</si>
  <si>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BRNO542026</t>
  </si>
  <si>
    <t>Stavba:</t>
  </si>
  <si>
    <t>Rekonstrukce odborné učebny fyziky - Základní škola a mateřská škola Brno, Křídlovická 513/30b, 603 00 Brno</t>
  </si>
  <si>
    <t>KSO:</t>
  </si>
  <si>
    <t>CC-CZ:</t>
  </si>
  <si>
    <t>Místo:</t>
  </si>
  <si>
    <t>ZŠ a MŠ Brno, Křídlovická 30b, Brno</t>
  </si>
  <si>
    <t>Datum:</t>
  </si>
  <si>
    <t>5. 4. 2026</t>
  </si>
  <si>
    <t>Zadavatel:</t>
  </si>
  <si>
    <t>IČ:</t>
  </si>
  <si>
    <t>44992785</t>
  </si>
  <si>
    <t>DIČ:</t>
  </si>
  <si>
    <t>Zhotovitel:</t>
  </si>
  <si>
    <t xml:space="preserve"> </t>
  </si>
  <si>
    <t>Projektant:</t>
  </si>
  <si>
    <t>47470569</t>
  </si>
  <si>
    <t>STEBAU s.r.o. Jižní 870, 500 03 Hradec Králové</t>
  </si>
  <si>
    <t>True</t>
  </si>
  <si>
    <t>Zpracovatel:</t>
  </si>
  <si>
    <t>Poznámka:</t>
  </si>
  <si>
    <t xml:space="preserve">Výkazy výměr (též Soupis prací a dodávek včetně nabídkového ocenění):_x000D_
Výkaz výměr je zpracován v souladu s vyhláškou. č.169/2016 Sb. celková množství u jednotlivých položek (kusy, metry) byla odměřena a sečtena ručně a digitálně z výkresů. Při vyplňování výkazu výměr je nutné respektovat dále uvedené pokyny:_x000D_
1) Při zpracování nabídky je nutné využít všech částí (dílů) projektu pro provádění stavby zák. č. 134/2016 Sb. (§92) a vyhlášky  č. 169/2016 Sb. (§2) , tj. technické zprávy, seznamu pozic, všech výkresů, tabulek a specifikací materiálů._x000D_
2) Součástí nabídkové ceny musí být veškeré náklady, aby cena byla konečná a zahrnovala celou dodávku a montáž._x000D_
3) Každá uchazečem vyplněná položka musí obsahovat veškeré technicky a logicky dovoditelné součásti dodávky a montáže (včetně údajů o podmínkách a úhradě licencí potřebných SW)._x000D_
4) Dodávky a montáže uvedené v nabídce musí být, včetně veškerého souvisejícího doplňkového, podružného a montážního materiálu, tak, aby celé zařízení bylo funkční a splňovalo všechny předpisy, které se na ně vztahují._x000D_
5) Označení výrobků konkrétním výrobcem v projektu pro provádění stavby vyjadřuje standard požadované kvality (zák. č. 134/2016 Sb, §182). Pokud uchazeč nabídne produkt od jiného výrobce je povinen dodržet standard a zároveň, přejímá odpovědnost za správnost náhrady – splnění všech parametrů a koordinaci se všemi navazujícími profesemi, eventuální nutnost úpravy projektu pro provádění stavby půjde k tíží uchazeče (vybraného dodavatele).,_x000D_
6) Uvedené jednotkové a celkové ceny jsou ceny včetně montáže._x000D_
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</si>
  <si>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</si>
  <si>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</si>
  <si>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</si>
  <si>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</si>
  <si>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</si>
  <si>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</si>
  <si>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</si>
  <si>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</si>
  <si>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</si>
  <si>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</si>
  <si>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</si>
  <si>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</si>
  <si>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</si>
  <si>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</si>
  <si>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</si>
  <si>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</si>
  <si>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</si>
  <si>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</si>
  <si>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</si>
  <si>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</si>
  <si>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</si>
  <si>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</si>
  <si>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</si>
  <si>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</si>
  <si>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</si>
  <si>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</si>
  <si>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</si>
  <si>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</si>
  <si>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</si>
  <si>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</si>
  <si>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</si>
  <si>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</si>
  <si>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</si>
  <si>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</si>
  <si>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</si>
  <si>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</si>
  <si>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</si>
  <si>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</si>
  <si>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</si>
  <si>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</si>
  <si>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</si>
  <si>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</si>
  <si>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</si>
  <si>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</si>
  <si>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</si>
  <si>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D.1.1</t>
  </si>
  <si>
    <t>Odborná učebna fyziky č.29 - ve 4.NP</t>
  </si>
  <si>
    <t>STA</t>
  </si>
  <si>
    <t>1</t>
  </si>
  <si>
    <t>{55ee9641-9da6-454b-901b-e48b043f8211}</t>
  </si>
  <si>
    <t>2</t>
  </si>
  <si>
    <t>EI-DS</t>
  </si>
  <si>
    <t xml:space="preserve">Elektroinstalace - slaboproud – datová síť  </t>
  </si>
  <si>
    <t>{b501c327-3f1e-41b7-8c8f-4333eefd6ff7}</t>
  </si>
  <si>
    <t>EI-SP</t>
  </si>
  <si>
    <t>Elektroinstalace - silnoproud</t>
  </si>
  <si>
    <t>{ed8a5ec9-7478-4d2b-9476-9b79ee4db7f3}</t>
  </si>
  <si>
    <t>KRYCÍ LIST SOUPISU PRACÍ</t>
  </si>
  <si>
    <t>Objekt:</t>
  </si>
  <si>
    <t>D.1.1 - Odborná učebna fyziky č.29 - ve 4.NP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</si>
  <si>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</si>
  <si>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</si>
  <si>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</si>
  <si>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</si>
  <si>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</si>
  <si>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</si>
  <si>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</si>
  <si>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6 - Úpravy povrchů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</si>
  <si>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</si>
  <si>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</si>
  <si>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</si>
  <si>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</si>
  <si>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713 - Izolace tepelné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</si>
  <si>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</si>
  <si>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</si>
  <si>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</si>
  <si>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741 - Elektroinstalace </t>
  </si>
  <si>
    <t xml:space="preserve">    762 - Konstrukce tesařské</t>
  </si>
  <si>
    <t xml:space="preserve">    763 - Konstrukce suché výstavby</t>
  </si>
  <si>
    <t xml:space="preserve">    766 - Konstrukce truhlářské</t>
  </si>
  <si>
    <t xml:space="preserve">    775 - Podlahy skládané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</si>
  <si>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</si>
  <si>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</si>
  <si>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</si>
  <si>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</si>
  <si>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HZS - Hodinové zúčtovací sazby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</si>
  <si>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</si>
  <si>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</si>
  <si>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</si>
  <si>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</si>
  <si>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</si>
  <si>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</si>
  <si>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</si>
  <si>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</si>
  <si>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</si>
  <si>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</si>
  <si>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</si>
  <si>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</si>
  <si>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</si>
  <si>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</si>
  <si>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</si>
  <si>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</si>
  <si>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</si>
  <si>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</si>
  <si>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</si>
  <si>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</si>
  <si>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310235241</t>
  </si>
  <si>
    <t>Zazdívka otvorů pl do 0,0225 m2 ve zdivu nadzákladovém cihlami pálenými tl do 300 mm</t>
  </si>
  <si>
    <t>kus</t>
  </si>
  <si>
    <t>CS ÚRS 2026 01</t>
  </si>
  <si>
    <t>4</t>
  </si>
  <si>
    <t>330402901</t>
  </si>
  <si>
    <t>P</t>
  </si>
  <si>
    <t>Poznámka k položce:_x000D_
Zaslepení původního otvoru pro odtah digestoře</t>
  </si>
  <si>
    <t>6</t>
  </si>
  <si>
    <t>Úpravy povrchů</t>
  </si>
  <si>
    <t>612135101</t>
  </si>
  <si>
    <t>Hrubá výplň rýh ve stěnách maltou jakékoli šířky rýhy</t>
  </si>
  <si>
    <t>m2</t>
  </si>
  <si>
    <t>1787848291</t>
  </si>
  <si>
    <t>612325121</t>
  </si>
  <si>
    <t>Vápenocementová štuková omítka rýh ve stěnách š do 150 mm</t>
  </si>
  <si>
    <t>847182018</t>
  </si>
  <si>
    <t>612325225</t>
  </si>
  <si>
    <t>Vápenocementová štuková omítka malých ploch přes 1 do 4 m2 na stěnách</t>
  </si>
  <si>
    <t>1360565416</t>
  </si>
  <si>
    <t>5</t>
  </si>
  <si>
    <t>612325421</t>
  </si>
  <si>
    <t>Oprava vnitřní vápenocementové štukové omítky tl jádrové omítky do 20 mm a tl štuku do 3 mm stěn v rozsahu plochy do 10 %</t>
  </si>
  <si>
    <t>-2081773820</t>
  </si>
  <si>
    <t>619991001</t>
  </si>
  <si>
    <t>Zakrytí podlahy PE fólií</t>
  </si>
  <si>
    <t>123180392</t>
  </si>
  <si>
    <t>7</t>
  </si>
  <si>
    <t>619991011</t>
  </si>
  <si>
    <t>Obalení samostatných konstrukcí a prvků PE fólií</t>
  </si>
  <si>
    <t>966941127</t>
  </si>
  <si>
    <t>8</t>
  </si>
  <si>
    <t>619991015</t>
  </si>
  <si>
    <t>Zakrytí podlahy absorpční textilií</t>
  </si>
  <si>
    <t>288142801</t>
  </si>
  <si>
    <t>9</t>
  </si>
  <si>
    <t>771121011</t>
  </si>
  <si>
    <t>Nátěr penetrační na podlahu</t>
  </si>
  <si>
    <t>16</t>
  </si>
  <si>
    <t>-1373209673</t>
  </si>
  <si>
    <t>10</t>
  </si>
  <si>
    <t>632451101</t>
  </si>
  <si>
    <t>Cementový samonivelační potěr ze suchých směsí tl přes 2 do 5 mm</t>
  </si>
  <si>
    <t>2004020128</t>
  </si>
  <si>
    <t xml:space="preserve">Poznámka k položce:_x000D_
3)	Nová podlaha –  samonivelační stěrka tl.4mm, _x000D_
_x000D_
</t>
  </si>
  <si>
    <t>Ostatní konstrukce a práce, bourání</t>
  </si>
  <si>
    <t>11</t>
  </si>
  <si>
    <t>946111112</t>
  </si>
  <si>
    <t>Montáž pojízdných věží trubkových/dílcových š od 0,6 do 0,9 m dl do 3,2 m v přes 1,5 do 2,5 m</t>
  </si>
  <si>
    <t>-1906140508</t>
  </si>
  <si>
    <t>946111212</t>
  </si>
  <si>
    <t>Příplatek k pojízdným věžím š od 0,6 do 0,9 m dl do 3,2 m v přes 1,5 do 2,5 m za každý den použití</t>
  </si>
  <si>
    <t>484006349</t>
  </si>
  <si>
    <t>13</t>
  </si>
  <si>
    <t>946111812</t>
  </si>
  <si>
    <t>Demontáž pojízdných věží trubkových/dílcových š od 0,6 do 0,9 m dl do 3,2 m v přes 1,5 do 2,5 m</t>
  </si>
  <si>
    <t>1083440874</t>
  </si>
  <si>
    <t>14</t>
  </si>
  <si>
    <t>952901114</t>
  </si>
  <si>
    <t>Vyčištění budov bytové a občanské výstavby při výšce podlaží přes 4 m</t>
  </si>
  <si>
    <t>-1717253012</t>
  </si>
  <si>
    <t>15</t>
  </si>
  <si>
    <t>965045113</t>
  </si>
  <si>
    <t>Bourání potěrů cementových nebo pískocementových tl do 50 mm pl přes 4 m2</t>
  </si>
  <si>
    <t>254848173</t>
  </si>
  <si>
    <t>Poznámka k položce:_x000D_
cementový potěr z pěnobetonu tl.50mm</t>
  </si>
  <si>
    <t>965082923</t>
  </si>
  <si>
    <t>Odstranění násypů pod podlahami tl do 100 mm pl přes 2 m2</t>
  </si>
  <si>
    <t>m3</t>
  </si>
  <si>
    <t>-1157114129</t>
  </si>
  <si>
    <t xml:space="preserve">Poznámka k položce:_x000D_
škvárový násyp tl.23mm </t>
  </si>
  <si>
    <t>17</t>
  </si>
  <si>
    <t>978013121</t>
  </si>
  <si>
    <t>Otlučení (osekání) vnitřní vápenné, vápenocementové nebo vápenosádrové omítky stěn tl do 25 mm v rozsahu přes 5 do 10%</t>
  </si>
  <si>
    <t>-377528323</t>
  </si>
  <si>
    <t>18</t>
  </si>
  <si>
    <t>978059541</t>
  </si>
  <si>
    <t>Odsekání a odebrání obkladů stěn z vnitřních obkládaček plochy přes 1 m2</t>
  </si>
  <si>
    <t>-1121225604</t>
  </si>
  <si>
    <t xml:space="preserve">Poznámka k položce:_x000D_
j)	Demontáž původních obkladů v umyvadlovém koutě	2,75 m2_x000D_
k)	Demontáž původních obkladů ve výklenku bývalé digestoře vč. začištění otvoru 	2,32 m2_x000D_
</t>
  </si>
  <si>
    <t>19</t>
  </si>
  <si>
    <t>981011111</t>
  </si>
  <si>
    <t>Demolice budov dřevěných lehkých jednostranně obitých postupným rozebíráním</t>
  </si>
  <si>
    <t>1554862452</t>
  </si>
  <si>
    <t xml:space="preserve">Poznámka k položce:_x000D_
V odborné učebně fyziky bude demontováno:dle popisu TZ_x000D_
a)	Demontáž stávajícího nábytkového vybavení_x000D_
c)	Demontáž vestavných skříní_x000D_
e)	Demontáž stávajícího stupínku 5630x2000x150 mm_x000D_
Demontáž vestavných skříní 2 ks_x000D_
_x000D_
_x000D_
</t>
  </si>
  <si>
    <t>997</t>
  </si>
  <si>
    <t>Přesun sutě</t>
  </si>
  <si>
    <t>20</t>
  </si>
  <si>
    <t>997013215</t>
  </si>
  <si>
    <t>Vnitrostaveništní doprava suti a vybouraných hmot pro budovy v přes 15 do 18 m ručně</t>
  </si>
  <si>
    <t>t</t>
  </si>
  <si>
    <t>1465575674</t>
  </si>
  <si>
    <t>997013219</t>
  </si>
  <si>
    <t>Příplatek k vnitrostaveništní dopravě suti a vybouraných hmot za zvětšenou dopravu suti ZKD 10 m</t>
  </si>
  <si>
    <t>-547165839</t>
  </si>
  <si>
    <t>22</t>
  </si>
  <si>
    <t>997013501</t>
  </si>
  <si>
    <t>Odvoz suti a vybouraných hmot na skládku nebo meziskládku do 1 km se složením</t>
  </si>
  <si>
    <t>1982050462</t>
  </si>
  <si>
    <t>23</t>
  </si>
  <si>
    <t>997013509</t>
  </si>
  <si>
    <t>Příplatek k odvozu suti a vybouraných hmot na skládku ZKD 1 km přes 1 km</t>
  </si>
  <si>
    <t>934427855</t>
  </si>
  <si>
    <t>24</t>
  </si>
  <si>
    <t>997013631</t>
  </si>
  <si>
    <t>Poplatek za uložení na skládce (skládkovné) stavebního odpadu směsného kód odpadu 17 09 04</t>
  </si>
  <si>
    <t>614065613</t>
  </si>
  <si>
    <t>998</t>
  </si>
  <si>
    <t>Přesun hmot</t>
  </si>
  <si>
    <t>25</t>
  </si>
  <si>
    <t>998018003</t>
  </si>
  <si>
    <t>Přesun hmot pro budovy ruční pro budovy v přes 12 do 24 m</t>
  </si>
  <si>
    <t>-431783633</t>
  </si>
  <si>
    <t>26</t>
  </si>
  <si>
    <t>998018011</t>
  </si>
  <si>
    <t>Příplatek k ručnímu přesunu hmot pro budovy za zvětšený přesun ZKD 100 m</t>
  </si>
  <si>
    <t>-798429548</t>
  </si>
  <si>
    <t>PSV</t>
  </si>
  <si>
    <t>Práce a dodávky PSV</t>
  </si>
  <si>
    <t>713</t>
  </si>
  <si>
    <t>Izolace tepelné</t>
  </si>
  <si>
    <t>27</t>
  </si>
  <si>
    <t>713121111</t>
  </si>
  <si>
    <t>Montáž izolace tepelné podlah volně kladenými rohožemi, pásy, dílci, deskami 1 vrstva</t>
  </si>
  <si>
    <t>-788849376</t>
  </si>
  <si>
    <t>Poznámka k položce:_x000D_
3)	Nová podlaha tepelně izolační desky pro izolaci podlah tl.50mm</t>
  </si>
  <si>
    <t>28</t>
  </si>
  <si>
    <t>M</t>
  </si>
  <si>
    <t>63231212</t>
  </si>
  <si>
    <t>deska čedičová minerální pro snížení kročejového hluku (max. zatížení 2 kN/m2) tl 50mm</t>
  </si>
  <si>
    <t>32</t>
  </si>
  <si>
    <t>-1962587453</t>
  </si>
  <si>
    <t>29</t>
  </si>
  <si>
    <t>998713123</t>
  </si>
  <si>
    <t>Přesun hmot tonážní pro izolace tepelné ruční v objektech v přes 12 do 24 m</t>
  </si>
  <si>
    <t>-437013537</t>
  </si>
  <si>
    <t>30</t>
  </si>
  <si>
    <t>998713129</t>
  </si>
  <si>
    <t>Příplatek k ručnímu přesunu hmot tonážnímu pro izolace tepelné za zvětšený přesun ZKD 50 m</t>
  </si>
  <si>
    <t>-801675333</t>
  </si>
  <si>
    <t>721</t>
  </si>
  <si>
    <t>Zdravotechnika - vnitřní kanalizace</t>
  </si>
  <si>
    <t>31</t>
  </si>
  <si>
    <t>721140802</t>
  </si>
  <si>
    <t>Demontáž potrubí litinové DN do 100</t>
  </si>
  <si>
    <t>m</t>
  </si>
  <si>
    <t>1013692435</t>
  </si>
  <si>
    <t>721174042</t>
  </si>
  <si>
    <t>Potrubí kanalizační z PP připojovací DN 40</t>
  </si>
  <si>
    <t>988187659</t>
  </si>
  <si>
    <t>33</t>
  </si>
  <si>
    <t>721194104</t>
  </si>
  <si>
    <t>Vyvedení a upevnění odpadních výpustek DN 40</t>
  </si>
  <si>
    <t>-313087618</t>
  </si>
  <si>
    <t>34</t>
  </si>
  <si>
    <t>721194105</t>
  </si>
  <si>
    <t>Vyvedení a upevnění odpadních výpustek DN 50</t>
  </si>
  <si>
    <t>2060940977</t>
  </si>
  <si>
    <t>35</t>
  </si>
  <si>
    <t>721290111</t>
  </si>
  <si>
    <t>Zkouška těsnosti potrubí kanalizace vodou DN do 125</t>
  </si>
  <si>
    <t>-958315636</t>
  </si>
  <si>
    <t>36</t>
  </si>
  <si>
    <t>998721123</t>
  </si>
  <si>
    <t>Přesun hmot tonážní pro vnitřní kanalizaci ruční v objektech v přes 12 do 24 m</t>
  </si>
  <si>
    <t>-1252443958</t>
  </si>
  <si>
    <t>37</t>
  </si>
  <si>
    <t>998721129</t>
  </si>
  <si>
    <t>Příplatek k ručnímu přesunu hmot tonážnímu pro vnitřní kanalizaci za zvětšený přesun ZKD 50 m</t>
  </si>
  <si>
    <t>-496438956</t>
  </si>
  <si>
    <t>722</t>
  </si>
  <si>
    <t>Zdravotechnika - vnitřní vodovod</t>
  </si>
  <si>
    <t>38</t>
  </si>
  <si>
    <t>722130801</t>
  </si>
  <si>
    <t>Demontáž potrubí ocelové pozinkované závitové DN do 25</t>
  </si>
  <si>
    <t>2020255258</t>
  </si>
  <si>
    <t>39</t>
  </si>
  <si>
    <t>722130831</t>
  </si>
  <si>
    <t>Demontáž nástěnky</t>
  </si>
  <si>
    <t>-1690824661</t>
  </si>
  <si>
    <t>40</t>
  </si>
  <si>
    <t>722174022</t>
  </si>
  <si>
    <t>Potrubí vodovodní plastové PPR S2,5 spojované svařováním D 20x3,4 mm</t>
  </si>
  <si>
    <t>253544576</t>
  </si>
  <si>
    <t>41</t>
  </si>
  <si>
    <t>722181221</t>
  </si>
  <si>
    <t>Ochrana vodovodního potrubí přilepenými termoizolačními trubicemi z PE tl přes 6 do 9 mm DN do 22 mm</t>
  </si>
  <si>
    <t>351062448</t>
  </si>
  <si>
    <t>42</t>
  </si>
  <si>
    <t>722181812</t>
  </si>
  <si>
    <t>Demontáž plstěných pásů z trub D do 50</t>
  </si>
  <si>
    <t>-458510658</t>
  </si>
  <si>
    <t>43</t>
  </si>
  <si>
    <t>722190401</t>
  </si>
  <si>
    <t>Vyvedení a upevnění výpustku DN do 25</t>
  </si>
  <si>
    <t>652205618</t>
  </si>
  <si>
    <t>44</t>
  </si>
  <si>
    <t>722290234</t>
  </si>
  <si>
    <t>Proplach a dezinfekce vodovodního potrubí DN do 80</t>
  </si>
  <si>
    <t>-59671574</t>
  </si>
  <si>
    <t>45</t>
  </si>
  <si>
    <t>722290246</t>
  </si>
  <si>
    <t>Zkouška těsnosti vodovodního potrubí plastového DN do 40</t>
  </si>
  <si>
    <t>-973428032</t>
  </si>
  <si>
    <t>46</t>
  </si>
  <si>
    <t>998722123</t>
  </si>
  <si>
    <t>Přesun hmot tonážní pro vnitřní vodovod ruční v objektech v přes 12 do 24 m</t>
  </si>
  <si>
    <t>-750352470</t>
  </si>
  <si>
    <t>47</t>
  </si>
  <si>
    <t>998722129</t>
  </si>
  <si>
    <t>Příplatek k ručnímu k přesunu hmot tonážnímu pro vnitřní vodovod za zvětšený přesun ZKD 50 m</t>
  </si>
  <si>
    <t>-870894431</t>
  </si>
  <si>
    <t>725</t>
  </si>
  <si>
    <t>Zdravotechnika - zařizovací předměty</t>
  </si>
  <si>
    <t>48</t>
  </si>
  <si>
    <t>725210821</t>
  </si>
  <si>
    <t>Demontáž umyvadel bez výtokových armatur</t>
  </si>
  <si>
    <t>soubor</t>
  </si>
  <si>
    <t>-878196833</t>
  </si>
  <si>
    <t>49</t>
  </si>
  <si>
    <t>725211623</t>
  </si>
  <si>
    <t>Umyvadlo keramické bílé šířky 600 mm se sloupem na sifon připevněné na stěnu šrouby</t>
  </si>
  <si>
    <t>-1440372318</t>
  </si>
  <si>
    <t>Poznámka k položce:_x000D_
e)	Nové keramické umyvadlo 600 mm v mycím koutě	1ks</t>
  </si>
  <si>
    <t>50</t>
  </si>
  <si>
    <t>725212111</t>
  </si>
  <si>
    <t>Umyvadlo keramické bílé nábytkové šířky 500 mm včetně skříňky s jednou zásuvkou</t>
  </si>
  <si>
    <t>-1291633377</t>
  </si>
  <si>
    <t>Poznámka k položce:_x000D_
žákovské mycí centrum  - skříňka s dřezem</t>
  </si>
  <si>
    <t>51</t>
  </si>
  <si>
    <t>725291652</t>
  </si>
  <si>
    <t>Montáž dávkovače tekutého mýdla</t>
  </si>
  <si>
    <t>-15730873</t>
  </si>
  <si>
    <t>Poznámka k položce:_x000D_
do mycího koutu</t>
  </si>
  <si>
    <t>52</t>
  </si>
  <si>
    <t>55431097</t>
  </si>
  <si>
    <t>dávkovač tekutého mýdla 1,2L</t>
  </si>
  <si>
    <t>1452139984</t>
  </si>
  <si>
    <t>53</t>
  </si>
  <si>
    <t>725291654</t>
  </si>
  <si>
    <t>Montáž zásobníku papírových ručníků</t>
  </si>
  <si>
    <t>-1893680692</t>
  </si>
  <si>
    <t>54</t>
  </si>
  <si>
    <t>55431084</t>
  </si>
  <si>
    <t>zásobník papírových ručníků skládaných nerezové provedení</t>
  </si>
  <si>
    <t>1905158347</t>
  </si>
  <si>
    <t>55</t>
  </si>
  <si>
    <t>725813111</t>
  </si>
  <si>
    <t>Ventil rohový bez připojovací trubičky nebo flexi hadičky G 1/2"</t>
  </si>
  <si>
    <t>1930740881</t>
  </si>
  <si>
    <t>56</t>
  </si>
  <si>
    <t>725820801</t>
  </si>
  <si>
    <t>Demontáž baterie nástěnné do G 3 / 4</t>
  </si>
  <si>
    <t>631770779</t>
  </si>
  <si>
    <t>57</t>
  </si>
  <si>
    <t>725821325</t>
  </si>
  <si>
    <t>Baterie dřezová stojánková páková s otáčivým kulatým ústím a délkou ramínka 220 mm</t>
  </si>
  <si>
    <t>-2011357589</t>
  </si>
  <si>
    <t>58</t>
  </si>
  <si>
    <t>725822611</t>
  </si>
  <si>
    <t>Baterie umyvadlová stojánková páková bez výpusti</t>
  </si>
  <si>
    <t>-205662514</t>
  </si>
  <si>
    <t>Poznámka k položce:_x000D_
e)	 stojánková baterie v mycím koutě	1ks</t>
  </si>
  <si>
    <t>59</t>
  </si>
  <si>
    <t>725860811</t>
  </si>
  <si>
    <t>Demontáž uzávěrů zápachu jednoduchých</t>
  </si>
  <si>
    <t>1031219970</t>
  </si>
  <si>
    <t>60</t>
  </si>
  <si>
    <t>725861101</t>
  </si>
  <si>
    <t>Zápachová uzávěrka pro umyvadla DN 32</t>
  </si>
  <si>
    <t>-230300334</t>
  </si>
  <si>
    <t>61</t>
  </si>
  <si>
    <t>725862103</t>
  </si>
  <si>
    <t>Zápachová uzávěrka pro dřezy DN 40/50</t>
  </si>
  <si>
    <t>-1177020951</t>
  </si>
  <si>
    <t>62</t>
  </si>
  <si>
    <t>998725123</t>
  </si>
  <si>
    <t>Přesun hmot tonážní pro zařizovací předměty ruční v objektech v přes 12 do 24 m</t>
  </si>
  <si>
    <t>-335934936</t>
  </si>
  <si>
    <t>63</t>
  </si>
  <si>
    <t>998725129</t>
  </si>
  <si>
    <t>Příplatek k ručnímu přesunu hmot tonážnímu pro zařizovací předměty za zvětšený přesun ZKD 50 m</t>
  </si>
  <si>
    <t>821876856</t>
  </si>
  <si>
    <t>741</t>
  </si>
  <si>
    <t xml:space="preserve">Elektroinstalace </t>
  </si>
  <si>
    <t>64</t>
  </si>
  <si>
    <t>741311803</t>
  </si>
  <si>
    <t>Demontáž spínačů nástěnných normálních do 10 A bezšroubových bez zachování funkčnosti do 2 svorek</t>
  </si>
  <si>
    <t>1765491230</t>
  </si>
  <si>
    <t>65</t>
  </si>
  <si>
    <t>741315825</t>
  </si>
  <si>
    <t>Demontáž zásuvek domovních normální prostředí do 16A zapuštěných šroubových bez zachování funkčnosti 2P+PE pro průběžnou montáž</t>
  </si>
  <si>
    <t>769310498</t>
  </si>
  <si>
    <t>66</t>
  </si>
  <si>
    <t>74199R10</t>
  </si>
  <si>
    <t>Chránička ø50 od PC stolu učitele na zeď ke středu LCD displeje do výšky 1600 mm (zakončená krabicí ve zdi)	2 ks</t>
  </si>
  <si>
    <t>soub</t>
  </si>
  <si>
    <t>97091406</t>
  </si>
  <si>
    <t>Poznámka k položce:_x000D_
f)	Chránička ø50 od PC stolu učitele na zeď ke středu LCD displeje do výšky 1600 mm (zakončená krabicí ve zdi)	2 ks_x000D_
Kompletní provedení dodávka, montáž, stavební přípomoce, přesun hmot</t>
  </si>
  <si>
    <t>67</t>
  </si>
  <si>
    <t>74199R55</t>
  </si>
  <si>
    <t>Nové reproduktory</t>
  </si>
  <si>
    <t>1065597542</t>
  </si>
  <si>
    <t>Poznámka k položce:_x000D_
9)	Nové reproduktory na zeď vč. kabeláže a zapojení_x000D_
Kompletní provedení dodávka, montáž, stavební přípomoce, přesun hmot</t>
  </si>
  <si>
    <t>68</t>
  </si>
  <si>
    <t>74199R90</t>
  </si>
  <si>
    <t>Demontáž staré kabeláže v bývalé digestoři vč. odpojení od přívodů</t>
  </si>
  <si>
    <t>1929363565</t>
  </si>
  <si>
    <t>Poznámka k položce:_x000D_
o)	Demontáž staré kabeláže v bývalé digestoři vč. odpojení od přívodů_x000D_
Kompletní demontáže včetně ekologické likvidace, naložení, odvoz a poplatky za skládku</t>
  </si>
  <si>
    <t>762</t>
  </si>
  <si>
    <t>Konstrukce tesařské</t>
  </si>
  <si>
    <t>69</t>
  </si>
  <si>
    <t>762511274</t>
  </si>
  <si>
    <t>Podlahové kce podkladové z desek OSB tl 18 mm broušených na pero a drážku šroubovaných</t>
  </si>
  <si>
    <t>906144516</t>
  </si>
  <si>
    <t>Poznámka k položce:_x000D_
3)	Nová podlaha</t>
  </si>
  <si>
    <t>70</t>
  </si>
  <si>
    <t>762511276</t>
  </si>
  <si>
    <t>Podlahové kce podkladové z desek OSB tl 22 mm broušených na pero a drážku šroubovaných</t>
  </si>
  <si>
    <t>1385988937</t>
  </si>
  <si>
    <t>71</t>
  </si>
  <si>
    <t>998762313</t>
  </si>
  <si>
    <t>Přesun hmot procentní pro kce tesařské ruční v objektech v přes 12 do 24 m</t>
  </si>
  <si>
    <t>%</t>
  </si>
  <si>
    <t>-1153241035</t>
  </si>
  <si>
    <t>72</t>
  </si>
  <si>
    <t>998762319</t>
  </si>
  <si>
    <t>Příplatek k ručnímu přesunu hmot procentnímu pro kce tesařské za zvětšený přesun ZKD 50 m</t>
  </si>
  <si>
    <t>-562274081</t>
  </si>
  <si>
    <t>763</t>
  </si>
  <si>
    <t>Konstrukce suché výstavby</t>
  </si>
  <si>
    <t>73</t>
  </si>
  <si>
    <t>763431001</t>
  </si>
  <si>
    <t>Montáž minerálního podhledu s vyjímatelnými panely vel. do 0,36 m2 na zavěšený viditelný rošt</t>
  </si>
  <si>
    <t>-319688390</t>
  </si>
  <si>
    <t>Poznámka k položce:_x000D_
5)	Nový kazetový podhled 600x600</t>
  </si>
  <si>
    <t>74</t>
  </si>
  <si>
    <t>59036501</t>
  </si>
  <si>
    <t>deska podhledová minerální polodrážka jemně texturovaná bez perforace bílá 20x600x600mm</t>
  </si>
  <si>
    <t>-462782569</t>
  </si>
  <si>
    <t>75</t>
  </si>
  <si>
    <t>998763333</t>
  </si>
  <si>
    <t>Přesun hmot tonážní pro konstrukce montované z desek ruční v objektech v přes 12 do 24 m</t>
  </si>
  <si>
    <t>230720033</t>
  </si>
  <si>
    <t>76</t>
  </si>
  <si>
    <t>998763339</t>
  </si>
  <si>
    <t>Příplatek k ručnímu přesunu hmot tonážnímu pro konstrukce montované z desek za zvětšený přesun ZKD 50 m</t>
  </si>
  <si>
    <t>718103413</t>
  </si>
  <si>
    <t>766</t>
  </si>
  <si>
    <t>Konstrukce truhlářské</t>
  </si>
  <si>
    <t>77</t>
  </si>
  <si>
    <t>766691812</t>
  </si>
  <si>
    <t>Demontáž parapetních desek dřevěných nebo plastových šířky přes 300 mm</t>
  </si>
  <si>
    <t>-210830662</t>
  </si>
  <si>
    <t>Poznámka k položce:_x000D_
d)	Demontáž stávajících parapetů 3770x400 mm - 2ks</t>
  </si>
  <si>
    <t>78</t>
  </si>
  <si>
    <t>766691851</t>
  </si>
  <si>
    <t>Demontáž prahů dveří jednokřídlových</t>
  </si>
  <si>
    <t>996138845</t>
  </si>
  <si>
    <t xml:space="preserve">Poznámka k položce:_x000D_
l)	Demontáž prahu (š. 900 mm)	1 ks_x000D_
m)	Demontáž prahu (š. 800 mm)	1 ks_x000D_
</t>
  </si>
  <si>
    <t>79</t>
  </si>
  <si>
    <t>766694126</t>
  </si>
  <si>
    <t>Montáž parapetních desek dřevěných nebo plastových š přes 300 mm</t>
  </si>
  <si>
    <t>2085349782</t>
  </si>
  <si>
    <t>80</t>
  </si>
  <si>
    <t>60794106</t>
  </si>
  <si>
    <t>parapet dřevotřískový vnitřní povrch laminátový š 450mm</t>
  </si>
  <si>
    <t>-1643709473</t>
  </si>
  <si>
    <t>81</t>
  </si>
  <si>
    <t>766695212</t>
  </si>
  <si>
    <t>Montáž truhlářských prahů dveří jednokřídlových š do 100 mm</t>
  </si>
  <si>
    <t>1997622548</t>
  </si>
  <si>
    <t>82</t>
  </si>
  <si>
    <t>61187181</t>
  </si>
  <si>
    <t>práh dveřní dřevěný dubový tl 20mm dl 920mm š 150mm</t>
  </si>
  <si>
    <t>-1930921270</t>
  </si>
  <si>
    <t>Poznámka k položce:_x000D_
7)	Nový bezbariérový práh (š. 900)</t>
  </si>
  <si>
    <t>83</t>
  </si>
  <si>
    <t>61187161</t>
  </si>
  <si>
    <t>práh dveřní dřevěný dubový tl 20mm dl 820mm š 150mm</t>
  </si>
  <si>
    <t>-692088376</t>
  </si>
  <si>
    <t>Poznámka k položce:_x000D_
8)	bezbariérový práh (š. 800)</t>
  </si>
  <si>
    <t>84</t>
  </si>
  <si>
    <t>998766123</t>
  </si>
  <si>
    <t>Přesun hmot tonážní pro kce truhlářské ruční v objektech v přes 12 do 24 m</t>
  </si>
  <si>
    <t>-1527046704</t>
  </si>
  <si>
    <t>85</t>
  </si>
  <si>
    <t>998766129</t>
  </si>
  <si>
    <t>Příplatek k ručnímu přesunu hmot tonážnímu pro kce truhlářské za zvětšený přesun ZKD 50 m</t>
  </si>
  <si>
    <t>1735142872</t>
  </si>
  <si>
    <t>775</t>
  </si>
  <si>
    <t>Podlahy skládané</t>
  </si>
  <si>
    <t>86</t>
  </si>
  <si>
    <t>775511810</t>
  </si>
  <si>
    <t>Demontáž podlah vlysových masivních přibíjených s lištami do suti</t>
  </si>
  <si>
    <t>1265372223</t>
  </si>
  <si>
    <t>776</t>
  </si>
  <si>
    <t>Podlahy povlakové</t>
  </si>
  <si>
    <t>87</t>
  </si>
  <si>
    <t>776111115</t>
  </si>
  <si>
    <t>Broušení podkladu povlakových podlah před litím stěrky</t>
  </si>
  <si>
    <t>-1393909748</t>
  </si>
  <si>
    <t>88</t>
  </si>
  <si>
    <t>776111311</t>
  </si>
  <si>
    <t>Vysátí podkladu povlakových podlah</t>
  </si>
  <si>
    <t>739943902</t>
  </si>
  <si>
    <t>89</t>
  </si>
  <si>
    <t>776121321</t>
  </si>
  <si>
    <t>Neředěná penetrace savého podkladu povlakových podlah</t>
  </si>
  <si>
    <t>-2029559664</t>
  </si>
  <si>
    <t>90</t>
  </si>
  <si>
    <t>776141131</t>
  </si>
  <si>
    <t>Stěrka podlahová nivelační pro vyrovnání podkladu povlakových podlah pevnosti 40 MPa tl do 3 mm</t>
  </si>
  <si>
    <t>-1348635257</t>
  </si>
  <si>
    <t>91</t>
  </si>
  <si>
    <t>776201812</t>
  </si>
  <si>
    <t>Demontáž lepených povlakových podlah s podložkou ručně</t>
  </si>
  <si>
    <t>-1394839641</t>
  </si>
  <si>
    <t>Poznámka k položce:_x000D_
Demontáž stávající podlahové krytiny PVC (3 vrstvy) celk. tl.5mm</t>
  </si>
  <si>
    <t>92</t>
  </si>
  <si>
    <t>776221111</t>
  </si>
  <si>
    <t>Lepení pásů z PVC standardním lepidlem</t>
  </si>
  <si>
    <t>1119936923</t>
  </si>
  <si>
    <t>Poznámka k položce:_x000D_
Podložka - kročejová izolace 3 mm</t>
  </si>
  <si>
    <t>93</t>
  </si>
  <si>
    <t>61155351</t>
  </si>
  <si>
    <t>podložka izolační z pěnového PE 3mm</t>
  </si>
  <si>
    <t>-1379811294</t>
  </si>
  <si>
    <t>94</t>
  </si>
  <si>
    <t>776222111</t>
  </si>
  <si>
    <t>Lepení pásů z PVC 2-složkovým lepidlem</t>
  </si>
  <si>
    <t>901557534</t>
  </si>
  <si>
    <t>95</t>
  </si>
  <si>
    <t>28411145</t>
  </si>
  <si>
    <t>podlahovina vinylová homogenní protiskluzná se vsypem a výztuž. vrstvou, třída zátěže 34/43, hořlavost Bfl-s1 tl 3,00mm</t>
  </si>
  <si>
    <t>2115299403</t>
  </si>
  <si>
    <t>96</t>
  </si>
  <si>
    <t>776410811</t>
  </si>
  <si>
    <t>Odstranění soklíků a lišt pryžových nebo plastových</t>
  </si>
  <si>
    <t>-1036550125</t>
  </si>
  <si>
    <t>97</t>
  </si>
  <si>
    <t>776421111</t>
  </si>
  <si>
    <t>Montáž obvodových lišt lepením</t>
  </si>
  <si>
    <t>-2055370149</t>
  </si>
  <si>
    <t>98</t>
  </si>
  <si>
    <t>28341071</t>
  </si>
  <si>
    <t>lišta soklová vinilová s HDF jádrem 15x56mm</t>
  </si>
  <si>
    <t>241573975</t>
  </si>
  <si>
    <t>99</t>
  </si>
  <si>
    <t>776991111</t>
  </si>
  <si>
    <t>Spárování silikonem</t>
  </si>
  <si>
    <t>1142699073</t>
  </si>
  <si>
    <t>100</t>
  </si>
  <si>
    <t>776991121</t>
  </si>
  <si>
    <t>Základní čištění nově položených podlahovin vysátím a setřením vlhkým mopem</t>
  </si>
  <si>
    <t>-2012638658</t>
  </si>
  <si>
    <t>101</t>
  </si>
  <si>
    <t>998776123</t>
  </si>
  <si>
    <t>Přesun hmot tonážní pro podlahy povlakové ruční v objektech v přes 12 do 24 m</t>
  </si>
  <si>
    <t>1071123810</t>
  </si>
  <si>
    <t>102</t>
  </si>
  <si>
    <t>998776129</t>
  </si>
  <si>
    <t>Příplatek k ručnímu přesunu hmot tonážnímu pro podlahy povlakové za zvětšený přesun ZKD 50 m</t>
  </si>
  <si>
    <t>1008939465</t>
  </si>
  <si>
    <t>781</t>
  </si>
  <si>
    <t>Dokončovací práce - obklady</t>
  </si>
  <si>
    <t>103</t>
  </si>
  <si>
    <t>781121011</t>
  </si>
  <si>
    <t>Nátěr penetrační na stěnu</t>
  </si>
  <si>
    <t>-396556542</t>
  </si>
  <si>
    <t>Poznámka k položce:_x000D_
nový obklad u umyvadla do „L“ (vel. cca š 0,8x0,8 x v 1600 mm)</t>
  </si>
  <si>
    <t>104</t>
  </si>
  <si>
    <t>781151031</t>
  </si>
  <si>
    <t>Celoplošné vyrovnání podkladu stěrkou tl 3 mm</t>
  </si>
  <si>
    <t>1865726453</t>
  </si>
  <si>
    <t>105</t>
  </si>
  <si>
    <t>781151041</t>
  </si>
  <si>
    <t>Příplatek k cenám celoplošné vyrovnání stěrkou za každý další 1 mm přes tl 3 mm</t>
  </si>
  <si>
    <t>565341219</t>
  </si>
  <si>
    <t>106</t>
  </si>
  <si>
    <t>781472213</t>
  </si>
  <si>
    <t>Montáž obkladů keramických hladkých lepených cementovým flexibilním lepidlem přes 2 do 4 ks/m2</t>
  </si>
  <si>
    <t>-901954931</t>
  </si>
  <si>
    <t>Poznámka k položce:_x000D_
d)	Nové obklady 400x200 matné v umyvadlovém koutě	2,75 m2</t>
  </si>
  <si>
    <t>107</t>
  </si>
  <si>
    <t>59761703</t>
  </si>
  <si>
    <t>obklad keramický nemrazuvzdorný povrch hladký/lesklý tl do 10mm přes 2 do 4ks/m2</t>
  </si>
  <si>
    <t>CS ÚRS 2025 02</t>
  </si>
  <si>
    <t>-31295296</t>
  </si>
  <si>
    <t>108</t>
  </si>
  <si>
    <t>781472291</t>
  </si>
  <si>
    <t>Příplatek k montáži obkladů keramických lepených cementovým flexibilním lepidlem za plochu do 10 m2</t>
  </si>
  <si>
    <t>1583984493</t>
  </si>
  <si>
    <t>109</t>
  </si>
  <si>
    <t>781472292</t>
  </si>
  <si>
    <t>Příplatek k montáži obkladů keramických lepených cementovým flexibilním lepidlem za omezený prostor</t>
  </si>
  <si>
    <t>-1073780880</t>
  </si>
  <si>
    <t>110</t>
  </si>
  <si>
    <t>781495115</t>
  </si>
  <si>
    <t>Spárování vnitřních obkladů silikonem</t>
  </si>
  <si>
    <t>1706117749</t>
  </si>
  <si>
    <t>111</t>
  </si>
  <si>
    <t>781495141</t>
  </si>
  <si>
    <t>Průnik obkladem kruhový do DN 30</t>
  </si>
  <si>
    <t>-563800338</t>
  </si>
  <si>
    <t>112</t>
  </si>
  <si>
    <t>781495142</t>
  </si>
  <si>
    <t>Průnik obkladem kruhový přes DN 30 do DN 90</t>
  </si>
  <si>
    <t>275287342</t>
  </si>
  <si>
    <t>113</t>
  </si>
  <si>
    <t>998781123</t>
  </si>
  <si>
    <t>Přesun hmot tonážní pro obklady keramické ruční v objektech v přes 12 do 24 m</t>
  </si>
  <si>
    <t>1148487010</t>
  </si>
  <si>
    <t>114</t>
  </si>
  <si>
    <t>998781129</t>
  </si>
  <si>
    <t>Příplatek k ručnímu přesunu hmot tonážnímu pro obklady keramické za zvětšený přesun ZKD 50 m</t>
  </si>
  <si>
    <t>-279908487</t>
  </si>
  <si>
    <t>783</t>
  </si>
  <si>
    <t>Dokončovací práce - nátěry</t>
  </si>
  <si>
    <t>115</t>
  </si>
  <si>
    <t>783301311</t>
  </si>
  <si>
    <t>Odmaštění zámečnických konstrukcí vodou ředitelným odmašťovačem</t>
  </si>
  <si>
    <t>2146903777</t>
  </si>
  <si>
    <t>116</t>
  </si>
  <si>
    <t>783314101</t>
  </si>
  <si>
    <t>Základní jednonásobný syntetický nátěr zámečnických konstrukcí</t>
  </si>
  <si>
    <t>983406441</t>
  </si>
  <si>
    <t>117</t>
  </si>
  <si>
    <t>783315101</t>
  </si>
  <si>
    <t>Mezinátěr jednonásobný syntetický standardní zámečnických konstrukcí</t>
  </si>
  <si>
    <t>-769204073</t>
  </si>
  <si>
    <t>118</t>
  </si>
  <si>
    <t>783317101</t>
  </si>
  <si>
    <t>Krycí jednonásobný syntetický standardní nátěr zámečnických konstrukcí</t>
  </si>
  <si>
    <t>2025577228</t>
  </si>
  <si>
    <t xml:space="preserve">Poznámka k položce:_x000D_
j)	Nátěr zárubní (dveře šířky 900 mm)	1 ks_x000D_
k)	Nátěr zárubní (dveře šířky 800 mm)_x000D_
</t>
  </si>
  <si>
    <t>119</t>
  </si>
  <si>
    <t>783601345</t>
  </si>
  <si>
    <t>Odmaštění litinových otopných těles odmašťovačem vodou ředitelným před provedením nátěru</t>
  </si>
  <si>
    <t>-393305549</t>
  </si>
  <si>
    <t>120</t>
  </si>
  <si>
    <t>783601441</t>
  </si>
  <si>
    <t>Ometením litinových otopných těles před provedením nátěru</t>
  </si>
  <si>
    <t>1651273814</t>
  </si>
  <si>
    <t>121</t>
  </si>
  <si>
    <t>783601713</t>
  </si>
  <si>
    <t>Odmaštění vodou ředitelným odmašťovačem potrubí DN do 50 mm</t>
  </si>
  <si>
    <t>1710223900</t>
  </si>
  <si>
    <t>122</t>
  </si>
  <si>
    <t>783614141</t>
  </si>
  <si>
    <t>Základní jednonásobný syntetický nátěr litinových otopných těles</t>
  </si>
  <si>
    <t>1015088378</t>
  </si>
  <si>
    <t>123</t>
  </si>
  <si>
    <t>783615551</t>
  </si>
  <si>
    <t>Mezinátěr jednonásobný syntetický nátěr potrubí DN do 50 mm</t>
  </si>
  <si>
    <t>-1278923400</t>
  </si>
  <si>
    <t>Poznámka k položce:_x000D_
Poznámka k položce: nátěr přívodních trubek k radiátorům</t>
  </si>
  <si>
    <t>124</t>
  </si>
  <si>
    <t>783617147</t>
  </si>
  <si>
    <t>Krycí dvojnásobný syntetický nátěr litinových otopných těles</t>
  </si>
  <si>
    <t>-2024967314</t>
  </si>
  <si>
    <t>Poznámka k položce:_x000D_
i)	Nátěr litinových radiátorů (30 žeber)	2 ks</t>
  </si>
  <si>
    <t>125</t>
  </si>
  <si>
    <t>783617611</t>
  </si>
  <si>
    <t>Krycí dvojnásobný syntetický nátěr potrubí DN do 50 mm</t>
  </si>
  <si>
    <t>174806048</t>
  </si>
  <si>
    <t>784</t>
  </si>
  <si>
    <t>Dokončovací práce - malby a tapety</t>
  </si>
  <si>
    <t>126</t>
  </si>
  <si>
    <t>784121001</t>
  </si>
  <si>
    <t>Oškrabání malby v místnostech v do 3,80 m</t>
  </si>
  <si>
    <t>-1295862854</t>
  </si>
  <si>
    <t>127</t>
  </si>
  <si>
    <t>784121011</t>
  </si>
  <si>
    <t>Rozmývání podkladu po oškrabání malby v místnostech v do 3,80 m</t>
  </si>
  <si>
    <t>56587611</t>
  </si>
  <si>
    <t>128</t>
  </si>
  <si>
    <t>784181101</t>
  </si>
  <si>
    <t>Základní akrylátová jednonásobná bezbarvá penetrace podkladu v místnostech v do 3,80 m</t>
  </si>
  <si>
    <t>-704206350</t>
  </si>
  <si>
    <t>129</t>
  </si>
  <si>
    <t>784191003</t>
  </si>
  <si>
    <t>Čištění vnitřních ploch oken dvojitých nebo zdvojených po provedení malířských prací</t>
  </si>
  <si>
    <t>1167587989</t>
  </si>
  <si>
    <t>130</t>
  </si>
  <si>
    <t>784211101</t>
  </si>
  <si>
    <t>Dvojnásobné bílé malby ze směsí za mokra výborně oděruvzdorných v místnostech v do 3,80 m</t>
  </si>
  <si>
    <t>-411056516</t>
  </si>
  <si>
    <t>HZS</t>
  </si>
  <si>
    <t>Hodinové zúčtovací sazby</t>
  </si>
  <si>
    <t>131</t>
  </si>
  <si>
    <t>HZS1301</t>
  </si>
  <si>
    <t>Hodinová zúčtovací sazba zedník</t>
  </si>
  <si>
    <t>hod</t>
  </si>
  <si>
    <t>512</t>
  </si>
  <si>
    <t>1437426367</t>
  </si>
  <si>
    <t>Poznámka k položce:_x000D_
 bourací práce jinde neuvedené</t>
  </si>
  <si>
    <t>132</t>
  </si>
  <si>
    <t>HZS1302</t>
  </si>
  <si>
    <t>Hodinová zúčtovací sazba zedník specialista</t>
  </si>
  <si>
    <t>386970283</t>
  </si>
  <si>
    <t>Poznámka k položce:_x000D_
zapravení povrchů po drážkování _x000D_
stavební opravy jinde neuvedené</t>
  </si>
  <si>
    <t>133</t>
  </si>
  <si>
    <t>HZS2231</t>
  </si>
  <si>
    <t>Hodinová zúčtovací sazba elektrikář</t>
  </si>
  <si>
    <t>-351407061</t>
  </si>
  <si>
    <t xml:space="preserve">Poznámka k položce:_x000D_
Montáže jinde neuvedené_x000D_
_x000D_
</t>
  </si>
  <si>
    <t>134</t>
  </si>
  <si>
    <t>HZS2232</t>
  </si>
  <si>
    <t>Hodinová zúčtovací sazba elektrikář odborný</t>
  </si>
  <si>
    <t>-1396753004</t>
  </si>
  <si>
    <t>VRN</t>
  </si>
  <si>
    <t>Vedlejší rozpočtové náklady</t>
  </si>
  <si>
    <t>135</t>
  </si>
  <si>
    <t>013254000</t>
  </si>
  <si>
    <t>Dokumentace skutečného provedení stavby</t>
  </si>
  <si>
    <t>kpl</t>
  </si>
  <si>
    <t>1024</t>
  </si>
  <si>
    <t>-1803294907</t>
  </si>
  <si>
    <t>Poznámka k položce:_x000D_
Náklady na vyhotovení dokumentace skutečného provedení stavby a její předání objednateli v požadované formě a požadovaném počtu.; 3x listinná provedení+1x elektronické provedení na CD-Rom</t>
  </si>
  <si>
    <t>136</t>
  </si>
  <si>
    <t>020001000</t>
  </si>
  <si>
    <t>Příprava staveniště</t>
  </si>
  <si>
    <t>-585737929</t>
  </si>
  <si>
    <t>Poznámka k položce:_x000D_
Zaměření a vytýčení stávajících sítí v místě stavby z hlediska jejich ochrany při provádění stavby a ochrana stávajících vedení a zařízení před poškozením</t>
  </si>
  <si>
    <t>137</t>
  </si>
  <si>
    <t>030001000</t>
  </si>
  <si>
    <t>Zařízení staveniště</t>
  </si>
  <si>
    <t>-2046123719</t>
  </si>
  <si>
    <t>Poznámka k položce:_x000D_
Veškeré náklady spojené s vybudováním, provozem a odstraněním zařízení staveniště.</t>
  </si>
  <si>
    <t>138</t>
  </si>
  <si>
    <t>034002000</t>
  </si>
  <si>
    <t>Zabezpečení staveniště</t>
  </si>
  <si>
    <t>1143782912</t>
  </si>
  <si>
    <t>Poznámka k položce:_x000D_
Náklady na ochranu staveniště před vstupem nepovolaných osob, včetně příslušného značení</t>
  </si>
  <si>
    <t>139</t>
  </si>
  <si>
    <t>071103000</t>
  </si>
  <si>
    <t>Provoz investora</t>
  </si>
  <si>
    <t>-662249020</t>
  </si>
  <si>
    <t>Poznámka k položce:_x000D_
Provoz přilehlých prostorů – provoz nepřerušen!</t>
  </si>
  <si>
    <t>140</t>
  </si>
  <si>
    <t>090001000</t>
  </si>
  <si>
    <t>Ostatní náklady</t>
  </si>
  <si>
    <t>1799587607</t>
  </si>
  <si>
    <t>Poznámka k položce:_x000D_
Neprašné zakrytí prostorů, které nebudou rekonstruovány (zřízení+odstranění)</t>
  </si>
  <si>
    <t xml:space="preserve">EI-DS - Elektroinstalace - slaboproud – datová síť  </t>
  </si>
  <si>
    <t xml:space="preserve">D18 - Elektroinstalace - slaboproud – datová síť  </t>
  </si>
  <si>
    <t>D18</t>
  </si>
  <si>
    <t>741111R1</t>
  </si>
  <si>
    <t>Kabel datový jádro Cu plné plášť PVC (U/UTP) kategorie 6 pro vnitřní rozvody pevně</t>
  </si>
  <si>
    <t>741111R1.1</t>
  </si>
  <si>
    <t>Zásuvka 1xRJ45 UTP cat 6 pod omítku</t>
  </si>
  <si>
    <t>ks</t>
  </si>
  <si>
    <t>741111R1.2</t>
  </si>
  <si>
    <t>Konektor RJ45 na kabel UTP</t>
  </si>
  <si>
    <t>741111R1.3</t>
  </si>
  <si>
    <t>Montáž kabelů datových UTP ukončení kabelu konektorem</t>
  </si>
  <si>
    <t>741111R1.4</t>
  </si>
  <si>
    <t>Popis portu datové zásuvky</t>
  </si>
  <si>
    <t>741111R1.5</t>
  </si>
  <si>
    <t>Popis portů patchpanelu</t>
  </si>
  <si>
    <t>741111R1.6</t>
  </si>
  <si>
    <t>Měření metalického segmentu</t>
  </si>
  <si>
    <t>741111R1.7</t>
  </si>
  <si>
    <t>Lišta vkládací LV 40x20, na úchyt.body,zavíčkování</t>
  </si>
  <si>
    <t>741111R1.8</t>
  </si>
  <si>
    <t>Chránička ohebná dvouplášťvá o30</t>
  </si>
  <si>
    <t>741111R1.9</t>
  </si>
  <si>
    <t>Vyhotovení protokolu o měření metal. míst. kabelů</t>
  </si>
  <si>
    <t>741111R1.10</t>
  </si>
  <si>
    <t>Patch panel 19"Patch panel 24x RJ45, CAT6</t>
  </si>
  <si>
    <t>741111R1.11</t>
  </si>
  <si>
    <t>Wi-fi Acces point</t>
  </si>
  <si>
    <t>Poznámka k položce:_x000D_
Komletní provedení PARAMETRY - Až 5952 Mb/s WiFi 6 rychlosti: 1148 Mb/s na 2,4 GHz + 4804 Mb/s na 5 GHz† - Podporuje technologie WiFi 6, například HE160 (160 MHz šířka kanálu), 1024-QAM atd.‡ - Interní antény 4x4 MU-MIMO v obou pásmech - Integrace s platformou pro centralizovanou správu - 1x 2,5 Gigabit Ethernet port - Napájení PoE+: Podporuje 802.3at PoE+ a DC - Kompaktní elegantní design</t>
  </si>
  <si>
    <t>741111R1.12</t>
  </si>
  <si>
    <t>Zprovoznění, seznámení s obsluhou, předání provozovateli</t>
  </si>
  <si>
    <t>EI-SP - Elektroinstalace - silnoproud</t>
  </si>
  <si>
    <t>D1 - Specifikace dodávky RF29</t>
  </si>
  <si>
    <t>D5 - Elektromontáže</t>
  </si>
  <si>
    <t xml:space="preserve">    D6 - TRUBKA OHEBNÁ, NÍZKÁ MECHANICKÁ ODOLNOST</t>
  </si>
  <si>
    <t xml:space="preserve">    D7 - SVORKOVNICE DO KRABIC</t>
  </si>
  <si>
    <t xml:space="preserve">    D8 - KRYT SPÍNAČE, </t>
  </si>
  <si>
    <t xml:space="preserve">    D9 - RÁMEČEK, </t>
  </si>
  <si>
    <t xml:space="preserve">    D10 - PŘÍSTROJE</t>
  </si>
  <si>
    <t xml:space="preserve">    D11 - ZÁSUVKA NN, </t>
  </si>
  <si>
    <t xml:space="preserve">    D12 - SVÍTIDLA</t>
  </si>
  <si>
    <t xml:space="preserve">    D13 - KABEL SILOVÝ,IZOLACE PVC</t>
  </si>
  <si>
    <t xml:space="preserve">    D14 - VODIČ JEDNOŽILOVÝ  (CY)</t>
  </si>
  <si>
    <t xml:space="preserve">    D15 - MONTÁŽ ROZVODNIC</t>
  </si>
  <si>
    <t xml:space="preserve">    D16 - UKONČENÍ KABELŮ DO</t>
  </si>
  <si>
    <t xml:space="preserve">    D17 - UKONČENÍ  VODIČŮ V ROZVADĚČÍCH</t>
  </si>
  <si>
    <t xml:space="preserve">    D18 - UKONČENÍ VODIČŮ NA SVORKOVNICI</t>
  </si>
  <si>
    <t xml:space="preserve">    D19 - HODINOVE ZUCTOVACI SAZBY</t>
  </si>
  <si>
    <t xml:space="preserve">    D20 - KOORDINACE POSTUPU PRACI</t>
  </si>
  <si>
    <t xml:space="preserve">    D21 - PROVEDENI REVIZNICH ZKOUSEK DLE CSN 331500</t>
  </si>
  <si>
    <t>D23 - OSTATNÍ</t>
  </si>
  <si>
    <t>D1</t>
  </si>
  <si>
    <t>Specifikace dodávky RF29</t>
  </si>
  <si>
    <t>Pol1</t>
  </si>
  <si>
    <t>Rám s dveřmi, otočný plast.zámek, IP30, šedá, montáž POD omítku, ŠxV=635x760</t>
  </si>
  <si>
    <t>Pol2</t>
  </si>
  <si>
    <t>Bočnice ProfiSNAP, standardní hloubka, V=650, sada 1 pár</t>
  </si>
  <si>
    <t>Pol3</t>
  </si>
  <si>
    <t>Ochranný kryt, montáž POD omítku, ŠxVxH=635x760x240</t>
  </si>
  <si>
    <t>Pol4</t>
  </si>
  <si>
    <t>Schránka na dokumentaci A4</t>
  </si>
  <si>
    <t>Pol5</t>
  </si>
  <si>
    <t>DIN lišta přístrojová hliníková, šířka skříně = 600, šířka lišty = 488 (24 modulů)</t>
  </si>
  <si>
    <t>Pol6</t>
  </si>
  <si>
    <t>Upevňovací úchytka s vodivým propojení (zelená)</t>
  </si>
  <si>
    <t>Pol7</t>
  </si>
  <si>
    <t>Upevňovací úchytka celoplastová (bílá)</t>
  </si>
  <si>
    <t>Pol8</t>
  </si>
  <si>
    <t>Krycí deska ProfiSNAP, bez výřezu, plechová, šedá, V=50, skříň Š=600</t>
  </si>
  <si>
    <t>Pol9</t>
  </si>
  <si>
    <t>Krycí deska ProfiSNAP, bez výřezu, plechová, šedá, V=150, skříň Š=600</t>
  </si>
  <si>
    <t>Pol10</t>
  </si>
  <si>
    <t>Krycí deska ProfiSNAP, s výřezem 45mm, plechová, šedá, V=150, skříň Š=600</t>
  </si>
  <si>
    <t>Pol11</t>
  </si>
  <si>
    <t>Zaslepovací pás max. délka 1m, pro výřezy 45mm, šedý</t>
  </si>
  <si>
    <t>Pol12</t>
  </si>
  <si>
    <t>-B10/1 Jistič , char B, 1-pólový, Icn=10kA, In=10A</t>
  </si>
  <si>
    <t>Pol13</t>
  </si>
  <si>
    <t>-B16/1 Jistič , char B, 1-pólový, Icn=10kA, In=16A</t>
  </si>
  <si>
    <t>Pol14</t>
  </si>
  <si>
    <t>-B20/3 Jistič , char B, 3-pólový, Icn=10kA, In=20A</t>
  </si>
  <si>
    <t>Pol15</t>
  </si>
  <si>
    <t>-40/4/003-A Chránič Ir=250A, typ A, 4-pól, Idn=0.03A, In=40A</t>
  </si>
  <si>
    <t>Pol16</t>
  </si>
  <si>
    <t>-10/1N/B/003-A Chránič s nadpr.ochr Ir=250A+puls.SS,A,1+N,char.B, Idn=0.03A, In=10A</t>
  </si>
  <si>
    <t>Pol17</t>
  </si>
  <si>
    <t>Vypínač, 3-pól, In=40A</t>
  </si>
  <si>
    <t>Pol18</t>
  </si>
  <si>
    <t>Svodič přepětí třídy C, modulový, 4pól, s lištou</t>
  </si>
  <si>
    <t>Pol20</t>
  </si>
  <si>
    <t>Odjištění ve stáv.rozvaděči  Jistič 25A/3/B</t>
  </si>
  <si>
    <t>D5</t>
  </si>
  <si>
    <t>Elektromontáže</t>
  </si>
  <si>
    <t>Pol21</t>
  </si>
  <si>
    <t>KRABICE UNIVERZÁLNÍ</t>
  </si>
  <si>
    <t>Pol22</t>
  </si>
  <si>
    <t>KRABICE UNIVERZÁLNÍ DO SÁDROKARTONU</t>
  </si>
  <si>
    <t>D6</t>
  </si>
  <si>
    <t>TRUBKA OHEBNÁ, NÍZKÁ MECHANICKÁ ODOLNOST</t>
  </si>
  <si>
    <t>Pol23</t>
  </si>
  <si>
    <t>1450 d 50   mm</t>
  </si>
  <si>
    <t>D7</t>
  </si>
  <si>
    <t>SVORKOVNICE DO KRABIC</t>
  </si>
  <si>
    <t>Pol24</t>
  </si>
  <si>
    <t>svorka lustrová dvojitá</t>
  </si>
  <si>
    <t>D8</t>
  </si>
  <si>
    <t xml:space="preserve">KRYT SPÍNAČE, </t>
  </si>
  <si>
    <t>Pol25</t>
  </si>
  <si>
    <t>Kryt spínače kolébkového; d. , ; b. bílá / ledová bílá</t>
  </si>
  <si>
    <t>Pol26</t>
  </si>
  <si>
    <t>Kryt spínače kolébkového, dělený; d. , ; b. bílá / ledová bílá</t>
  </si>
  <si>
    <t>Pol27</t>
  </si>
  <si>
    <t>Kryt spínače žaluziového komfortního, s otočným ovladačem, s potiskem; d. , ; b. bílá / ledová bílá</t>
  </si>
  <si>
    <t>D9</t>
  </si>
  <si>
    <t xml:space="preserve">RÁMEČEK, </t>
  </si>
  <si>
    <t>Pol28</t>
  </si>
  <si>
    <t>Rámeček pro elektroinstalační přístroje, jednonásobný; d. ; b. bílá / ledová bílá</t>
  </si>
  <si>
    <t>Pol29</t>
  </si>
  <si>
    <t>Rámeček pro elektroinstalační přístroje, dvojnásobný vodorovný; d. ; b. bílá / ledová bílá</t>
  </si>
  <si>
    <t>D10</t>
  </si>
  <si>
    <t>PŘÍSTROJE</t>
  </si>
  <si>
    <t>Pol30</t>
  </si>
  <si>
    <t>Přístroj spínače jednopólového (bezšroubové svorky); řazení 1, 1So (do hořlavých podkladů B až F)</t>
  </si>
  <si>
    <t>Pol31</t>
  </si>
  <si>
    <t>Přístroj přepínače střídavého (bezšroubové svorky); řazení 6, 6So (do hořlavých podkladů B až F)</t>
  </si>
  <si>
    <t>Pol32</t>
  </si>
  <si>
    <t>Přístroj přepínače střídavého dvojitého (bezšroubové svorky); řazení 6+6 (6+1, 5B)</t>
  </si>
  <si>
    <t>Pol33</t>
  </si>
  <si>
    <t>Přístroj spínače žaluziového, jednopólového kolébkového; řazení 1+1 s blokováním (do hořlavých podkladů B až F)</t>
  </si>
  <si>
    <t>D11</t>
  </si>
  <si>
    <t xml:space="preserve">ZÁSUVKA NN, </t>
  </si>
  <si>
    <t>Pol34</t>
  </si>
  <si>
    <t>Zásuvka jednonásobná (bezšroubové svorky), s ochranným kolíkem, s clonkami; d. , ; b. bílá / ledová bílá</t>
  </si>
  <si>
    <t>Pol35</t>
  </si>
  <si>
    <t>přep.ochrana pod zásuvku, 5kA (8/20)</t>
  </si>
  <si>
    <t>D12</t>
  </si>
  <si>
    <t>SVÍTIDLA</t>
  </si>
  <si>
    <t>Pol36</t>
  </si>
  <si>
    <t>A -  LED panel, UGR&lt;19, Ra 90, hliníkový rámeček, mikroprizmatický kryt, čtverec 600x600mm, 1 x LED, 53W, 5900lm, Ra90, 4000K</t>
  </si>
  <si>
    <t>Pol37</t>
  </si>
  <si>
    <t>B -  Závěsné/přisazené, LED asymetrické svítidlo, 1 x LED, 47W, 6500lm, Ra80, 4000K</t>
  </si>
  <si>
    <t>Pol38</t>
  </si>
  <si>
    <t>N - Přisazené LED nouzové svítidlo EXIT s piktogramem, 1 x ETE/1W , 1W, 50lm, Ra80, 4000K</t>
  </si>
  <si>
    <t>D13</t>
  </si>
  <si>
    <t>KABEL SILOVÝ,IZOLACE PVC</t>
  </si>
  <si>
    <t>Pol39</t>
  </si>
  <si>
    <t>CYKY-J 3x1.5 , pevně</t>
  </si>
  <si>
    <t>Pol40</t>
  </si>
  <si>
    <t>CYKY-O 2x1.5 , pevně</t>
  </si>
  <si>
    <t>Pol41</t>
  </si>
  <si>
    <t>CYKY-O 3x1.5 , pevně</t>
  </si>
  <si>
    <t>Pol42</t>
  </si>
  <si>
    <t>CYKY-O 4x1.5 , pevně</t>
  </si>
  <si>
    <t>Pol43</t>
  </si>
  <si>
    <t>CYKY-J 3x2.5 , pevně</t>
  </si>
  <si>
    <t>Pol44</t>
  </si>
  <si>
    <t>CYKY-J 5x4 , pevně</t>
  </si>
  <si>
    <t>Pol45</t>
  </si>
  <si>
    <t>CYKY-J 5x6 , pevně</t>
  </si>
  <si>
    <t>D14</t>
  </si>
  <si>
    <t>VODIČ JEDNOŽILOVÝ  (CY)</t>
  </si>
  <si>
    <t>Pol46</t>
  </si>
  <si>
    <t>H07V-U 10   mm2 , pevně</t>
  </si>
  <si>
    <t>Pol47</t>
  </si>
  <si>
    <t>Ekvipotenciální přípojnice</t>
  </si>
  <si>
    <t>D15</t>
  </si>
  <si>
    <t>MONTÁŽ ROZVODNIC</t>
  </si>
  <si>
    <t>Pol48</t>
  </si>
  <si>
    <t>do  20 kg</t>
  </si>
  <si>
    <t>D16</t>
  </si>
  <si>
    <t>UKONČENÍ KABELŮ DO</t>
  </si>
  <si>
    <t>Pol49</t>
  </si>
  <si>
    <t>5x10 mm2</t>
  </si>
  <si>
    <t>Pol50</t>
  </si>
  <si>
    <t>5x4 mm2</t>
  </si>
  <si>
    <t>D17</t>
  </si>
  <si>
    <t>UKONČENÍ  VODIČŮ V ROZVADĚČÍCH</t>
  </si>
  <si>
    <t>Pol51</t>
  </si>
  <si>
    <t>do 2,5 mm2</t>
  </si>
  <si>
    <t>Pol52</t>
  </si>
  <si>
    <t>do 6 mm2</t>
  </si>
  <si>
    <t>UKONČENÍ VODIČŮ NA SVORKOVNICI</t>
  </si>
  <si>
    <t>Pol53</t>
  </si>
  <si>
    <t>do 16 mm2</t>
  </si>
  <si>
    <t>D19</t>
  </si>
  <si>
    <t>HODINOVE ZUCTOVACI SAZBY</t>
  </si>
  <si>
    <t>Pol54</t>
  </si>
  <si>
    <t>Vyhledani pripojovaciho mista</t>
  </si>
  <si>
    <t>Pol55</t>
  </si>
  <si>
    <t>Uprava stavajiciho rozvadece</t>
  </si>
  <si>
    <t>Pol56</t>
  </si>
  <si>
    <t>Demontaz stavajiciho zarizeni</t>
  </si>
  <si>
    <t>D20</t>
  </si>
  <si>
    <t>KOORDINACE POSTUPU PRACI</t>
  </si>
  <si>
    <t>Pol57</t>
  </si>
  <si>
    <t>S ostatnimi profesemi</t>
  </si>
  <si>
    <t>D21</t>
  </si>
  <si>
    <t>PROVEDENI REVIZNICH ZKOUSEK DLE CSN 331500</t>
  </si>
  <si>
    <t>Pol58</t>
  </si>
  <si>
    <t>Revizni technik</t>
  </si>
  <si>
    <t>D23</t>
  </si>
  <si>
    <t>OSTATNÍ</t>
  </si>
  <si>
    <t>O1</t>
  </si>
  <si>
    <t>Podružný materiál</t>
  </si>
  <si>
    <t>-2143660687</t>
  </si>
  <si>
    <t>O2</t>
  </si>
  <si>
    <t>Dodav. dokumentace</t>
  </si>
  <si>
    <t>71674761</t>
  </si>
  <si>
    <t>O3</t>
  </si>
  <si>
    <t>Doprava, Přesun hmot</t>
  </si>
  <si>
    <t>-2132486147</t>
  </si>
  <si>
    <t>O4</t>
  </si>
  <si>
    <t>PPV materiál + práce</t>
  </si>
  <si>
    <t>2030355626</t>
  </si>
  <si>
    <t>Statutární město Brno, MČ Brno-střed, Dominikánská 264/2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</si>
</sst>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19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Alignment="1">
      <alignment vertical="center"/>
    </xf>
    <xf numFmtId="166" fontId="15" fillId="0" borderId="0" xfId="0" applyNumberFormat="1" applyFont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4" xfId="0" applyNumberFormat="1" applyFont="1" applyBorder="1" applyAlignment="1">
      <alignment vertical="center"/>
    </xf>
    <xf numFmtId="4" fontId="24" fillId="0" borderId="0" xfId="0" applyNumberFormat="1" applyFont="1" applyAlignment="1">
      <alignment vertical="center"/>
    </xf>
    <xf numFmtId="166" fontId="24" fillId="0" borderId="0" xfId="0" applyNumberFormat="1" applyFont="1" applyAlignment="1">
      <alignment vertical="center"/>
    </xf>
    <xf numFmtId="4" fontId="24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4" fontId="19" fillId="0" borderId="0" xfId="0" applyNumberFormat="1" applyFont="1"/>
    <xf numFmtId="166" fontId="27" fillId="0" borderId="12" xfId="0" applyNumberFormat="1" applyFont="1" applyBorder="1"/>
    <xf numFmtId="166" fontId="27" fillId="0" borderId="13" xfId="0" applyNumberFormat="1" applyFont="1" applyBorder="1"/>
    <xf numFmtId="4" fontId="28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166" fontId="18" fillId="0" borderId="0" xfId="0" applyNumberFormat="1" applyFont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vertical="center" wrapText="1"/>
    </xf>
    <xf numFmtId="0" fontId="0" fillId="0" borderId="14" xfId="0" applyBorder="1" applyAlignment="1">
      <alignment vertical="center"/>
    </xf>
    <xf numFmtId="0" fontId="31" fillId="0" borderId="22" xfId="0" applyFont="1" applyBorder="1" applyAlignment="1" applyProtection="1">
      <alignment horizontal="center" vertical="center"/>
      <protection locked="0"/>
    </xf>
    <xf numFmtId="49" fontId="31" fillId="0" borderId="22" xfId="0" applyNumberFormat="1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167" fontId="31" fillId="0" borderId="22" xfId="0" applyNumberFormat="1" applyFont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0" borderId="14" xfId="0" applyFont="1" applyBorder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9"/>
  <sheetViews>
    <sheetView showGridLines="0" tabSelected="1" workbookViewId="0">
      <selection activeCell="E11" sqref="E11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50000000000003" customHeight="1">
      <c r="AR2" s="176" t="s">
        <v>5</v>
      </c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S2" s="13" t="s">
        <v>6</v>
      </c>
      <c r="BT2" s="13" t="s">
        <v>7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pans="1:74" ht="24.95" customHeight="1">
      <c r="B4" s="16"/>
      <c r="D4" s="17" t="s">
        <v>9</v>
      </c>
      <c r="AR4" s="16"/>
      <c r="AS4" s="18" t="s">
        <v>10</v>
      </c>
      <c r="BS4" s="13" t="s">
        <v>11</v>
      </c>
    </row>
    <row r="5" spans="1:74" ht="12" customHeight="1">
      <c r="B5" s="16"/>
      <c r="D5" s="19" t="s">
        <v>12</v>
      </c>
      <c r="K5" s="156" t="s">
        <v>13</v>
      </c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R5" s="16"/>
      <c r="BS5" s="13" t="s">
        <v>6</v>
      </c>
    </row>
    <row r="6" spans="1:74" ht="36.950000000000003" customHeight="1">
      <c r="B6" s="16"/>
      <c r="D6" s="21" t="s">
        <v>14</v>
      </c>
      <c r="K6" s="158" t="s">
        <v>15</v>
      </c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R6" s="16"/>
      <c r="BS6" s="13" t="s">
        <v>6</v>
      </c>
    </row>
    <row r="7" spans="1:74" ht="12" customHeight="1">
      <c r="B7" s="16"/>
      <c r="D7" s="22" t="s">
        <v>16</v>
      </c>
      <c r="K7" s="20" t="s">
        <v>1</v>
      </c>
      <c r="AK7" s="22" t="s">
        <v>17</v>
      </c>
      <c r="AN7" s="20" t="s">
        <v>1</v>
      </c>
      <c r="AR7" s="16"/>
      <c r="BS7" s="13" t="s">
        <v>6</v>
      </c>
    </row>
    <row r="8" spans="1:74" ht="12" customHeight="1">
      <c r="B8" s="16"/>
      <c r="D8" s="22" t="s">
        <v>18</v>
      </c>
      <c r="K8" s="20" t="s">
        <v>19</v>
      </c>
      <c r="AK8" s="22" t="s">
        <v>20</v>
      </c>
      <c r="AN8" s="20" t="s">
        <v>21</v>
      </c>
      <c r="AR8" s="16"/>
      <c r="BS8" s="13" t="s">
        <v>6</v>
      </c>
    </row>
    <row r="9" spans="1:74" ht="14.45" customHeight="1">
      <c r="B9" s="16"/>
      <c r="AR9" s="16"/>
      <c r="BS9" s="13" t="s">
        <v>6</v>
      </c>
    </row>
    <row r="10" spans="1:74" ht="12" customHeight="1">
      <c r="B10" s="16"/>
      <c r="D10" s="22" t="s">
        <v>22</v>
      </c>
      <c r="AK10" s="22" t="s">
        <v>23</v>
      </c>
      <c r="AN10" s="20" t="s">
        <v>24</v>
      </c>
      <c r="AR10" s="16"/>
      <c r="BS10" s="13" t="s">
        <v>6</v>
      </c>
    </row>
    <row r="11" spans="1:74" ht="18.399999999999999" customHeight="1">
      <c r="B11" s="16"/>
      <c r="E11" s="20" t="s">
        <v>1000</v>
      </c>
      <c r="AK11" s="22" t="s">
        <v>25</v>
      </c>
      <c r="AN11" s="20" t="s">
        <v>1</v>
      </c>
      <c r="AR11" s="16"/>
      <c r="BS11" s="13" t="s">
        <v>6</v>
      </c>
    </row>
    <row r="12" spans="1:74" ht="6.95" customHeight="1">
      <c r="B12" s="16"/>
      <c r="AR12" s="16"/>
      <c r="BS12" s="13" t="s">
        <v>6</v>
      </c>
    </row>
    <row r="13" spans="1:74" ht="12" customHeight="1">
      <c r="B13" s="16"/>
      <c r="D13" s="22" t="s">
        <v>26</v>
      </c>
      <c r="AK13" s="22" t="s">
        <v>23</v>
      </c>
      <c r="AN13" s="20" t="s">
        <v>1</v>
      </c>
      <c r="AR13" s="16"/>
      <c r="BS13" s="13" t="s">
        <v>6</v>
      </c>
    </row>
    <row r="14" spans="1:74" ht="12.75">
      <c r="B14" s="16"/>
      <c r="E14" s="20" t="s">
        <v>27</v>
      </c>
      <c r="AK14" s="22" t="s">
        <v>25</v>
      </c>
      <c r="AN14" s="20" t="s">
        <v>1</v>
      </c>
      <c r="AR14" s="16"/>
      <c r="BS14" s="13" t="s">
        <v>6</v>
      </c>
    </row>
    <row r="15" spans="1:74" ht="6.95" customHeight="1">
      <c r="B15" s="16"/>
      <c r="AR15" s="16"/>
      <c r="BS15" s="13" t="s">
        <v>3</v>
      </c>
    </row>
    <row r="16" spans="1:74" ht="12" customHeight="1">
      <c r="B16" s="16"/>
      <c r="D16" s="22" t="s">
        <v>28</v>
      </c>
      <c r="AK16" s="22" t="s">
        <v>23</v>
      </c>
      <c r="AN16" s="20" t="s">
        <v>29</v>
      </c>
      <c r="AR16" s="16"/>
      <c r="BS16" s="13" t="s">
        <v>3</v>
      </c>
    </row>
    <row r="17" spans="2:71" ht="18.399999999999999" customHeight="1">
      <c r="B17" s="16"/>
      <c r="E17" s="20" t="s">
        <v>30</v>
      </c>
      <c r="AK17" s="22" t="s">
        <v>25</v>
      </c>
      <c r="AN17" s="20" t="s">
        <v>1</v>
      </c>
      <c r="AR17" s="16"/>
      <c r="BS17" s="13" t="s">
        <v>31</v>
      </c>
    </row>
    <row r="18" spans="2:71" ht="6.95" customHeight="1">
      <c r="B18" s="16"/>
      <c r="AR18" s="16"/>
      <c r="BS18" s="13" t="s">
        <v>6</v>
      </c>
    </row>
    <row r="19" spans="2:71" ht="12" customHeight="1">
      <c r="B19" s="16"/>
      <c r="D19" s="22" t="s">
        <v>32</v>
      </c>
      <c r="AK19" s="22" t="s">
        <v>23</v>
      </c>
      <c r="AN19" s="20" t="s">
        <v>1</v>
      </c>
      <c r="AR19" s="16"/>
      <c r="BS19" s="13" t="s">
        <v>6</v>
      </c>
    </row>
    <row r="20" spans="2:71" ht="18.399999999999999" customHeight="1">
      <c r="B20" s="16"/>
      <c r="E20" s="20" t="s">
        <v>27</v>
      </c>
      <c r="AK20" s="22" t="s">
        <v>25</v>
      </c>
      <c r="AN20" s="20" t="s">
        <v>1</v>
      </c>
      <c r="AR20" s="16"/>
      <c r="BS20" s="13" t="s">
        <v>31</v>
      </c>
    </row>
    <row r="21" spans="2:71" ht="6.95" customHeight="1">
      <c r="B21" s="16"/>
      <c r="AR21" s="16"/>
    </row>
    <row r="22" spans="2:71" ht="12" customHeight="1">
      <c r="B22" s="16"/>
      <c r="D22" s="22" t="s">
        <v>33</v>
      </c>
      <c r="AR22" s="16"/>
    </row>
    <row r="23" spans="2:71" ht="204" customHeight="1">
      <c r="B23" s="16"/>
      <c r="E23" s="159" t="s">
        <v>34</v>
      </c>
      <c r="F23" s="159"/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B23" s="159"/>
      <c r="AC23" s="159"/>
      <c r="AD23" s="159"/>
      <c r="AE23" s="159"/>
      <c r="AF23" s="159"/>
      <c r="AG23" s="159"/>
      <c r="AH23" s="159"/>
      <c r="AI23" s="159"/>
      <c r="AJ23" s="159"/>
      <c r="AK23" s="159"/>
      <c r="AL23" s="159"/>
      <c r="AM23" s="159"/>
      <c r="AN23" s="159"/>
      <c r="AR23" s="16"/>
    </row>
    <row r="24" spans="2:71" ht="6.95" customHeight="1">
      <c r="B24" s="16"/>
      <c r="AR24" s="16"/>
    </row>
    <row r="25" spans="2:71" ht="6.95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" customHeight="1">
      <c r="B26" s="25"/>
      <c r="D26" s="26" t="s">
        <v>35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60">
        <f>ROUND(AG94,2)</f>
        <v>0</v>
      </c>
      <c r="AL26" s="161"/>
      <c r="AM26" s="161"/>
      <c r="AN26" s="161"/>
      <c r="AO26" s="161"/>
      <c r="AR26" s="25"/>
    </row>
    <row r="27" spans="2:71" s="1" customFormat="1" ht="6.95" customHeight="1">
      <c r="B27" s="25"/>
      <c r="AR27" s="25"/>
    </row>
    <row r="28" spans="2:71" s="1" customFormat="1" ht="12.75">
      <c r="B28" s="25"/>
      <c r="L28" s="162" t="s">
        <v>36</v>
      </c>
      <c r="M28" s="162"/>
      <c r="N28" s="162"/>
      <c r="O28" s="162"/>
      <c r="P28" s="162"/>
      <c r="W28" s="162" t="s">
        <v>37</v>
      </c>
      <c r="X28" s="162"/>
      <c r="Y28" s="162"/>
      <c r="Z28" s="162"/>
      <c r="AA28" s="162"/>
      <c r="AB28" s="162"/>
      <c r="AC28" s="162"/>
      <c r="AD28" s="162"/>
      <c r="AE28" s="162"/>
      <c r="AK28" s="162" t="s">
        <v>38</v>
      </c>
      <c r="AL28" s="162"/>
      <c r="AM28" s="162"/>
      <c r="AN28" s="162"/>
      <c r="AO28" s="162"/>
      <c r="AR28" s="25"/>
    </row>
    <row r="29" spans="2:71" s="2" customFormat="1" ht="14.45" customHeight="1">
      <c r="B29" s="29"/>
      <c r="D29" s="22" t="s">
        <v>39</v>
      </c>
      <c r="F29" s="22" t="s">
        <v>40</v>
      </c>
      <c r="L29" s="165">
        <v>0.21</v>
      </c>
      <c r="M29" s="164"/>
      <c r="N29" s="164"/>
      <c r="O29" s="164"/>
      <c r="P29" s="164"/>
      <c r="W29" s="163">
        <f>ROUND(AZ94, 2)</f>
        <v>0</v>
      </c>
      <c r="X29" s="164"/>
      <c r="Y29" s="164"/>
      <c r="Z29" s="164"/>
      <c r="AA29" s="164"/>
      <c r="AB29" s="164"/>
      <c r="AC29" s="164"/>
      <c r="AD29" s="164"/>
      <c r="AE29" s="164"/>
      <c r="AK29" s="163">
        <f>ROUND(AV94, 2)</f>
        <v>0</v>
      </c>
      <c r="AL29" s="164"/>
      <c r="AM29" s="164"/>
      <c r="AN29" s="164"/>
      <c r="AO29" s="164"/>
      <c r="AR29" s="29"/>
    </row>
    <row r="30" spans="2:71" s="2" customFormat="1" ht="14.45" customHeight="1">
      <c r="B30" s="29"/>
      <c r="F30" s="22" t="s">
        <v>41</v>
      </c>
      <c r="L30" s="165">
        <v>0.12</v>
      </c>
      <c r="M30" s="164"/>
      <c r="N30" s="164"/>
      <c r="O30" s="164"/>
      <c r="P30" s="164"/>
      <c r="W30" s="163">
        <f>ROUND(BA94, 2)</f>
        <v>0</v>
      </c>
      <c r="X30" s="164"/>
      <c r="Y30" s="164"/>
      <c r="Z30" s="164"/>
      <c r="AA30" s="164"/>
      <c r="AB30" s="164"/>
      <c r="AC30" s="164"/>
      <c r="AD30" s="164"/>
      <c r="AE30" s="164"/>
      <c r="AK30" s="163">
        <f>ROUND(AW94, 2)</f>
        <v>0</v>
      </c>
      <c r="AL30" s="164"/>
      <c r="AM30" s="164"/>
      <c r="AN30" s="164"/>
      <c r="AO30" s="164"/>
      <c r="AR30" s="29"/>
    </row>
    <row r="31" spans="2:71" s="2" customFormat="1" ht="14.45" hidden="1" customHeight="1">
      <c r="B31" s="29"/>
      <c r="F31" s="22" t="s">
        <v>42</v>
      </c>
      <c r="L31" s="165">
        <v>0.21</v>
      </c>
      <c r="M31" s="164"/>
      <c r="N31" s="164"/>
      <c r="O31" s="164"/>
      <c r="P31" s="164"/>
      <c r="W31" s="163">
        <f>ROUND(BB94, 2)</f>
        <v>0</v>
      </c>
      <c r="X31" s="164"/>
      <c r="Y31" s="164"/>
      <c r="Z31" s="164"/>
      <c r="AA31" s="164"/>
      <c r="AB31" s="164"/>
      <c r="AC31" s="164"/>
      <c r="AD31" s="164"/>
      <c r="AE31" s="164"/>
      <c r="AK31" s="163">
        <v>0</v>
      </c>
      <c r="AL31" s="164"/>
      <c r="AM31" s="164"/>
      <c r="AN31" s="164"/>
      <c r="AO31" s="164"/>
      <c r="AR31" s="29"/>
    </row>
    <row r="32" spans="2:71" s="2" customFormat="1" ht="14.45" hidden="1" customHeight="1">
      <c r="B32" s="29"/>
      <c r="F32" s="22" t="s">
        <v>43</v>
      </c>
      <c r="L32" s="165">
        <v>0.12</v>
      </c>
      <c r="M32" s="164"/>
      <c r="N32" s="164"/>
      <c r="O32" s="164"/>
      <c r="P32" s="164"/>
      <c r="W32" s="163">
        <f>ROUND(BC94, 2)</f>
        <v>0</v>
      </c>
      <c r="X32" s="164"/>
      <c r="Y32" s="164"/>
      <c r="Z32" s="164"/>
      <c r="AA32" s="164"/>
      <c r="AB32" s="164"/>
      <c r="AC32" s="164"/>
      <c r="AD32" s="164"/>
      <c r="AE32" s="164"/>
      <c r="AK32" s="163">
        <v>0</v>
      </c>
      <c r="AL32" s="164"/>
      <c r="AM32" s="164"/>
      <c r="AN32" s="164"/>
      <c r="AO32" s="164"/>
      <c r="AR32" s="29"/>
    </row>
    <row r="33" spans="2:44" s="2" customFormat="1" ht="14.45" hidden="1" customHeight="1">
      <c r="B33" s="29"/>
      <c r="F33" s="22" t="s">
        <v>44</v>
      </c>
      <c r="L33" s="165">
        <v>0</v>
      </c>
      <c r="M33" s="164"/>
      <c r="N33" s="164"/>
      <c r="O33" s="164"/>
      <c r="P33" s="164"/>
      <c r="W33" s="163">
        <f>ROUND(BD94, 2)</f>
        <v>0</v>
      </c>
      <c r="X33" s="164"/>
      <c r="Y33" s="164"/>
      <c r="Z33" s="164"/>
      <c r="AA33" s="164"/>
      <c r="AB33" s="164"/>
      <c r="AC33" s="164"/>
      <c r="AD33" s="164"/>
      <c r="AE33" s="164"/>
      <c r="AK33" s="163">
        <v>0</v>
      </c>
      <c r="AL33" s="164"/>
      <c r="AM33" s="164"/>
      <c r="AN33" s="164"/>
      <c r="AO33" s="164"/>
      <c r="AR33" s="29"/>
    </row>
    <row r="34" spans="2:44" s="1" customFormat="1" ht="6.95" customHeight="1">
      <c r="B34" s="25"/>
      <c r="AR34" s="25"/>
    </row>
    <row r="35" spans="2:44" s="1" customFormat="1" ht="25.9" customHeight="1">
      <c r="B35" s="25"/>
      <c r="C35" s="30"/>
      <c r="D35" s="31" t="s">
        <v>45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3" t="s">
        <v>46</v>
      </c>
      <c r="U35" s="32"/>
      <c r="V35" s="32"/>
      <c r="W35" s="32"/>
      <c r="X35" s="186" t="s">
        <v>47</v>
      </c>
      <c r="Y35" s="187"/>
      <c r="Z35" s="187"/>
      <c r="AA35" s="187"/>
      <c r="AB35" s="187"/>
      <c r="AC35" s="32"/>
      <c r="AD35" s="32"/>
      <c r="AE35" s="32"/>
      <c r="AF35" s="32"/>
      <c r="AG35" s="32"/>
      <c r="AH35" s="32"/>
      <c r="AI35" s="32"/>
      <c r="AJ35" s="32"/>
      <c r="AK35" s="188">
        <f>SUM(AK26:AK33)</f>
        <v>0</v>
      </c>
      <c r="AL35" s="187"/>
      <c r="AM35" s="187"/>
      <c r="AN35" s="187"/>
      <c r="AO35" s="189"/>
      <c r="AP35" s="30"/>
      <c r="AQ35" s="30"/>
      <c r="AR35" s="25"/>
    </row>
    <row r="36" spans="2:44" s="1" customFormat="1" ht="6.95" customHeight="1">
      <c r="B36" s="25"/>
      <c r="AR36" s="25"/>
    </row>
    <row r="37" spans="2:44" s="1" customFormat="1" ht="14.45" customHeight="1">
      <c r="B37" s="25"/>
      <c r="AR37" s="25"/>
    </row>
    <row r="38" spans="2:44" ht="14.45" customHeight="1">
      <c r="B38" s="16"/>
      <c r="AR38" s="16"/>
    </row>
    <row r="39" spans="2:44" ht="14.45" customHeight="1">
      <c r="B39" s="16"/>
      <c r="AR39" s="16"/>
    </row>
    <row r="40" spans="2:44" ht="14.45" customHeight="1">
      <c r="B40" s="16"/>
      <c r="AR40" s="16"/>
    </row>
    <row r="41" spans="2:44" ht="14.45" customHeight="1">
      <c r="B41" s="16"/>
      <c r="AR41" s="16"/>
    </row>
    <row r="42" spans="2:44" ht="14.45" customHeight="1">
      <c r="B42" s="16"/>
      <c r="AR42" s="16"/>
    </row>
    <row r="43" spans="2:44" ht="14.45" customHeight="1">
      <c r="B43" s="16"/>
      <c r="AR43" s="16"/>
    </row>
    <row r="44" spans="2:44" ht="14.45" customHeight="1">
      <c r="B44" s="16"/>
      <c r="AR44" s="16"/>
    </row>
    <row r="45" spans="2:44" ht="14.45" customHeight="1">
      <c r="B45" s="16"/>
      <c r="AR45" s="16"/>
    </row>
    <row r="46" spans="2:44" ht="14.45" customHeight="1">
      <c r="B46" s="16"/>
      <c r="AR46" s="16"/>
    </row>
    <row r="47" spans="2:44" ht="14.45" customHeight="1">
      <c r="B47" s="16"/>
      <c r="AR47" s="16"/>
    </row>
    <row r="48" spans="2:44" ht="14.45" customHeight="1">
      <c r="B48" s="16"/>
      <c r="AR48" s="16"/>
    </row>
    <row r="49" spans="2:44" s="1" customFormat="1" ht="14.45" customHeight="1">
      <c r="B49" s="25"/>
      <c r="D49" s="34" t="s">
        <v>48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4" t="s">
        <v>49</v>
      </c>
      <c r="AI49" s="35"/>
      <c r="AJ49" s="35"/>
      <c r="AK49" s="35"/>
      <c r="AL49" s="35"/>
      <c r="AM49" s="35"/>
      <c r="AN49" s="35"/>
      <c r="AO49" s="35"/>
      <c r="AR49" s="25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2.75">
      <c r="B60" s="25"/>
      <c r="D60" s="36" t="s">
        <v>50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6" t="s">
        <v>51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6" t="s">
        <v>50</v>
      </c>
      <c r="AI60" s="27"/>
      <c r="AJ60" s="27"/>
      <c r="AK60" s="27"/>
      <c r="AL60" s="27"/>
      <c r="AM60" s="36" t="s">
        <v>51</v>
      </c>
      <c r="AN60" s="27"/>
      <c r="AO60" s="27"/>
      <c r="AR60" s="25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2.75">
      <c r="B64" s="25"/>
      <c r="D64" s="34" t="s">
        <v>52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4" t="s">
        <v>53</v>
      </c>
      <c r="AI64" s="35"/>
      <c r="AJ64" s="35"/>
      <c r="AK64" s="35"/>
      <c r="AL64" s="35"/>
      <c r="AM64" s="35"/>
      <c r="AN64" s="35"/>
      <c r="AO64" s="35"/>
      <c r="AR64" s="25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2.75">
      <c r="B75" s="25"/>
      <c r="D75" s="36" t="s">
        <v>50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6" t="s">
        <v>51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6" t="s">
        <v>50</v>
      </c>
      <c r="AI75" s="27"/>
      <c r="AJ75" s="27"/>
      <c r="AK75" s="27"/>
      <c r="AL75" s="27"/>
      <c r="AM75" s="36" t="s">
        <v>51</v>
      </c>
      <c r="AN75" s="27"/>
      <c r="AO75" s="27"/>
      <c r="AR75" s="25"/>
    </row>
    <row r="76" spans="2:44" s="1" customFormat="1">
      <c r="B76" s="25"/>
      <c r="AR76" s="25"/>
    </row>
    <row r="77" spans="2:44" s="1" customFormat="1" ht="6.9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25"/>
    </row>
    <row r="81" spans="1:91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25"/>
    </row>
    <row r="82" spans="1:91" s="1" customFormat="1" ht="24.95" customHeight="1">
      <c r="B82" s="25"/>
      <c r="C82" s="17" t="s">
        <v>54</v>
      </c>
      <c r="AR82" s="25"/>
    </row>
    <row r="83" spans="1:91" s="1" customFormat="1" ht="6.95" customHeight="1">
      <c r="B83" s="25"/>
      <c r="AR83" s="25"/>
    </row>
    <row r="84" spans="1:91" s="3" customFormat="1" ht="12" customHeight="1">
      <c r="B84" s="41"/>
      <c r="C84" s="22" t="s">
        <v>12</v>
      </c>
      <c r="L84" s="3" t="str">
        <f>K5</f>
        <v>BRNO542026</v>
      </c>
      <c r="AR84" s="41"/>
    </row>
    <row r="85" spans="1:91" s="4" customFormat="1" ht="36.950000000000003" customHeight="1">
      <c r="B85" s="42"/>
      <c r="C85" s="43" t="s">
        <v>14</v>
      </c>
      <c r="L85" s="177" t="str">
        <f>K6</f>
        <v>Rekonstrukce odborné učebny fyziky - Základní škola a mateřská škola Brno, Křídlovická 513/30b, 603 00 Brno</v>
      </c>
      <c r="M85" s="178"/>
      <c r="N85" s="178"/>
      <c r="O85" s="178"/>
      <c r="P85" s="178"/>
      <c r="Q85" s="178"/>
      <c r="R85" s="178"/>
      <c r="S85" s="178"/>
      <c r="T85" s="178"/>
      <c r="U85" s="178"/>
      <c r="V85" s="178"/>
      <c r="W85" s="178"/>
      <c r="X85" s="178"/>
      <c r="Y85" s="178"/>
      <c r="Z85" s="178"/>
      <c r="AA85" s="178"/>
      <c r="AB85" s="178"/>
      <c r="AC85" s="178"/>
      <c r="AD85" s="178"/>
      <c r="AE85" s="178"/>
      <c r="AF85" s="178"/>
      <c r="AG85" s="178"/>
      <c r="AH85" s="178"/>
      <c r="AI85" s="178"/>
      <c r="AJ85" s="178"/>
      <c r="AK85" s="178"/>
      <c r="AL85" s="178"/>
      <c r="AM85" s="178"/>
      <c r="AN85" s="178"/>
      <c r="AO85" s="178"/>
      <c r="AR85" s="42"/>
    </row>
    <row r="86" spans="1:91" s="1" customFormat="1" ht="6.95" customHeight="1">
      <c r="B86" s="25"/>
      <c r="AR86" s="25"/>
    </row>
    <row r="87" spans="1:91" s="1" customFormat="1" ht="12" customHeight="1">
      <c r="B87" s="25"/>
      <c r="C87" s="22" t="s">
        <v>18</v>
      </c>
      <c r="L87" s="44" t="str">
        <f>IF(K8="","",K8)</f>
        <v>ZŠ a MŠ Brno, Křídlovická 30b, Brno</v>
      </c>
      <c r="AI87" s="22" t="s">
        <v>20</v>
      </c>
      <c r="AM87" s="179" t="str">
        <f>IF(AN8= "","",AN8)</f>
        <v>5. 4. 2026</v>
      </c>
      <c r="AN87" s="179"/>
      <c r="AR87" s="25"/>
    </row>
    <row r="88" spans="1:91" s="1" customFormat="1" ht="6.95" customHeight="1">
      <c r="B88" s="25"/>
      <c r="AR88" s="25"/>
    </row>
    <row r="89" spans="1:91" s="1" customFormat="1" ht="25.7" customHeight="1">
      <c r="B89" s="25"/>
      <c r="C89" s="22" t="s">
        <v>22</v>
      </c>
      <c r="L89" s="3" t="str">
        <f>IF(E11= "","",E11)</f>
        <v>Statutární město Brno, MČ Brno-střed, Dominikánská 264/2</v>
      </c>
      <c r="AI89" s="22" t="s">
        <v>28</v>
      </c>
      <c r="AM89" s="180" t="str">
        <f>IF(E17="","",E17)</f>
        <v>STEBAU s.r.o. Jižní 870, 500 03 Hradec Králové</v>
      </c>
      <c r="AN89" s="181"/>
      <c r="AO89" s="181"/>
      <c r="AP89" s="181"/>
      <c r="AR89" s="25"/>
      <c r="AS89" s="182" t="s">
        <v>55</v>
      </c>
      <c r="AT89" s="183"/>
      <c r="AU89" s="46"/>
      <c r="AV89" s="46"/>
      <c r="AW89" s="46"/>
      <c r="AX89" s="46"/>
      <c r="AY89" s="46"/>
      <c r="AZ89" s="46"/>
      <c r="BA89" s="46"/>
      <c r="BB89" s="46"/>
      <c r="BC89" s="46"/>
      <c r="BD89" s="47"/>
    </row>
    <row r="90" spans="1:91" s="1" customFormat="1" ht="15.2" customHeight="1">
      <c r="B90" s="25"/>
      <c r="C90" s="22" t="s">
        <v>26</v>
      </c>
      <c r="L90" s="3" t="str">
        <f>IF(E14="","",E14)</f>
        <v xml:space="preserve"> </v>
      </c>
      <c r="AI90" s="22" t="s">
        <v>32</v>
      </c>
      <c r="AM90" s="180" t="str">
        <f>IF(E20="","",E20)</f>
        <v xml:space="preserve"> </v>
      </c>
      <c r="AN90" s="181"/>
      <c r="AO90" s="181"/>
      <c r="AP90" s="181"/>
      <c r="AR90" s="25"/>
      <c r="AS90" s="184"/>
      <c r="AT90" s="185"/>
      <c r="BD90" s="49"/>
    </row>
    <row r="91" spans="1:91" s="1" customFormat="1" ht="10.9" customHeight="1">
      <c r="B91" s="25"/>
      <c r="AR91" s="25"/>
      <c r="AS91" s="184"/>
      <c r="AT91" s="185"/>
      <c r="BD91" s="49"/>
    </row>
    <row r="92" spans="1:91" s="1" customFormat="1" ht="29.25" customHeight="1">
      <c r="B92" s="25"/>
      <c r="C92" s="169" t="s">
        <v>56</v>
      </c>
      <c r="D92" s="170"/>
      <c r="E92" s="170"/>
      <c r="F92" s="170"/>
      <c r="G92" s="170"/>
      <c r="H92" s="50"/>
      <c r="I92" s="171" t="s">
        <v>57</v>
      </c>
      <c r="J92" s="170"/>
      <c r="K92" s="170"/>
      <c r="L92" s="170"/>
      <c r="M92" s="170"/>
      <c r="N92" s="170"/>
      <c r="O92" s="170"/>
      <c r="P92" s="170"/>
      <c r="Q92" s="170"/>
      <c r="R92" s="170"/>
      <c r="S92" s="170"/>
      <c r="T92" s="170"/>
      <c r="U92" s="170"/>
      <c r="V92" s="170"/>
      <c r="W92" s="170"/>
      <c r="X92" s="170"/>
      <c r="Y92" s="170"/>
      <c r="Z92" s="170"/>
      <c r="AA92" s="170"/>
      <c r="AB92" s="170"/>
      <c r="AC92" s="170"/>
      <c r="AD92" s="170"/>
      <c r="AE92" s="170"/>
      <c r="AF92" s="170"/>
      <c r="AG92" s="172" t="s">
        <v>58</v>
      </c>
      <c r="AH92" s="170"/>
      <c r="AI92" s="170"/>
      <c r="AJ92" s="170"/>
      <c r="AK92" s="170"/>
      <c r="AL92" s="170"/>
      <c r="AM92" s="170"/>
      <c r="AN92" s="171" t="s">
        <v>59</v>
      </c>
      <c r="AO92" s="170"/>
      <c r="AP92" s="173"/>
      <c r="AQ92" s="51" t="s">
        <v>60</v>
      </c>
      <c r="AR92" s="25"/>
      <c r="AS92" s="52" t="s">
        <v>61</v>
      </c>
      <c r="AT92" s="53" t="s">
        <v>62</v>
      </c>
      <c r="AU92" s="53" t="s">
        <v>63</v>
      </c>
      <c r="AV92" s="53" t="s">
        <v>64</v>
      </c>
      <c r="AW92" s="53" t="s">
        <v>65</v>
      </c>
      <c r="AX92" s="53" t="s">
        <v>66</v>
      </c>
      <c r="AY92" s="53" t="s">
        <v>67</v>
      </c>
      <c r="AZ92" s="53" t="s">
        <v>68</v>
      </c>
      <c r="BA92" s="53" t="s">
        <v>69</v>
      </c>
      <c r="BB92" s="53" t="s">
        <v>70</v>
      </c>
      <c r="BC92" s="53" t="s">
        <v>71</v>
      </c>
      <c r="BD92" s="54" t="s">
        <v>72</v>
      </c>
    </row>
    <row r="93" spans="1:91" s="1" customFormat="1" ht="10.9" customHeight="1">
      <c r="B93" s="25"/>
      <c r="AR93" s="25"/>
      <c r="AS93" s="55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7"/>
    </row>
    <row r="94" spans="1:91" s="5" customFormat="1" ht="32.450000000000003" customHeight="1">
      <c r="B94" s="56"/>
      <c r="C94" s="57" t="s">
        <v>73</v>
      </c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174">
        <f>ROUND(SUM(AG95:AG97),2)</f>
        <v>0</v>
      </c>
      <c r="AH94" s="174"/>
      <c r="AI94" s="174"/>
      <c r="AJ94" s="174"/>
      <c r="AK94" s="174"/>
      <c r="AL94" s="174"/>
      <c r="AM94" s="174"/>
      <c r="AN94" s="175">
        <f>SUM(AG94,AT94)</f>
        <v>0</v>
      </c>
      <c r="AO94" s="175"/>
      <c r="AP94" s="175"/>
      <c r="AQ94" s="60" t="s">
        <v>1</v>
      </c>
      <c r="AR94" s="56"/>
      <c r="AS94" s="61">
        <f>ROUND(SUM(AS95:AS97),2)</f>
        <v>0</v>
      </c>
      <c r="AT94" s="62">
        <f>ROUND(SUM(AV94:AW94),2)</f>
        <v>0</v>
      </c>
      <c r="AU94" s="63">
        <f>ROUND(SUM(AU95:AU97),5)</f>
        <v>485.52699999999999</v>
      </c>
      <c r="AV94" s="62">
        <f>ROUND(AZ94*L29,2)</f>
        <v>0</v>
      </c>
      <c r="AW94" s="62">
        <f>ROUND(BA94*L30,2)</f>
        <v>0</v>
      </c>
      <c r="AX94" s="62">
        <f>ROUND(BB94*L29,2)</f>
        <v>0</v>
      </c>
      <c r="AY94" s="62">
        <f>ROUND(BC94*L30,2)</f>
        <v>0</v>
      </c>
      <c r="AZ94" s="62">
        <f>ROUND(SUM(AZ95:AZ97),2)</f>
        <v>0</v>
      </c>
      <c r="BA94" s="62">
        <f>ROUND(SUM(BA95:BA97),2)</f>
        <v>0</v>
      </c>
      <c r="BB94" s="62">
        <f>ROUND(SUM(BB95:BB97),2)</f>
        <v>0</v>
      </c>
      <c r="BC94" s="62">
        <f>ROUND(SUM(BC95:BC97),2)</f>
        <v>0</v>
      </c>
      <c r="BD94" s="64">
        <f>ROUND(SUM(BD95:BD97),2)</f>
        <v>0</v>
      </c>
      <c r="BS94" s="65" t="s">
        <v>74</v>
      </c>
      <c r="BT94" s="65" t="s">
        <v>75</v>
      </c>
      <c r="BU94" s="66" t="s">
        <v>76</v>
      </c>
      <c r="BV94" s="65" t="s">
        <v>77</v>
      </c>
      <c r="BW94" s="65" t="s">
        <v>4</v>
      </c>
      <c r="BX94" s="65" t="s">
        <v>78</v>
      </c>
      <c r="CL94" s="65" t="s">
        <v>1</v>
      </c>
    </row>
    <row r="95" spans="1:91" s="6" customFormat="1" ht="16.5" customHeight="1">
      <c r="A95" s="67" t="s">
        <v>79</v>
      </c>
      <c r="B95" s="68"/>
      <c r="C95" s="69"/>
      <c r="D95" s="168" t="s">
        <v>80</v>
      </c>
      <c r="E95" s="168"/>
      <c r="F95" s="168"/>
      <c r="G95" s="168"/>
      <c r="H95" s="168"/>
      <c r="I95" s="70"/>
      <c r="J95" s="168" t="s">
        <v>81</v>
      </c>
      <c r="K95" s="168"/>
      <c r="L95" s="168"/>
      <c r="M95" s="168"/>
      <c r="N95" s="168"/>
      <c r="O95" s="168"/>
      <c r="P95" s="168"/>
      <c r="Q95" s="168"/>
      <c r="R95" s="168"/>
      <c r="S95" s="168"/>
      <c r="T95" s="168"/>
      <c r="U95" s="168"/>
      <c r="V95" s="168"/>
      <c r="W95" s="168"/>
      <c r="X95" s="168"/>
      <c r="Y95" s="168"/>
      <c r="Z95" s="168"/>
      <c r="AA95" s="168"/>
      <c r="AB95" s="168"/>
      <c r="AC95" s="168"/>
      <c r="AD95" s="168"/>
      <c r="AE95" s="168"/>
      <c r="AF95" s="168"/>
      <c r="AG95" s="166">
        <f>'D.1.1 - Odborná učebna fy...'!J30</f>
        <v>0</v>
      </c>
      <c r="AH95" s="167"/>
      <c r="AI95" s="167"/>
      <c r="AJ95" s="167"/>
      <c r="AK95" s="167"/>
      <c r="AL95" s="167"/>
      <c r="AM95" s="167"/>
      <c r="AN95" s="166">
        <f>SUM(AG95,AT95)</f>
        <v>0</v>
      </c>
      <c r="AO95" s="167"/>
      <c r="AP95" s="167"/>
      <c r="AQ95" s="71" t="s">
        <v>82</v>
      </c>
      <c r="AR95" s="68"/>
      <c r="AS95" s="72">
        <v>0</v>
      </c>
      <c r="AT95" s="73">
        <f>ROUND(SUM(AV95:AW95),2)</f>
        <v>0</v>
      </c>
      <c r="AU95" s="74">
        <f>'D.1.1 - Odborná učebna fy...'!P138</f>
        <v>485.52699600000005</v>
      </c>
      <c r="AV95" s="73">
        <f>'D.1.1 - Odborná učebna fy...'!J33</f>
        <v>0</v>
      </c>
      <c r="AW95" s="73">
        <f>'D.1.1 - Odborná učebna fy...'!J34</f>
        <v>0</v>
      </c>
      <c r="AX95" s="73">
        <f>'D.1.1 - Odborná učebna fy...'!J35</f>
        <v>0</v>
      </c>
      <c r="AY95" s="73">
        <f>'D.1.1 - Odborná učebna fy...'!J36</f>
        <v>0</v>
      </c>
      <c r="AZ95" s="73">
        <f>'D.1.1 - Odborná učebna fy...'!F33</f>
        <v>0</v>
      </c>
      <c r="BA95" s="73">
        <f>'D.1.1 - Odborná učebna fy...'!F34</f>
        <v>0</v>
      </c>
      <c r="BB95" s="73">
        <f>'D.1.1 - Odborná učebna fy...'!F35</f>
        <v>0</v>
      </c>
      <c r="BC95" s="73">
        <f>'D.1.1 - Odborná učebna fy...'!F36</f>
        <v>0</v>
      </c>
      <c r="BD95" s="75">
        <f>'D.1.1 - Odborná učebna fy...'!F37</f>
        <v>0</v>
      </c>
      <c r="BT95" s="76" t="s">
        <v>83</v>
      </c>
      <c r="BV95" s="76" t="s">
        <v>77</v>
      </c>
      <c r="BW95" s="76" t="s">
        <v>84</v>
      </c>
      <c r="BX95" s="76" t="s">
        <v>4</v>
      </c>
      <c r="CL95" s="76" t="s">
        <v>1</v>
      </c>
      <c r="CM95" s="76" t="s">
        <v>85</v>
      </c>
    </row>
    <row r="96" spans="1:91" s="6" customFormat="1" ht="24.75" customHeight="1">
      <c r="A96" s="67" t="s">
        <v>79</v>
      </c>
      <c r="B96" s="68"/>
      <c r="C96" s="69"/>
      <c r="D96" s="168" t="s">
        <v>86</v>
      </c>
      <c r="E96" s="168"/>
      <c r="F96" s="168"/>
      <c r="G96" s="168"/>
      <c r="H96" s="168"/>
      <c r="I96" s="70"/>
      <c r="J96" s="168" t="s">
        <v>87</v>
      </c>
      <c r="K96" s="168"/>
      <c r="L96" s="168"/>
      <c r="M96" s="168"/>
      <c r="N96" s="168"/>
      <c r="O96" s="168"/>
      <c r="P96" s="168"/>
      <c r="Q96" s="168"/>
      <c r="R96" s="168"/>
      <c r="S96" s="168"/>
      <c r="T96" s="168"/>
      <c r="U96" s="168"/>
      <c r="V96" s="168"/>
      <c r="W96" s="168"/>
      <c r="X96" s="168"/>
      <c r="Y96" s="168"/>
      <c r="Z96" s="168"/>
      <c r="AA96" s="168"/>
      <c r="AB96" s="168"/>
      <c r="AC96" s="168"/>
      <c r="AD96" s="168"/>
      <c r="AE96" s="168"/>
      <c r="AF96" s="168"/>
      <c r="AG96" s="166">
        <f>'EI-DS - Elektroinstalace ...'!J30</f>
        <v>0</v>
      </c>
      <c r="AH96" s="167"/>
      <c r="AI96" s="167"/>
      <c r="AJ96" s="167"/>
      <c r="AK96" s="167"/>
      <c r="AL96" s="167"/>
      <c r="AM96" s="167"/>
      <c r="AN96" s="166">
        <f>SUM(AG96,AT96)</f>
        <v>0</v>
      </c>
      <c r="AO96" s="167"/>
      <c r="AP96" s="167"/>
      <c r="AQ96" s="71" t="s">
        <v>82</v>
      </c>
      <c r="AR96" s="68"/>
      <c r="AS96" s="72">
        <v>0</v>
      </c>
      <c r="AT96" s="73">
        <f>ROUND(SUM(AV96:AW96),2)</f>
        <v>0</v>
      </c>
      <c r="AU96" s="74">
        <f>'EI-DS - Elektroinstalace ...'!P117</f>
        <v>0</v>
      </c>
      <c r="AV96" s="73">
        <f>'EI-DS - Elektroinstalace ...'!J33</f>
        <v>0</v>
      </c>
      <c r="AW96" s="73">
        <f>'EI-DS - Elektroinstalace ...'!J34</f>
        <v>0</v>
      </c>
      <c r="AX96" s="73">
        <f>'EI-DS - Elektroinstalace ...'!J35</f>
        <v>0</v>
      </c>
      <c r="AY96" s="73">
        <f>'EI-DS - Elektroinstalace ...'!J36</f>
        <v>0</v>
      </c>
      <c r="AZ96" s="73">
        <f>'EI-DS - Elektroinstalace ...'!F33</f>
        <v>0</v>
      </c>
      <c r="BA96" s="73">
        <f>'EI-DS - Elektroinstalace ...'!F34</f>
        <v>0</v>
      </c>
      <c r="BB96" s="73">
        <f>'EI-DS - Elektroinstalace ...'!F35</f>
        <v>0</v>
      </c>
      <c r="BC96" s="73">
        <f>'EI-DS - Elektroinstalace ...'!F36</f>
        <v>0</v>
      </c>
      <c r="BD96" s="75">
        <f>'EI-DS - Elektroinstalace ...'!F37</f>
        <v>0</v>
      </c>
      <c r="BT96" s="76" t="s">
        <v>83</v>
      </c>
      <c r="BV96" s="76" t="s">
        <v>77</v>
      </c>
      <c r="BW96" s="76" t="s">
        <v>88</v>
      </c>
      <c r="BX96" s="76" t="s">
        <v>4</v>
      </c>
      <c r="CL96" s="76" t="s">
        <v>1</v>
      </c>
      <c r="CM96" s="76" t="s">
        <v>85</v>
      </c>
    </row>
    <row r="97" spans="1:91" s="6" customFormat="1" ht="16.5" customHeight="1">
      <c r="A97" s="67" t="s">
        <v>79</v>
      </c>
      <c r="B97" s="68"/>
      <c r="C97" s="69"/>
      <c r="D97" s="168" t="s">
        <v>89</v>
      </c>
      <c r="E97" s="168"/>
      <c r="F97" s="168"/>
      <c r="G97" s="168"/>
      <c r="H97" s="168"/>
      <c r="I97" s="70"/>
      <c r="J97" s="168" t="s">
        <v>90</v>
      </c>
      <c r="K97" s="168"/>
      <c r="L97" s="168"/>
      <c r="M97" s="168"/>
      <c r="N97" s="168"/>
      <c r="O97" s="168"/>
      <c r="P97" s="168"/>
      <c r="Q97" s="168"/>
      <c r="R97" s="168"/>
      <c r="S97" s="168"/>
      <c r="T97" s="168"/>
      <c r="U97" s="168"/>
      <c r="V97" s="168"/>
      <c r="W97" s="168"/>
      <c r="X97" s="168"/>
      <c r="Y97" s="168"/>
      <c r="Z97" s="168"/>
      <c r="AA97" s="168"/>
      <c r="AB97" s="168"/>
      <c r="AC97" s="168"/>
      <c r="AD97" s="168"/>
      <c r="AE97" s="168"/>
      <c r="AF97" s="168"/>
      <c r="AG97" s="166">
        <f>'EI-SP - Elektroinstalace ...'!J30</f>
        <v>0</v>
      </c>
      <c r="AH97" s="167"/>
      <c r="AI97" s="167"/>
      <c r="AJ97" s="167"/>
      <c r="AK97" s="167"/>
      <c r="AL97" s="167"/>
      <c r="AM97" s="167"/>
      <c r="AN97" s="166">
        <f>SUM(AG97,AT97)</f>
        <v>0</v>
      </c>
      <c r="AO97" s="167"/>
      <c r="AP97" s="167"/>
      <c r="AQ97" s="71" t="s">
        <v>82</v>
      </c>
      <c r="AR97" s="68"/>
      <c r="AS97" s="77">
        <v>0</v>
      </c>
      <c r="AT97" s="78">
        <f>ROUND(SUM(AV97:AW97),2)</f>
        <v>0</v>
      </c>
      <c r="AU97" s="79">
        <f>'EI-SP - Elektroinstalace ...'!P135</f>
        <v>0</v>
      </c>
      <c r="AV97" s="78">
        <f>'EI-SP - Elektroinstalace ...'!J33</f>
        <v>0</v>
      </c>
      <c r="AW97" s="78">
        <f>'EI-SP - Elektroinstalace ...'!J34</f>
        <v>0</v>
      </c>
      <c r="AX97" s="78">
        <f>'EI-SP - Elektroinstalace ...'!J35</f>
        <v>0</v>
      </c>
      <c r="AY97" s="78">
        <f>'EI-SP - Elektroinstalace ...'!J36</f>
        <v>0</v>
      </c>
      <c r="AZ97" s="78">
        <f>'EI-SP - Elektroinstalace ...'!F33</f>
        <v>0</v>
      </c>
      <c r="BA97" s="78">
        <f>'EI-SP - Elektroinstalace ...'!F34</f>
        <v>0</v>
      </c>
      <c r="BB97" s="78">
        <f>'EI-SP - Elektroinstalace ...'!F35</f>
        <v>0</v>
      </c>
      <c r="BC97" s="78">
        <f>'EI-SP - Elektroinstalace ...'!F36</f>
        <v>0</v>
      </c>
      <c r="BD97" s="80">
        <f>'EI-SP - Elektroinstalace ...'!F37</f>
        <v>0</v>
      </c>
      <c r="BT97" s="76" t="s">
        <v>83</v>
      </c>
      <c r="BV97" s="76" t="s">
        <v>77</v>
      </c>
      <c r="BW97" s="76" t="s">
        <v>91</v>
      </c>
      <c r="BX97" s="76" t="s">
        <v>4</v>
      </c>
      <c r="CL97" s="76" t="s">
        <v>1</v>
      </c>
      <c r="CM97" s="76" t="s">
        <v>85</v>
      </c>
    </row>
    <row r="98" spans="1:91" s="1" customFormat="1" ht="30" customHeight="1">
      <c r="B98" s="25"/>
      <c r="AR98" s="25"/>
    </row>
    <row r="99" spans="1:91" s="1" customFormat="1" ht="6.95" customHeight="1">
      <c r="B99" s="37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25"/>
    </row>
  </sheetData>
  <mergeCells count="48">
    <mergeCell ref="AR2:BE2"/>
    <mergeCell ref="AN96:AP96"/>
    <mergeCell ref="AG96:AM96"/>
    <mergeCell ref="D96:H96"/>
    <mergeCell ref="J96:AF96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N97:AP97"/>
    <mergeCell ref="AG97:AM97"/>
    <mergeCell ref="D97:H97"/>
    <mergeCell ref="J97:AF97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</mergeCells>
  <hyperlinks>
    <hyperlink ref="A95" location="'D.1.1 - Odborná učebna fy...'!C2" display="/"/>
    <hyperlink ref="A96" location="'EI-DS - Elektroinstalace ...'!C2" display="/"/>
    <hyperlink ref="A97" location="'EI-SP - Elektroinstalace ...'!C2" display="/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339"/>
  <sheetViews>
    <sheetView showGridLines="0" workbookViewId="0">
      <selection activeCell="E15" sqref="E15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76" t="s">
        <v>5</v>
      </c>
      <c r="M2" s="157"/>
      <c r="N2" s="157"/>
      <c r="O2" s="157"/>
      <c r="P2" s="157"/>
      <c r="Q2" s="157"/>
      <c r="R2" s="157"/>
      <c r="S2" s="157"/>
      <c r="T2" s="157"/>
      <c r="U2" s="157"/>
      <c r="V2" s="157"/>
      <c r="AT2" s="13" t="s">
        <v>84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85</v>
      </c>
    </row>
    <row r="4" spans="2:46" ht="24.95" customHeight="1">
      <c r="B4" s="16"/>
      <c r="D4" s="17" t="s">
        <v>92</v>
      </c>
      <c r="L4" s="16"/>
      <c r="M4" s="81" t="s">
        <v>10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14</v>
      </c>
      <c r="L6" s="16"/>
    </row>
    <row r="7" spans="2:46" ht="26.25" customHeight="1">
      <c r="B7" s="16"/>
      <c r="E7" s="191" t="str">
        <f>'Rekapitulace stavby'!K6</f>
        <v>Rekonstrukce odborné učebny fyziky - Základní škola a mateřská škola Brno, Křídlovická 513/30b, 603 00 Brno</v>
      </c>
      <c r="F7" s="192"/>
      <c r="G7" s="192"/>
      <c r="H7" s="192"/>
      <c r="L7" s="16"/>
    </row>
    <row r="8" spans="2:46" s="1" customFormat="1" ht="12" customHeight="1">
      <c r="B8" s="25"/>
      <c r="D8" s="22" t="s">
        <v>93</v>
      </c>
      <c r="L8" s="25"/>
    </row>
    <row r="9" spans="2:46" s="1" customFormat="1" ht="16.5" customHeight="1">
      <c r="B9" s="25"/>
      <c r="E9" s="177" t="s">
        <v>94</v>
      </c>
      <c r="F9" s="190"/>
      <c r="G9" s="190"/>
      <c r="H9" s="190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16</v>
      </c>
      <c r="F11" s="20" t="s">
        <v>1</v>
      </c>
      <c r="I11" s="22" t="s">
        <v>17</v>
      </c>
      <c r="J11" s="20" t="s">
        <v>1</v>
      </c>
      <c r="L11" s="25"/>
    </row>
    <row r="12" spans="2:46" s="1" customFormat="1" ht="12" customHeight="1">
      <c r="B12" s="25"/>
      <c r="D12" s="22" t="s">
        <v>18</v>
      </c>
      <c r="F12" s="20" t="s">
        <v>19</v>
      </c>
      <c r="I12" s="22" t="s">
        <v>20</v>
      </c>
      <c r="J12" s="45" t="str">
        <f>'Rekapitulace stavby'!AN8</f>
        <v>5. 4. 2026</v>
      </c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22</v>
      </c>
      <c r="I14" s="22" t="s">
        <v>23</v>
      </c>
      <c r="J14" s="20" t="s">
        <v>24</v>
      </c>
      <c r="L14" s="25"/>
    </row>
    <row r="15" spans="2:46" s="1" customFormat="1" ht="18" customHeight="1">
      <c r="B15" s="25"/>
      <c r="E15" s="20" t="s">
        <v>1000</v>
      </c>
      <c r="I15" s="22" t="s">
        <v>25</v>
      </c>
      <c r="J15" s="20" t="s">
        <v>1</v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26</v>
      </c>
      <c r="I17" s="22" t="s">
        <v>23</v>
      </c>
      <c r="J17" s="20" t="str">
        <f>'Rekapitulace stavby'!AN13</f>
        <v/>
      </c>
      <c r="L17" s="25"/>
    </row>
    <row r="18" spans="2:12" s="1" customFormat="1" ht="18" customHeight="1">
      <c r="B18" s="25"/>
      <c r="E18" s="156" t="str">
        <f>'Rekapitulace stavby'!E14</f>
        <v xml:space="preserve"> </v>
      </c>
      <c r="F18" s="156"/>
      <c r="G18" s="156"/>
      <c r="H18" s="156"/>
      <c r="I18" s="22" t="s">
        <v>25</v>
      </c>
      <c r="J18" s="20" t="str">
        <f>'Rekapitulace stavby'!AN14</f>
        <v/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28</v>
      </c>
      <c r="I20" s="22" t="s">
        <v>23</v>
      </c>
      <c r="J20" s="20" t="s">
        <v>29</v>
      </c>
      <c r="L20" s="25"/>
    </row>
    <row r="21" spans="2:12" s="1" customFormat="1" ht="18" customHeight="1">
      <c r="B21" s="25"/>
      <c r="E21" s="20" t="s">
        <v>30</v>
      </c>
      <c r="I21" s="22" t="s">
        <v>25</v>
      </c>
      <c r="J21" s="20" t="s">
        <v>1</v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32</v>
      </c>
      <c r="I23" s="22" t="s">
        <v>23</v>
      </c>
      <c r="J23" s="20" t="str">
        <f>IF('Rekapitulace stavby'!AN19="","",'Rekapitulace stavby'!AN19)</f>
        <v/>
      </c>
      <c r="L23" s="25"/>
    </row>
    <row r="24" spans="2:12" s="1" customFormat="1" ht="18" customHeight="1">
      <c r="B24" s="25"/>
      <c r="E24" s="20" t="str">
        <f>IF('Rekapitulace stavby'!E20="","",'Rekapitulace stavby'!E20)</f>
        <v xml:space="preserve"> </v>
      </c>
      <c r="I24" s="22" t="s">
        <v>25</v>
      </c>
      <c r="J24" s="20" t="str">
        <f>IF('Rekapitulace stavby'!AN20="","",'Rekapitulace stavby'!AN20)</f>
        <v/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33</v>
      </c>
      <c r="L26" s="25"/>
    </row>
    <row r="27" spans="2:12" s="7" customFormat="1" ht="16.5" customHeight="1">
      <c r="B27" s="82"/>
      <c r="E27" s="159" t="s">
        <v>1</v>
      </c>
      <c r="F27" s="159"/>
      <c r="G27" s="159"/>
      <c r="H27" s="159"/>
      <c r="L27" s="82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83" t="s">
        <v>35</v>
      </c>
      <c r="J30" s="59">
        <f>ROUND(J138, 2)</f>
        <v>0</v>
      </c>
      <c r="L30" s="25"/>
    </row>
    <row r="31" spans="2:12" s="1" customFormat="1" ht="6.95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5" customHeight="1">
      <c r="B32" s="25"/>
      <c r="F32" s="28" t="s">
        <v>37</v>
      </c>
      <c r="I32" s="28" t="s">
        <v>36</v>
      </c>
      <c r="J32" s="28" t="s">
        <v>38</v>
      </c>
      <c r="L32" s="25"/>
    </row>
    <row r="33" spans="2:12" s="1" customFormat="1" ht="14.45" customHeight="1">
      <c r="B33" s="25"/>
      <c r="D33" s="48" t="s">
        <v>39</v>
      </c>
      <c r="E33" s="22" t="s">
        <v>40</v>
      </c>
      <c r="F33" s="84">
        <f>ROUND((SUM(BE138:BE338)),  2)</f>
        <v>0</v>
      </c>
      <c r="I33" s="85">
        <v>0.21</v>
      </c>
      <c r="J33" s="84">
        <f>ROUND(((SUM(BE138:BE338))*I33),  2)</f>
        <v>0</v>
      </c>
      <c r="L33" s="25"/>
    </row>
    <row r="34" spans="2:12" s="1" customFormat="1" ht="14.45" customHeight="1">
      <c r="B34" s="25"/>
      <c r="E34" s="22" t="s">
        <v>41</v>
      </c>
      <c r="F34" s="84">
        <f>ROUND((SUM(BF138:BF338)),  2)</f>
        <v>0</v>
      </c>
      <c r="I34" s="85">
        <v>0.12</v>
      </c>
      <c r="J34" s="84">
        <f>ROUND(((SUM(BF138:BF338))*I34),  2)</f>
        <v>0</v>
      </c>
      <c r="L34" s="25"/>
    </row>
    <row r="35" spans="2:12" s="1" customFormat="1" ht="14.45" hidden="1" customHeight="1">
      <c r="B35" s="25"/>
      <c r="E35" s="22" t="s">
        <v>42</v>
      </c>
      <c r="F35" s="84">
        <f>ROUND((SUM(BG138:BG338)),  2)</f>
        <v>0</v>
      </c>
      <c r="I35" s="85">
        <v>0.21</v>
      </c>
      <c r="J35" s="84">
        <f>0</f>
        <v>0</v>
      </c>
      <c r="L35" s="25"/>
    </row>
    <row r="36" spans="2:12" s="1" customFormat="1" ht="14.45" hidden="1" customHeight="1">
      <c r="B36" s="25"/>
      <c r="E36" s="22" t="s">
        <v>43</v>
      </c>
      <c r="F36" s="84">
        <f>ROUND((SUM(BH138:BH338)),  2)</f>
        <v>0</v>
      </c>
      <c r="I36" s="85">
        <v>0.12</v>
      </c>
      <c r="J36" s="84">
        <f>0</f>
        <v>0</v>
      </c>
      <c r="L36" s="25"/>
    </row>
    <row r="37" spans="2:12" s="1" customFormat="1" ht="14.45" hidden="1" customHeight="1">
      <c r="B37" s="25"/>
      <c r="E37" s="22" t="s">
        <v>44</v>
      </c>
      <c r="F37" s="84">
        <f>ROUND((SUM(BI138:BI338)),  2)</f>
        <v>0</v>
      </c>
      <c r="I37" s="85">
        <v>0</v>
      </c>
      <c r="J37" s="84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86"/>
      <c r="D39" s="87" t="s">
        <v>45</v>
      </c>
      <c r="E39" s="50"/>
      <c r="F39" s="50"/>
      <c r="G39" s="88" t="s">
        <v>46</v>
      </c>
      <c r="H39" s="89" t="s">
        <v>47</v>
      </c>
      <c r="I39" s="50"/>
      <c r="J39" s="90">
        <f>SUM(J30:J37)</f>
        <v>0</v>
      </c>
      <c r="K39" s="91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4" t="s">
        <v>48</v>
      </c>
      <c r="E50" s="35"/>
      <c r="F50" s="35"/>
      <c r="G50" s="34" t="s">
        <v>49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6" t="s">
        <v>50</v>
      </c>
      <c r="E61" s="27"/>
      <c r="F61" s="92" t="s">
        <v>51</v>
      </c>
      <c r="G61" s="36" t="s">
        <v>50</v>
      </c>
      <c r="H61" s="27"/>
      <c r="I61" s="27"/>
      <c r="J61" s="93" t="s">
        <v>51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4" t="s">
        <v>52</v>
      </c>
      <c r="E65" s="35"/>
      <c r="F65" s="35"/>
      <c r="G65" s="34" t="s">
        <v>53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6" t="s">
        <v>50</v>
      </c>
      <c r="E76" s="27"/>
      <c r="F76" s="92" t="s">
        <v>51</v>
      </c>
      <c r="G76" s="36" t="s">
        <v>50</v>
      </c>
      <c r="H76" s="27"/>
      <c r="I76" s="27"/>
      <c r="J76" s="93" t="s">
        <v>51</v>
      </c>
      <c r="K76" s="27"/>
      <c r="L76" s="25"/>
    </row>
    <row r="77" spans="2:12" s="1" customFormat="1" ht="14.4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5" customHeight="1">
      <c r="B82" s="25"/>
      <c r="C82" s="17" t="s">
        <v>95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14</v>
      </c>
      <c r="L84" s="25"/>
    </row>
    <row r="85" spans="2:47" s="1" customFormat="1" ht="26.25" customHeight="1">
      <c r="B85" s="25"/>
      <c r="E85" s="191" t="str">
        <f>E7</f>
        <v>Rekonstrukce odborné učebny fyziky - Základní škola a mateřská škola Brno, Křídlovická 513/30b, 603 00 Brno</v>
      </c>
      <c r="F85" s="192"/>
      <c r="G85" s="192"/>
      <c r="H85" s="192"/>
      <c r="L85" s="25"/>
    </row>
    <row r="86" spans="2:47" s="1" customFormat="1" ht="12" customHeight="1">
      <c r="B86" s="25"/>
      <c r="C86" s="22" t="s">
        <v>93</v>
      </c>
      <c r="L86" s="25"/>
    </row>
    <row r="87" spans="2:47" s="1" customFormat="1" ht="16.5" customHeight="1">
      <c r="B87" s="25"/>
      <c r="E87" s="177" t="str">
        <f>E9</f>
        <v>D.1.1 - Odborná učebna fyziky č.29 - ve 4.NP</v>
      </c>
      <c r="F87" s="190"/>
      <c r="G87" s="190"/>
      <c r="H87" s="190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18</v>
      </c>
      <c r="F89" s="20" t="str">
        <f>F12</f>
        <v>ZŠ a MŠ Brno, Křídlovická 30b, Brno</v>
      </c>
      <c r="I89" s="22" t="s">
        <v>20</v>
      </c>
      <c r="J89" s="45" t="str">
        <f>IF(J12="","",J12)</f>
        <v>5. 4. 2026</v>
      </c>
      <c r="L89" s="25"/>
    </row>
    <row r="90" spans="2:47" s="1" customFormat="1" ht="6.95" customHeight="1">
      <c r="B90" s="25"/>
      <c r="L90" s="25"/>
    </row>
    <row r="91" spans="2:47" s="1" customFormat="1" ht="40.15" customHeight="1">
      <c r="B91" s="25"/>
      <c r="C91" s="22" t="s">
        <v>22</v>
      </c>
      <c r="F91" s="20" t="str">
        <f>E15</f>
        <v>Statutární město Brno, MČ Brno-střed, Dominikánská 264/2</v>
      </c>
      <c r="I91" s="22" t="s">
        <v>28</v>
      </c>
      <c r="J91" s="23" t="str">
        <f>E21</f>
        <v>STEBAU s.r.o. Jižní 870, 500 03 Hradec Králové</v>
      </c>
      <c r="L91" s="25"/>
    </row>
    <row r="92" spans="2:47" s="1" customFormat="1" ht="15.2" customHeight="1">
      <c r="B92" s="25"/>
      <c r="C92" s="22" t="s">
        <v>26</v>
      </c>
      <c r="F92" s="20" t="str">
        <f>IF(E18="","",E18)</f>
        <v xml:space="preserve"> </v>
      </c>
      <c r="I92" s="22" t="s">
        <v>32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4" t="s">
        <v>96</v>
      </c>
      <c r="D94" s="86"/>
      <c r="E94" s="86"/>
      <c r="F94" s="86"/>
      <c r="G94" s="86"/>
      <c r="H94" s="86"/>
      <c r="I94" s="86"/>
      <c r="J94" s="95" t="s">
        <v>97</v>
      </c>
      <c r="K94" s="86"/>
      <c r="L94" s="25"/>
    </row>
    <row r="95" spans="2:47" s="1" customFormat="1" ht="10.35" customHeight="1">
      <c r="B95" s="25"/>
      <c r="L95" s="25"/>
    </row>
    <row r="96" spans="2:47" s="1" customFormat="1" ht="22.9" customHeight="1">
      <c r="B96" s="25"/>
      <c r="C96" s="96" t="s">
        <v>98</v>
      </c>
      <c r="J96" s="59">
        <f>J138</f>
        <v>0</v>
      </c>
      <c r="L96" s="25"/>
      <c r="AU96" s="13" t="s">
        <v>99</v>
      </c>
    </row>
    <row r="97" spans="2:12" s="8" customFormat="1" ht="24.95" customHeight="1">
      <c r="B97" s="97"/>
      <c r="D97" s="98" t="s">
        <v>100</v>
      </c>
      <c r="E97" s="99"/>
      <c r="F97" s="99"/>
      <c r="G97" s="99"/>
      <c r="H97" s="99"/>
      <c r="I97" s="99"/>
      <c r="J97" s="100">
        <f>J139</f>
        <v>0</v>
      </c>
      <c r="L97" s="97"/>
    </row>
    <row r="98" spans="2:12" s="9" customFormat="1" ht="19.899999999999999" customHeight="1">
      <c r="B98" s="101"/>
      <c r="D98" s="102" t="s">
        <v>101</v>
      </c>
      <c r="E98" s="103"/>
      <c r="F98" s="103"/>
      <c r="G98" s="103"/>
      <c r="H98" s="103"/>
      <c r="I98" s="103"/>
      <c r="J98" s="104">
        <f>J140</f>
        <v>0</v>
      </c>
      <c r="L98" s="101"/>
    </row>
    <row r="99" spans="2:12" s="9" customFormat="1" ht="19.899999999999999" customHeight="1">
      <c r="B99" s="101"/>
      <c r="D99" s="102" t="s">
        <v>102</v>
      </c>
      <c r="E99" s="103"/>
      <c r="F99" s="103"/>
      <c r="G99" s="103"/>
      <c r="H99" s="103"/>
      <c r="I99" s="103"/>
      <c r="J99" s="104">
        <f>J143</f>
        <v>0</v>
      </c>
      <c r="L99" s="101"/>
    </row>
    <row r="100" spans="2:12" s="9" customFormat="1" ht="19.899999999999999" customHeight="1">
      <c r="B100" s="101"/>
      <c r="D100" s="102" t="s">
        <v>103</v>
      </c>
      <c r="E100" s="103"/>
      <c r="F100" s="103"/>
      <c r="G100" s="103"/>
      <c r="H100" s="103"/>
      <c r="I100" s="103"/>
      <c r="J100" s="104">
        <f>J154</f>
        <v>0</v>
      </c>
      <c r="L100" s="101"/>
    </row>
    <row r="101" spans="2:12" s="9" customFormat="1" ht="19.899999999999999" customHeight="1">
      <c r="B101" s="101"/>
      <c r="D101" s="102" t="s">
        <v>104</v>
      </c>
      <c r="E101" s="103"/>
      <c r="F101" s="103"/>
      <c r="G101" s="103"/>
      <c r="H101" s="103"/>
      <c r="I101" s="103"/>
      <c r="J101" s="104">
        <f>J168</f>
        <v>0</v>
      </c>
      <c r="L101" s="101"/>
    </row>
    <row r="102" spans="2:12" s="9" customFormat="1" ht="19.899999999999999" customHeight="1">
      <c r="B102" s="101"/>
      <c r="D102" s="102" t="s">
        <v>105</v>
      </c>
      <c r="E102" s="103"/>
      <c r="F102" s="103"/>
      <c r="G102" s="103"/>
      <c r="H102" s="103"/>
      <c r="I102" s="103"/>
      <c r="J102" s="104">
        <f>J174</f>
        <v>0</v>
      </c>
      <c r="L102" s="101"/>
    </row>
    <row r="103" spans="2:12" s="8" customFormat="1" ht="24.95" customHeight="1">
      <c r="B103" s="97"/>
      <c r="D103" s="98" t="s">
        <v>106</v>
      </c>
      <c r="E103" s="99"/>
      <c r="F103" s="99"/>
      <c r="G103" s="99"/>
      <c r="H103" s="99"/>
      <c r="I103" s="99"/>
      <c r="J103" s="100">
        <f>J177</f>
        <v>0</v>
      </c>
      <c r="L103" s="97"/>
    </row>
    <row r="104" spans="2:12" s="9" customFormat="1" ht="19.899999999999999" customHeight="1">
      <c r="B104" s="101"/>
      <c r="D104" s="102" t="s">
        <v>107</v>
      </c>
      <c r="E104" s="103"/>
      <c r="F104" s="103"/>
      <c r="G104" s="103"/>
      <c r="H104" s="103"/>
      <c r="I104" s="103"/>
      <c r="J104" s="104">
        <f>J178</f>
        <v>0</v>
      </c>
      <c r="L104" s="101"/>
    </row>
    <row r="105" spans="2:12" s="9" customFormat="1" ht="19.899999999999999" customHeight="1">
      <c r="B105" s="101"/>
      <c r="D105" s="102" t="s">
        <v>108</v>
      </c>
      <c r="E105" s="103"/>
      <c r="F105" s="103"/>
      <c r="G105" s="103"/>
      <c r="H105" s="103"/>
      <c r="I105" s="103"/>
      <c r="J105" s="104">
        <f>J184</f>
        <v>0</v>
      </c>
      <c r="L105" s="101"/>
    </row>
    <row r="106" spans="2:12" s="9" customFormat="1" ht="19.899999999999999" customHeight="1">
      <c r="B106" s="101"/>
      <c r="D106" s="102" t="s">
        <v>109</v>
      </c>
      <c r="E106" s="103"/>
      <c r="F106" s="103"/>
      <c r="G106" s="103"/>
      <c r="H106" s="103"/>
      <c r="I106" s="103"/>
      <c r="J106" s="104">
        <f>J192</f>
        <v>0</v>
      </c>
      <c r="L106" s="101"/>
    </row>
    <row r="107" spans="2:12" s="9" customFormat="1" ht="19.899999999999999" customHeight="1">
      <c r="B107" s="101"/>
      <c r="D107" s="102" t="s">
        <v>110</v>
      </c>
      <c r="E107" s="103"/>
      <c r="F107" s="103"/>
      <c r="G107" s="103"/>
      <c r="H107" s="103"/>
      <c r="I107" s="103"/>
      <c r="J107" s="104">
        <f>J203</f>
        <v>0</v>
      </c>
      <c r="L107" s="101"/>
    </row>
    <row r="108" spans="2:12" s="9" customFormat="1" ht="19.899999999999999" customHeight="1">
      <c r="B108" s="101"/>
      <c r="D108" s="102" t="s">
        <v>111</v>
      </c>
      <c r="E108" s="103"/>
      <c r="F108" s="103"/>
      <c r="G108" s="103"/>
      <c r="H108" s="103"/>
      <c r="I108" s="103"/>
      <c r="J108" s="104">
        <f>J225</f>
        <v>0</v>
      </c>
      <c r="L108" s="101"/>
    </row>
    <row r="109" spans="2:12" s="9" customFormat="1" ht="19.899999999999999" customHeight="1">
      <c r="B109" s="101"/>
      <c r="D109" s="102" t="s">
        <v>112</v>
      </c>
      <c r="E109" s="103"/>
      <c r="F109" s="103"/>
      <c r="G109" s="103"/>
      <c r="H109" s="103"/>
      <c r="I109" s="103"/>
      <c r="J109" s="104">
        <f>J234</f>
        <v>0</v>
      </c>
      <c r="L109" s="101"/>
    </row>
    <row r="110" spans="2:12" s="9" customFormat="1" ht="19.899999999999999" customHeight="1">
      <c r="B110" s="101"/>
      <c r="D110" s="102" t="s">
        <v>113</v>
      </c>
      <c r="E110" s="103"/>
      <c r="F110" s="103"/>
      <c r="G110" s="103"/>
      <c r="H110" s="103"/>
      <c r="I110" s="103"/>
      <c r="J110" s="104">
        <f>J241</f>
        <v>0</v>
      </c>
      <c r="L110" s="101"/>
    </row>
    <row r="111" spans="2:12" s="9" customFormat="1" ht="19.899999999999999" customHeight="1">
      <c r="B111" s="101"/>
      <c r="D111" s="102" t="s">
        <v>114</v>
      </c>
      <c r="E111" s="103"/>
      <c r="F111" s="103"/>
      <c r="G111" s="103"/>
      <c r="H111" s="103"/>
      <c r="I111" s="103"/>
      <c r="J111" s="104">
        <f>J247</f>
        <v>0</v>
      </c>
      <c r="L111" s="101"/>
    </row>
    <row r="112" spans="2:12" s="9" customFormat="1" ht="19.899999999999999" customHeight="1">
      <c r="B112" s="101"/>
      <c r="D112" s="102" t="s">
        <v>115</v>
      </c>
      <c r="E112" s="103"/>
      <c r="F112" s="103"/>
      <c r="G112" s="103"/>
      <c r="H112" s="103"/>
      <c r="I112" s="103"/>
      <c r="J112" s="104">
        <f>J261</f>
        <v>0</v>
      </c>
      <c r="L112" s="101"/>
    </row>
    <row r="113" spans="2:12" s="9" customFormat="1" ht="19.899999999999999" customHeight="1">
      <c r="B113" s="101"/>
      <c r="D113" s="102" t="s">
        <v>116</v>
      </c>
      <c r="E113" s="103"/>
      <c r="F113" s="103"/>
      <c r="G113" s="103"/>
      <c r="H113" s="103"/>
      <c r="I113" s="103"/>
      <c r="J113" s="104">
        <f>J263</f>
        <v>0</v>
      </c>
      <c r="L113" s="101"/>
    </row>
    <row r="114" spans="2:12" s="9" customFormat="1" ht="19.899999999999999" customHeight="1">
      <c r="B114" s="101"/>
      <c r="D114" s="102" t="s">
        <v>117</v>
      </c>
      <c r="E114" s="103"/>
      <c r="F114" s="103"/>
      <c r="G114" s="103"/>
      <c r="H114" s="103"/>
      <c r="I114" s="103"/>
      <c r="J114" s="104">
        <f>J282</f>
        <v>0</v>
      </c>
      <c r="L114" s="101"/>
    </row>
    <row r="115" spans="2:12" s="9" customFormat="1" ht="19.899999999999999" customHeight="1">
      <c r="B115" s="101"/>
      <c r="D115" s="102" t="s">
        <v>118</v>
      </c>
      <c r="E115" s="103"/>
      <c r="F115" s="103"/>
      <c r="G115" s="103"/>
      <c r="H115" s="103"/>
      <c r="I115" s="103"/>
      <c r="J115" s="104">
        <f>J297</f>
        <v>0</v>
      </c>
      <c r="L115" s="101"/>
    </row>
    <row r="116" spans="2:12" s="9" customFormat="1" ht="19.899999999999999" customHeight="1">
      <c r="B116" s="101"/>
      <c r="D116" s="102" t="s">
        <v>119</v>
      </c>
      <c r="E116" s="103"/>
      <c r="F116" s="103"/>
      <c r="G116" s="103"/>
      <c r="H116" s="103"/>
      <c r="I116" s="103"/>
      <c r="J116" s="104">
        <f>J312</f>
        <v>0</v>
      </c>
      <c r="L116" s="101"/>
    </row>
    <row r="117" spans="2:12" s="8" customFormat="1" ht="24.95" customHeight="1">
      <c r="B117" s="97"/>
      <c r="D117" s="98" t="s">
        <v>120</v>
      </c>
      <c r="E117" s="99"/>
      <c r="F117" s="99"/>
      <c r="G117" s="99"/>
      <c r="H117" s="99"/>
      <c r="I117" s="99"/>
      <c r="J117" s="100">
        <f>J318</f>
        <v>0</v>
      </c>
      <c r="L117" s="97"/>
    </row>
    <row r="118" spans="2:12" s="8" customFormat="1" ht="24.95" customHeight="1">
      <c r="B118" s="97"/>
      <c r="D118" s="98" t="s">
        <v>121</v>
      </c>
      <c r="E118" s="99"/>
      <c r="F118" s="99"/>
      <c r="G118" s="99"/>
      <c r="H118" s="99"/>
      <c r="I118" s="99"/>
      <c r="J118" s="100">
        <f>J326</f>
        <v>0</v>
      </c>
      <c r="L118" s="97"/>
    </row>
    <row r="119" spans="2:12" s="1" customFormat="1" ht="21.75" customHeight="1">
      <c r="B119" s="25"/>
      <c r="L119" s="25"/>
    </row>
    <row r="120" spans="2:12" s="1" customFormat="1" ht="6.95" customHeight="1">
      <c r="B120" s="37"/>
      <c r="C120" s="38"/>
      <c r="D120" s="38"/>
      <c r="E120" s="38"/>
      <c r="F120" s="38"/>
      <c r="G120" s="38"/>
      <c r="H120" s="38"/>
      <c r="I120" s="38"/>
      <c r="J120" s="38"/>
      <c r="K120" s="38"/>
      <c r="L120" s="25"/>
    </row>
    <row r="124" spans="2:12" s="1" customFormat="1" ht="6.95" customHeight="1">
      <c r="B124" s="39"/>
      <c r="C124" s="40"/>
      <c r="D124" s="40"/>
      <c r="E124" s="40"/>
      <c r="F124" s="40"/>
      <c r="G124" s="40"/>
      <c r="H124" s="40"/>
      <c r="I124" s="40"/>
      <c r="J124" s="40"/>
      <c r="K124" s="40"/>
      <c r="L124" s="25"/>
    </row>
    <row r="125" spans="2:12" s="1" customFormat="1" ht="24.95" customHeight="1">
      <c r="B125" s="25"/>
      <c r="C125" s="17" t="s">
        <v>122</v>
      </c>
      <c r="L125" s="25"/>
    </row>
    <row r="126" spans="2:12" s="1" customFormat="1" ht="6.95" customHeight="1">
      <c r="B126" s="25"/>
      <c r="L126" s="25"/>
    </row>
    <row r="127" spans="2:12" s="1" customFormat="1" ht="12" customHeight="1">
      <c r="B127" s="25"/>
      <c r="C127" s="22" t="s">
        <v>14</v>
      </c>
      <c r="L127" s="25"/>
    </row>
    <row r="128" spans="2:12" s="1" customFormat="1" ht="26.25" customHeight="1">
      <c r="B128" s="25"/>
      <c r="E128" s="191" t="str">
        <f>E7</f>
        <v>Rekonstrukce odborné učebny fyziky - Základní škola a mateřská škola Brno, Křídlovická 513/30b, 603 00 Brno</v>
      </c>
      <c r="F128" s="192"/>
      <c r="G128" s="192"/>
      <c r="H128" s="192"/>
      <c r="L128" s="25"/>
    </row>
    <row r="129" spans="2:65" s="1" customFormat="1" ht="12" customHeight="1">
      <c r="B129" s="25"/>
      <c r="C129" s="22" t="s">
        <v>93</v>
      </c>
      <c r="L129" s="25"/>
    </row>
    <row r="130" spans="2:65" s="1" customFormat="1" ht="16.5" customHeight="1">
      <c r="B130" s="25"/>
      <c r="E130" s="177" t="str">
        <f>E9</f>
        <v>D.1.1 - Odborná učebna fyziky č.29 - ve 4.NP</v>
      </c>
      <c r="F130" s="190"/>
      <c r="G130" s="190"/>
      <c r="H130" s="190"/>
      <c r="L130" s="25"/>
    </row>
    <row r="131" spans="2:65" s="1" customFormat="1" ht="6.95" customHeight="1">
      <c r="B131" s="25"/>
      <c r="L131" s="25"/>
    </row>
    <row r="132" spans="2:65" s="1" customFormat="1" ht="12" customHeight="1">
      <c r="B132" s="25"/>
      <c r="C132" s="22" t="s">
        <v>18</v>
      </c>
      <c r="F132" s="20" t="str">
        <f>F12</f>
        <v>ZŠ a MŠ Brno, Křídlovická 30b, Brno</v>
      </c>
      <c r="I132" s="22" t="s">
        <v>20</v>
      </c>
      <c r="J132" s="45" t="str">
        <f>IF(J12="","",J12)</f>
        <v>5. 4. 2026</v>
      </c>
      <c r="L132" s="25"/>
    </row>
    <row r="133" spans="2:65" s="1" customFormat="1" ht="6.95" customHeight="1">
      <c r="B133" s="25"/>
      <c r="L133" s="25"/>
    </row>
    <row r="134" spans="2:65" s="1" customFormat="1" ht="40.15" customHeight="1">
      <c r="B134" s="25"/>
      <c r="C134" s="22" t="s">
        <v>22</v>
      </c>
      <c r="F134" s="20" t="str">
        <f>E15</f>
        <v>Statutární město Brno, MČ Brno-střed, Dominikánská 264/2</v>
      </c>
      <c r="I134" s="22" t="s">
        <v>28</v>
      </c>
      <c r="J134" s="23" t="str">
        <f>E21</f>
        <v>STEBAU s.r.o. Jižní 870, 500 03 Hradec Králové</v>
      </c>
      <c r="L134" s="25"/>
    </row>
    <row r="135" spans="2:65" s="1" customFormat="1" ht="15.2" customHeight="1">
      <c r="B135" s="25"/>
      <c r="C135" s="22" t="s">
        <v>26</v>
      </c>
      <c r="F135" s="20" t="str">
        <f>IF(E18="","",E18)</f>
        <v xml:space="preserve"> </v>
      </c>
      <c r="I135" s="22" t="s">
        <v>32</v>
      </c>
      <c r="J135" s="23" t="str">
        <f>E24</f>
        <v xml:space="preserve"> </v>
      </c>
      <c r="L135" s="25"/>
    </row>
    <row r="136" spans="2:65" s="1" customFormat="1" ht="10.35" customHeight="1">
      <c r="B136" s="25"/>
      <c r="L136" s="25"/>
    </row>
    <row r="137" spans="2:65" s="10" customFormat="1" ht="29.25" customHeight="1">
      <c r="B137" s="105"/>
      <c r="C137" s="106" t="s">
        <v>123</v>
      </c>
      <c r="D137" s="107" t="s">
        <v>60</v>
      </c>
      <c r="E137" s="107" t="s">
        <v>56</v>
      </c>
      <c r="F137" s="107" t="s">
        <v>57</v>
      </c>
      <c r="G137" s="107" t="s">
        <v>124</v>
      </c>
      <c r="H137" s="107" t="s">
        <v>125</v>
      </c>
      <c r="I137" s="107" t="s">
        <v>126</v>
      </c>
      <c r="J137" s="107" t="s">
        <v>97</v>
      </c>
      <c r="K137" s="108" t="s">
        <v>127</v>
      </c>
      <c r="L137" s="105"/>
      <c r="M137" s="52" t="s">
        <v>1</v>
      </c>
      <c r="N137" s="53" t="s">
        <v>39</v>
      </c>
      <c r="O137" s="53" t="s">
        <v>128</v>
      </c>
      <c r="P137" s="53" t="s">
        <v>129</v>
      </c>
      <c r="Q137" s="53" t="s">
        <v>130</v>
      </c>
      <c r="R137" s="53" t="s">
        <v>131</v>
      </c>
      <c r="S137" s="53" t="s">
        <v>132</v>
      </c>
      <c r="T137" s="54" t="s">
        <v>133</v>
      </c>
    </row>
    <row r="138" spans="2:65" s="1" customFormat="1" ht="22.9" customHeight="1">
      <c r="B138" s="25"/>
      <c r="C138" s="57" t="s">
        <v>134</v>
      </c>
      <c r="J138" s="109">
        <f>BK138</f>
        <v>0</v>
      </c>
      <c r="L138" s="25"/>
      <c r="M138" s="55"/>
      <c r="N138" s="46"/>
      <c r="O138" s="46"/>
      <c r="P138" s="110">
        <f>P139+P177+P318+P326</f>
        <v>485.52699600000005</v>
      </c>
      <c r="Q138" s="46"/>
      <c r="R138" s="110">
        <f>R139+R177+R318+R326</f>
        <v>5.3172781999999996</v>
      </c>
      <c r="S138" s="46"/>
      <c r="T138" s="111">
        <f>T139+T177+T318+T326</f>
        <v>11.428142399999999</v>
      </c>
      <c r="AT138" s="13" t="s">
        <v>74</v>
      </c>
      <c r="AU138" s="13" t="s">
        <v>99</v>
      </c>
      <c r="BK138" s="112">
        <f>BK139+BK177+BK318+BK326</f>
        <v>0</v>
      </c>
    </row>
    <row r="139" spans="2:65" s="11" customFormat="1" ht="25.9" customHeight="1">
      <c r="B139" s="113"/>
      <c r="D139" s="114" t="s">
        <v>74</v>
      </c>
      <c r="E139" s="115" t="s">
        <v>135</v>
      </c>
      <c r="F139" s="115" t="s">
        <v>136</v>
      </c>
      <c r="J139" s="116">
        <f>BK139</f>
        <v>0</v>
      </c>
      <c r="L139" s="113"/>
      <c r="M139" s="117"/>
      <c r="P139" s="118">
        <f>P140+P143+P154+P168+P174</f>
        <v>223.31117300000003</v>
      </c>
      <c r="R139" s="118">
        <f>R140+R143+R154+R168+R174</f>
        <v>1.5887938000000001</v>
      </c>
      <c r="T139" s="119">
        <f>T140+T143+T154+T168+T174</f>
        <v>10.143298999999999</v>
      </c>
      <c r="AR139" s="114" t="s">
        <v>83</v>
      </c>
      <c r="AT139" s="120" t="s">
        <v>74</v>
      </c>
      <c r="AU139" s="120" t="s">
        <v>75</v>
      </c>
      <c r="AY139" s="114" t="s">
        <v>137</v>
      </c>
      <c r="BK139" s="121">
        <f>BK140+BK143+BK154+BK168+BK174</f>
        <v>0</v>
      </c>
    </row>
    <row r="140" spans="2:65" s="11" customFormat="1" ht="22.9" customHeight="1">
      <c r="B140" s="113"/>
      <c r="D140" s="114" t="s">
        <v>74</v>
      </c>
      <c r="E140" s="122" t="s">
        <v>138</v>
      </c>
      <c r="F140" s="122" t="s">
        <v>139</v>
      </c>
      <c r="J140" s="123">
        <f>BK140</f>
        <v>0</v>
      </c>
      <c r="L140" s="113"/>
      <c r="M140" s="117"/>
      <c r="P140" s="118">
        <f>SUM(P141:P142)</f>
        <v>0.19500000000000001</v>
      </c>
      <c r="R140" s="118">
        <f>SUM(R141:R142)</f>
        <v>1.2619999999999999E-2</v>
      </c>
      <c r="T140" s="119">
        <f>SUM(T141:T142)</f>
        <v>0</v>
      </c>
      <c r="AR140" s="114" t="s">
        <v>83</v>
      </c>
      <c r="AT140" s="120" t="s">
        <v>74</v>
      </c>
      <c r="AU140" s="120" t="s">
        <v>83</v>
      </c>
      <c r="AY140" s="114" t="s">
        <v>137</v>
      </c>
      <c r="BK140" s="121">
        <f>SUM(BK141:BK142)</f>
        <v>0</v>
      </c>
    </row>
    <row r="141" spans="2:65" s="1" customFormat="1" ht="16.5" customHeight="1">
      <c r="B141" s="124"/>
      <c r="C141" s="125" t="s">
        <v>83</v>
      </c>
      <c r="D141" s="125" t="s">
        <v>140</v>
      </c>
      <c r="E141" s="126" t="s">
        <v>141</v>
      </c>
      <c r="F141" s="127" t="s">
        <v>142</v>
      </c>
      <c r="G141" s="128" t="s">
        <v>143</v>
      </c>
      <c r="H141" s="129">
        <v>1</v>
      </c>
      <c r="I141" s="130"/>
      <c r="J141" s="130">
        <f>ROUND(I141*H141,2)</f>
        <v>0</v>
      </c>
      <c r="K141" s="127" t="s">
        <v>144</v>
      </c>
      <c r="L141" s="25"/>
      <c r="M141" s="131" t="s">
        <v>1</v>
      </c>
      <c r="N141" s="132" t="s">
        <v>40</v>
      </c>
      <c r="O141" s="133">
        <v>0.19500000000000001</v>
      </c>
      <c r="P141" s="133">
        <f>O141*H141</f>
        <v>0.19500000000000001</v>
      </c>
      <c r="Q141" s="133">
        <v>1.2619999999999999E-2</v>
      </c>
      <c r="R141" s="133">
        <f>Q141*H141</f>
        <v>1.2619999999999999E-2</v>
      </c>
      <c r="S141" s="133">
        <v>0</v>
      </c>
      <c r="T141" s="134">
        <f>S141*H141</f>
        <v>0</v>
      </c>
      <c r="AR141" s="135" t="s">
        <v>145</v>
      </c>
      <c r="AT141" s="135" t="s">
        <v>140</v>
      </c>
      <c r="AU141" s="135" t="s">
        <v>85</v>
      </c>
      <c r="AY141" s="13" t="s">
        <v>137</v>
      </c>
      <c r="BE141" s="136">
        <f>IF(N141="základní",J141,0)</f>
        <v>0</v>
      </c>
      <c r="BF141" s="136">
        <f>IF(N141="snížená",J141,0)</f>
        <v>0</v>
      </c>
      <c r="BG141" s="136">
        <f>IF(N141="zákl. přenesená",J141,0)</f>
        <v>0</v>
      </c>
      <c r="BH141" s="136">
        <f>IF(N141="sníž. přenesená",J141,0)</f>
        <v>0</v>
      </c>
      <c r="BI141" s="136">
        <f>IF(N141="nulová",J141,0)</f>
        <v>0</v>
      </c>
      <c r="BJ141" s="13" t="s">
        <v>83</v>
      </c>
      <c r="BK141" s="136">
        <f>ROUND(I141*H141,2)</f>
        <v>0</v>
      </c>
      <c r="BL141" s="13" t="s">
        <v>145</v>
      </c>
      <c r="BM141" s="135" t="s">
        <v>146</v>
      </c>
    </row>
    <row r="142" spans="2:65" s="1" customFormat="1" ht="19.5">
      <c r="B142" s="25"/>
      <c r="D142" s="137" t="s">
        <v>147</v>
      </c>
      <c r="F142" s="138" t="s">
        <v>148</v>
      </c>
      <c r="L142" s="25"/>
      <c r="M142" s="139"/>
      <c r="T142" s="49"/>
      <c r="AT142" s="13" t="s">
        <v>147</v>
      </c>
      <c r="AU142" s="13" t="s">
        <v>85</v>
      </c>
    </row>
    <row r="143" spans="2:65" s="11" customFormat="1" ht="22.9" customHeight="1">
      <c r="B143" s="113"/>
      <c r="D143" s="114" t="s">
        <v>74</v>
      </c>
      <c r="E143" s="122" t="s">
        <v>149</v>
      </c>
      <c r="F143" s="122" t="s">
        <v>150</v>
      </c>
      <c r="J143" s="123">
        <f>BK143</f>
        <v>0</v>
      </c>
      <c r="L143" s="113"/>
      <c r="M143" s="117"/>
      <c r="P143" s="118">
        <f>SUM(P144:P153)</f>
        <v>46.650880000000001</v>
      </c>
      <c r="R143" s="118">
        <f>SUM(R144:R153)</f>
        <v>1.5737338000000001</v>
      </c>
      <c r="T143" s="119">
        <f>SUM(T144:T153)</f>
        <v>7.320000000000001E-3</v>
      </c>
      <c r="AR143" s="114" t="s">
        <v>83</v>
      </c>
      <c r="AT143" s="120" t="s">
        <v>74</v>
      </c>
      <c r="AU143" s="120" t="s">
        <v>83</v>
      </c>
      <c r="AY143" s="114" t="s">
        <v>137</v>
      </c>
      <c r="BK143" s="121">
        <f>SUM(BK144:BK153)</f>
        <v>0</v>
      </c>
    </row>
    <row r="144" spans="2:65" s="1" customFormat="1" ht="16.5" customHeight="1">
      <c r="B144" s="124"/>
      <c r="C144" s="125" t="s">
        <v>85</v>
      </c>
      <c r="D144" s="125" t="s">
        <v>140</v>
      </c>
      <c r="E144" s="126" t="s">
        <v>151</v>
      </c>
      <c r="F144" s="127" t="s">
        <v>152</v>
      </c>
      <c r="G144" s="128" t="s">
        <v>153</v>
      </c>
      <c r="H144" s="129">
        <v>2</v>
      </c>
      <c r="I144" s="130"/>
      <c r="J144" s="130">
        <f t="shared" ref="J144:J152" si="0">ROUND(I144*H144,2)</f>
        <v>0</v>
      </c>
      <c r="K144" s="127" t="s">
        <v>144</v>
      </c>
      <c r="L144" s="25"/>
      <c r="M144" s="131" t="s">
        <v>1</v>
      </c>
      <c r="N144" s="132" t="s">
        <v>40</v>
      </c>
      <c r="O144" s="133">
        <v>0.624</v>
      </c>
      <c r="P144" s="133">
        <f t="shared" ref="P144:P152" si="1">O144*H144</f>
        <v>1.248</v>
      </c>
      <c r="Q144" s="133">
        <v>5.6000000000000001E-2</v>
      </c>
      <c r="R144" s="133">
        <f t="shared" ref="R144:R152" si="2">Q144*H144</f>
        <v>0.112</v>
      </c>
      <c r="S144" s="133">
        <v>0</v>
      </c>
      <c r="T144" s="134">
        <f t="shared" ref="T144:T152" si="3">S144*H144</f>
        <v>0</v>
      </c>
      <c r="AR144" s="135" t="s">
        <v>145</v>
      </c>
      <c r="AT144" s="135" t="s">
        <v>140</v>
      </c>
      <c r="AU144" s="135" t="s">
        <v>85</v>
      </c>
      <c r="AY144" s="13" t="s">
        <v>137</v>
      </c>
      <c r="BE144" s="136">
        <f t="shared" ref="BE144:BE152" si="4">IF(N144="základní",J144,0)</f>
        <v>0</v>
      </c>
      <c r="BF144" s="136">
        <f t="shared" ref="BF144:BF152" si="5">IF(N144="snížená",J144,0)</f>
        <v>0</v>
      </c>
      <c r="BG144" s="136">
        <f t="shared" ref="BG144:BG152" si="6">IF(N144="zákl. přenesená",J144,0)</f>
        <v>0</v>
      </c>
      <c r="BH144" s="136">
        <f t="shared" ref="BH144:BH152" si="7">IF(N144="sníž. přenesená",J144,0)</f>
        <v>0</v>
      </c>
      <c r="BI144" s="136">
        <f t="shared" ref="BI144:BI152" si="8">IF(N144="nulová",J144,0)</f>
        <v>0</v>
      </c>
      <c r="BJ144" s="13" t="s">
        <v>83</v>
      </c>
      <c r="BK144" s="136">
        <f t="shared" ref="BK144:BK152" si="9">ROUND(I144*H144,2)</f>
        <v>0</v>
      </c>
      <c r="BL144" s="13" t="s">
        <v>145</v>
      </c>
      <c r="BM144" s="135" t="s">
        <v>154</v>
      </c>
    </row>
    <row r="145" spans="2:65" s="1" customFormat="1" ht="16.5" customHeight="1">
      <c r="B145" s="124"/>
      <c r="C145" s="125" t="s">
        <v>138</v>
      </c>
      <c r="D145" s="125" t="s">
        <v>140</v>
      </c>
      <c r="E145" s="126" t="s">
        <v>155</v>
      </c>
      <c r="F145" s="127" t="s">
        <v>156</v>
      </c>
      <c r="G145" s="128" t="s">
        <v>153</v>
      </c>
      <c r="H145" s="129">
        <v>2</v>
      </c>
      <c r="I145" s="130"/>
      <c r="J145" s="130">
        <f t="shared" si="0"/>
        <v>0</v>
      </c>
      <c r="K145" s="127" t="s">
        <v>144</v>
      </c>
      <c r="L145" s="25"/>
      <c r="M145" s="131" t="s">
        <v>1</v>
      </c>
      <c r="N145" s="132" t="s">
        <v>40</v>
      </c>
      <c r="O145" s="133">
        <v>1.6910000000000001</v>
      </c>
      <c r="P145" s="133">
        <f t="shared" si="1"/>
        <v>3.3820000000000001</v>
      </c>
      <c r="Q145" s="133">
        <v>4.3830000000000001E-2</v>
      </c>
      <c r="R145" s="133">
        <f t="shared" si="2"/>
        <v>8.7660000000000002E-2</v>
      </c>
      <c r="S145" s="133">
        <v>0</v>
      </c>
      <c r="T145" s="134">
        <f t="shared" si="3"/>
        <v>0</v>
      </c>
      <c r="AR145" s="135" t="s">
        <v>145</v>
      </c>
      <c r="AT145" s="135" t="s">
        <v>140</v>
      </c>
      <c r="AU145" s="135" t="s">
        <v>85</v>
      </c>
      <c r="AY145" s="13" t="s">
        <v>137</v>
      </c>
      <c r="BE145" s="136">
        <f t="shared" si="4"/>
        <v>0</v>
      </c>
      <c r="BF145" s="136">
        <f t="shared" si="5"/>
        <v>0</v>
      </c>
      <c r="BG145" s="136">
        <f t="shared" si="6"/>
        <v>0</v>
      </c>
      <c r="BH145" s="136">
        <f t="shared" si="7"/>
        <v>0</v>
      </c>
      <c r="BI145" s="136">
        <f t="shared" si="8"/>
        <v>0</v>
      </c>
      <c r="BJ145" s="13" t="s">
        <v>83</v>
      </c>
      <c r="BK145" s="136">
        <f t="shared" si="9"/>
        <v>0</v>
      </c>
      <c r="BL145" s="13" t="s">
        <v>145</v>
      </c>
      <c r="BM145" s="135" t="s">
        <v>157</v>
      </c>
    </row>
    <row r="146" spans="2:65" s="1" customFormat="1" ht="16.5" customHeight="1">
      <c r="B146" s="124"/>
      <c r="C146" s="125" t="s">
        <v>145</v>
      </c>
      <c r="D146" s="125" t="s">
        <v>140</v>
      </c>
      <c r="E146" s="126" t="s">
        <v>158</v>
      </c>
      <c r="F146" s="127" t="s">
        <v>159</v>
      </c>
      <c r="G146" s="128" t="s">
        <v>143</v>
      </c>
      <c r="H146" s="129">
        <v>1</v>
      </c>
      <c r="I146" s="130"/>
      <c r="J146" s="130">
        <f t="shared" si="0"/>
        <v>0</v>
      </c>
      <c r="K146" s="127" t="s">
        <v>144</v>
      </c>
      <c r="L146" s="25"/>
      <c r="M146" s="131" t="s">
        <v>1</v>
      </c>
      <c r="N146" s="132" t="s">
        <v>40</v>
      </c>
      <c r="O146" s="133">
        <v>2.431</v>
      </c>
      <c r="P146" s="133">
        <f t="shared" si="1"/>
        <v>2.431</v>
      </c>
      <c r="Q146" s="133">
        <v>0.1658</v>
      </c>
      <c r="R146" s="133">
        <f t="shared" si="2"/>
        <v>0.1658</v>
      </c>
      <c r="S146" s="133">
        <v>0</v>
      </c>
      <c r="T146" s="134">
        <f t="shared" si="3"/>
        <v>0</v>
      </c>
      <c r="AR146" s="135" t="s">
        <v>145</v>
      </c>
      <c r="AT146" s="135" t="s">
        <v>140</v>
      </c>
      <c r="AU146" s="135" t="s">
        <v>85</v>
      </c>
      <c r="AY146" s="13" t="s">
        <v>137</v>
      </c>
      <c r="BE146" s="136">
        <f t="shared" si="4"/>
        <v>0</v>
      </c>
      <c r="BF146" s="136">
        <f t="shared" si="5"/>
        <v>0</v>
      </c>
      <c r="BG146" s="136">
        <f t="shared" si="6"/>
        <v>0</v>
      </c>
      <c r="BH146" s="136">
        <f t="shared" si="7"/>
        <v>0</v>
      </c>
      <c r="BI146" s="136">
        <f t="shared" si="8"/>
        <v>0</v>
      </c>
      <c r="BJ146" s="13" t="s">
        <v>83</v>
      </c>
      <c r="BK146" s="136">
        <f t="shared" si="9"/>
        <v>0</v>
      </c>
      <c r="BL146" s="13" t="s">
        <v>145</v>
      </c>
      <c r="BM146" s="135" t="s">
        <v>160</v>
      </c>
    </row>
    <row r="147" spans="2:65" s="1" customFormat="1" ht="24.2" customHeight="1">
      <c r="B147" s="124"/>
      <c r="C147" s="125" t="s">
        <v>161</v>
      </c>
      <c r="D147" s="125" t="s">
        <v>140</v>
      </c>
      <c r="E147" s="126" t="s">
        <v>162</v>
      </c>
      <c r="F147" s="127" t="s">
        <v>163</v>
      </c>
      <c r="G147" s="128" t="s">
        <v>153</v>
      </c>
      <c r="H147" s="129">
        <v>98.78</v>
      </c>
      <c r="I147" s="130"/>
      <c r="J147" s="130">
        <f t="shared" si="0"/>
        <v>0</v>
      </c>
      <c r="K147" s="127" t="s">
        <v>144</v>
      </c>
      <c r="L147" s="25"/>
      <c r="M147" s="131" t="s">
        <v>1</v>
      </c>
      <c r="N147" s="132" t="s">
        <v>40</v>
      </c>
      <c r="O147" s="133">
        <v>0.19</v>
      </c>
      <c r="P147" s="133">
        <f t="shared" si="1"/>
        <v>18.7682</v>
      </c>
      <c r="Q147" s="133">
        <v>5.7099999999999998E-3</v>
      </c>
      <c r="R147" s="133">
        <f t="shared" si="2"/>
        <v>0.56403380000000003</v>
      </c>
      <c r="S147" s="133">
        <v>0</v>
      </c>
      <c r="T147" s="134">
        <f t="shared" si="3"/>
        <v>0</v>
      </c>
      <c r="AR147" s="135" t="s">
        <v>145</v>
      </c>
      <c r="AT147" s="135" t="s">
        <v>140</v>
      </c>
      <c r="AU147" s="135" t="s">
        <v>85</v>
      </c>
      <c r="AY147" s="13" t="s">
        <v>137</v>
      </c>
      <c r="BE147" s="136">
        <f t="shared" si="4"/>
        <v>0</v>
      </c>
      <c r="BF147" s="136">
        <f t="shared" si="5"/>
        <v>0</v>
      </c>
      <c r="BG147" s="136">
        <f t="shared" si="6"/>
        <v>0</v>
      </c>
      <c r="BH147" s="136">
        <f t="shared" si="7"/>
        <v>0</v>
      </c>
      <c r="BI147" s="136">
        <f t="shared" si="8"/>
        <v>0</v>
      </c>
      <c r="BJ147" s="13" t="s">
        <v>83</v>
      </c>
      <c r="BK147" s="136">
        <f t="shared" si="9"/>
        <v>0</v>
      </c>
      <c r="BL147" s="13" t="s">
        <v>145</v>
      </c>
      <c r="BM147" s="135" t="s">
        <v>164</v>
      </c>
    </row>
    <row r="148" spans="2:65" s="1" customFormat="1" ht="16.5" customHeight="1">
      <c r="B148" s="124"/>
      <c r="C148" s="125" t="s">
        <v>149</v>
      </c>
      <c r="D148" s="125" t="s">
        <v>140</v>
      </c>
      <c r="E148" s="126" t="s">
        <v>165</v>
      </c>
      <c r="F148" s="127" t="s">
        <v>166</v>
      </c>
      <c r="G148" s="128" t="s">
        <v>153</v>
      </c>
      <c r="H148" s="129">
        <v>62</v>
      </c>
      <c r="I148" s="130"/>
      <c r="J148" s="130">
        <f t="shared" si="0"/>
        <v>0</v>
      </c>
      <c r="K148" s="127" t="s">
        <v>144</v>
      </c>
      <c r="L148" s="25"/>
      <c r="M148" s="131" t="s">
        <v>1</v>
      </c>
      <c r="N148" s="132" t="s">
        <v>40</v>
      </c>
      <c r="O148" s="133">
        <v>0.03</v>
      </c>
      <c r="P148" s="133">
        <f t="shared" si="1"/>
        <v>1.8599999999999999</v>
      </c>
      <c r="Q148" s="133">
        <v>4.0000000000000003E-5</v>
      </c>
      <c r="R148" s="133">
        <f t="shared" si="2"/>
        <v>2.48E-3</v>
      </c>
      <c r="S148" s="133">
        <v>6.0000000000000002E-5</v>
      </c>
      <c r="T148" s="134">
        <f t="shared" si="3"/>
        <v>3.7200000000000002E-3</v>
      </c>
      <c r="AR148" s="135" t="s">
        <v>145</v>
      </c>
      <c r="AT148" s="135" t="s">
        <v>140</v>
      </c>
      <c r="AU148" s="135" t="s">
        <v>85</v>
      </c>
      <c r="AY148" s="13" t="s">
        <v>137</v>
      </c>
      <c r="BE148" s="136">
        <f t="shared" si="4"/>
        <v>0</v>
      </c>
      <c r="BF148" s="136">
        <f t="shared" si="5"/>
        <v>0</v>
      </c>
      <c r="BG148" s="136">
        <f t="shared" si="6"/>
        <v>0</v>
      </c>
      <c r="BH148" s="136">
        <f t="shared" si="7"/>
        <v>0</v>
      </c>
      <c r="BI148" s="136">
        <f t="shared" si="8"/>
        <v>0</v>
      </c>
      <c r="BJ148" s="13" t="s">
        <v>83</v>
      </c>
      <c r="BK148" s="136">
        <f t="shared" si="9"/>
        <v>0</v>
      </c>
      <c r="BL148" s="13" t="s">
        <v>145</v>
      </c>
      <c r="BM148" s="135" t="s">
        <v>167</v>
      </c>
    </row>
    <row r="149" spans="2:65" s="1" customFormat="1" ht="16.5" customHeight="1">
      <c r="B149" s="124"/>
      <c r="C149" s="125" t="s">
        <v>168</v>
      </c>
      <c r="D149" s="125" t="s">
        <v>140</v>
      </c>
      <c r="E149" s="126" t="s">
        <v>169</v>
      </c>
      <c r="F149" s="127" t="s">
        <v>170</v>
      </c>
      <c r="G149" s="128" t="s">
        <v>153</v>
      </c>
      <c r="H149" s="129">
        <v>20</v>
      </c>
      <c r="I149" s="130"/>
      <c r="J149" s="130">
        <f t="shared" si="0"/>
        <v>0</v>
      </c>
      <c r="K149" s="127" t="s">
        <v>144</v>
      </c>
      <c r="L149" s="25"/>
      <c r="M149" s="131" t="s">
        <v>1</v>
      </c>
      <c r="N149" s="132" t="s">
        <v>40</v>
      </c>
      <c r="O149" s="133">
        <v>3.7999999999999999E-2</v>
      </c>
      <c r="P149" s="133">
        <f t="shared" si="1"/>
        <v>0.76</v>
      </c>
      <c r="Q149" s="133">
        <v>9.0000000000000006E-5</v>
      </c>
      <c r="R149" s="133">
        <f t="shared" si="2"/>
        <v>1.8000000000000002E-3</v>
      </c>
      <c r="S149" s="133">
        <v>6.0000000000000002E-5</v>
      </c>
      <c r="T149" s="134">
        <f t="shared" si="3"/>
        <v>1.2000000000000001E-3</v>
      </c>
      <c r="AR149" s="135" t="s">
        <v>145</v>
      </c>
      <c r="AT149" s="135" t="s">
        <v>140</v>
      </c>
      <c r="AU149" s="135" t="s">
        <v>85</v>
      </c>
      <c r="AY149" s="13" t="s">
        <v>137</v>
      </c>
      <c r="BE149" s="136">
        <f t="shared" si="4"/>
        <v>0</v>
      </c>
      <c r="BF149" s="136">
        <f t="shared" si="5"/>
        <v>0</v>
      </c>
      <c r="BG149" s="136">
        <f t="shared" si="6"/>
        <v>0</v>
      </c>
      <c r="BH149" s="136">
        <f t="shared" si="7"/>
        <v>0</v>
      </c>
      <c r="BI149" s="136">
        <f t="shared" si="8"/>
        <v>0</v>
      </c>
      <c r="BJ149" s="13" t="s">
        <v>83</v>
      </c>
      <c r="BK149" s="136">
        <f t="shared" si="9"/>
        <v>0</v>
      </c>
      <c r="BL149" s="13" t="s">
        <v>145</v>
      </c>
      <c r="BM149" s="135" t="s">
        <v>171</v>
      </c>
    </row>
    <row r="150" spans="2:65" s="1" customFormat="1" ht="16.5" customHeight="1">
      <c r="B150" s="124"/>
      <c r="C150" s="125" t="s">
        <v>172</v>
      </c>
      <c r="D150" s="125" t="s">
        <v>140</v>
      </c>
      <c r="E150" s="126" t="s">
        <v>173</v>
      </c>
      <c r="F150" s="127" t="s">
        <v>174</v>
      </c>
      <c r="G150" s="128" t="s">
        <v>153</v>
      </c>
      <c r="H150" s="129">
        <v>10</v>
      </c>
      <c r="I150" s="130"/>
      <c r="J150" s="130">
        <f t="shared" si="0"/>
        <v>0</v>
      </c>
      <c r="K150" s="127" t="s">
        <v>144</v>
      </c>
      <c r="L150" s="25"/>
      <c r="M150" s="131" t="s">
        <v>1</v>
      </c>
      <c r="N150" s="132" t="s">
        <v>40</v>
      </c>
      <c r="O150" s="133">
        <v>3.5000000000000003E-2</v>
      </c>
      <c r="P150" s="133">
        <f t="shared" si="1"/>
        <v>0.35000000000000003</v>
      </c>
      <c r="Q150" s="133">
        <v>2.4000000000000001E-4</v>
      </c>
      <c r="R150" s="133">
        <f t="shared" si="2"/>
        <v>2.4000000000000002E-3</v>
      </c>
      <c r="S150" s="133">
        <v>2.4000000000000001E-4</v>
      </c>
      <c r="T150" s="134">
        <f t="shared" si="3"/>
        <v>2.4000000000000002E-3</v>
      </c>
      <c r="AR150" s="135" t="s">
        <v>145</v>
      </c>
      <c r="AT150" s="135" t="s">
        <v>140</v>
      </c>
      <c r="AU150" s="135" t="s">
        <v>85</v>
      </c>
      <c r="AY150" s="13" t="s">
        <v>137</v>
      </c>
      <c r="BE150" s="136">
        <f t="shared" si="4"/>
        <v>0</v>
      </c>
      <c r="BF150" s="136">
        <f t="shared" si="5"/>
        <v>0</v>
      </c>
      <c r="BG150" s="136">
        <f t="shared" si="6"/>
        <v>0</v>
      </c>
      <c r="BH150" s="136">
        <f t="shared" si="7"/>
        <v>0</v>
      </c>
      <c r="BI150" s="136">
        <f t="shared" si="8"/>
        <v>0</v>
      </c>
      <c r="BJ150" s="13" t="s">
        <v>83</v>
      </c>
      <c r="BK150" s="136">
        <f t="shared" si="9"/>
        <v>0</v>
      </c>
      <c r="BL150" s="13" t="s">
        <v>145</v>
      </c>
      <c r="BM150" s="135" t="s">
        <v>175</v>
      </c>
    </row>
    <row r="151" spans="2:65" s="1" customFormat="1" ht="16.5" customHeight="1">
      <c r="B151" s="124"/>
      <c r="C151" s="125" t="s">
        <v>176</v>
      </c>
      <c r="D151" s="125" t="s">
        <v>140</v>
      </c>
      <c r="E151" s="126" t="s">
        <v>177</v>
      </c>
      <c r="F151" s="127" t="s">
        <v>178</v>
      </c>
      <c r="G151" s="128" t="s">
        <v>153</v>
      </c>
      <c r="H151" s="129">
        <v>60.72</v>
      </c>
      <c r="I151" s="130"/>
      <c r="J151" s="130">
        <f t="shared" si="0"/>
        <v>0</v>
      </c>
      <c r="K151" s="127" t="s">
        <v>144</v>
      </c>
      <c r="L151" s="25"/>
      <c r="M151" s="131" t="s">
        <v>1</v>
      </c>
      <c r="N151" s="132" t="s">
        <v>40</v>
      </c>
      <c r="O151" s="133">
        <v>4.3999999999999997E-2</v>
      </c>
      <c r="P151" s="133">
        <f t="shared" si="1"/>
        <v>2.6716799999999998</v>
      </c>
      <c r="Q151" s="133">
        <v>2.9999999999999997E-4</v>
      </c>
      <c r="R151" s="133">
        <f t="shared" si="2"/>
        <v>1.8216E-2</v>
      </c>
      <c r="S151" s="133">
        <v>0</v>
      </c>
      <c r="T151" s="134">
        <f t="shared" si="3"/>
        <v>0</v>
      </c>
      <c r="AR151" s="135" t="s">
        <v>179</v>
      </c>
      <c r="AT151" s="135" t="s">
        <v>140</v>
      </c>
      <c r="AU151" s="135" t="s">
        <v>85</v>
      </c>
      <c r="AY151" s="13" t="s">
        <v>137</v>
      </c>
      <c r="BE151" s="136">
        <f t="shared" si="4"/>
        <v>0</v>
      </c>
      <c r="BF151" s="136">
        <f t="shared" si="5"/>
        <v>0</v>
      </c>
      <c r="BG151" s="136">
        <f t="shared" si="6"/>
        <v>0</v>
      </c>
      <c r="BH151" s="136">
        <f t="shared" si="7"/>
        <v>0</v>
      </c>
      <c r="BI151" s="136">
        <f t="shared" si="8"/>
        <v>0</v>
      </c>
      <c r="BJ151" s="13" t="s">
        <v>83</v>
      </c>
      <c r="BK151" s="136">
        <f t="shared" si="9"/>
        <v>0</v>
      </c>
      <c r="BL151" s="13" t="s">
        <v>179</v>
      </c>
      <c r="BM151" s="135" t="s">
        <v>180</v>
      </c>
    </row>
    <row r="152" spans="2:65" s="1" customFormat="1" ht="16.5" customHeight="1">
      <c r="B152" s="124"/>
      <c r="C152" s="125" t="s">
        <v>181</v>
      </c>
      <c r="D152" s="125" t="s">
        <v>140</v>
      </c>
      <c r="E152" s="126" t="s">
        <v>182</v>
      </c>
      <c r="F152" s="127" t="s">
        <v>183</v>
      </c>
      <c r="G152" s="128" t="s">
        <v>153</v>
      </c>
      <c r="H152" s="129">
        <v>60.72</v>
      </c>
      <c r="I152" s="130"/>
      <c r="J152" s="130">
        <f t="shared" si="0"/>
        <v>0</v>
      </c>
      <c r="K152" s="127" t="s">
        <v>144</v>
      </c>
      <c r="L152" s="25"/>
      <c r="M152" s="131" t="s">
        <v>1</v>
      </c>
      <c r="N152" s="132" t="s">
        <v>40</v>
      </c>
      <c r="O152" s="133">
        <v>0.25</v>
      </c>
      <c r="P152" s="133">
        <f t="shared" si="1"/>
        <v>15.18</v>
      </c>
      <c r="Q152" s="133">
        <v>1.0200000000000001E-2</v>
      </c>
      <c r="R152" s="133">
        <f t="shared" si="2"/>
        <v>0.61934400000000001</v>
      </c>
      <c r="S152" s="133">
        <v>0</v>
      </c>
      <c r="T152" s="134">
        <f t="shared" si="3"/>
        <v>0</v>
      </c>
      <c r="AR152" s="135" t="s">
        <v>145</v>
      </c>
      <c r="AT152" s="135" t="s">
        <v>140</v>
      </c>
      <c r="AU152" s="135" t="s">
        <v>85</v>
      </c>
      <c r="AY152" s="13" t="s">
        <v>137</v>
      </c>
      <c r="BE152" s="136">
        <f t="shared" si="4"/>
        <v>0</v>
      </c>
      <c r="BF152" s="136">
        <f t="shared" si="5"/>
        <v>0</v>
      </c>
      <c r="BG152" s="136">
        <f t="shared" si="6"/>
        <v>0</v>
      </c>
      <c r="BH152" s="136">
        <f t="shared" si="7"/>
        <v>0</v>
      </c>
      <c r="BI152" s="136">
        <f t="shared" si="8"/>
        <v>0</v>
      </c>
      <c r="BJ152" s="13" t="s">
        <v>83</v>
      </c>
      <c r="BK152" s="136">
        <f t="shared" si="9"/>
        <v>0</v>
      </c>
      <c r="BL152" s="13" t="s">
        <v>145</v>
      </c>
      <c r="BM152" s="135" t="s">
        <v>184</v>
      </c>
    </row>
    <row r="153" spans="2:65" s="1" customFormat="1" ht="39">
      <c r="B153" s="25"/>
      <c r="D153" s="137" t="s">
        <v>147</v>
      </c>
      <c r="F153" s="138" t="s">
        <v>185</v>
      </c>
      <c r="L153" s="25"/>
      <c r="M153" s="139"/>
      <c r="T153" s="49"/>
      <c r="AT153" s="13" t="s">
        <v>147</v>
      </c>
      <c r="AU153" s="13" t="s">
        <v>85</v>
      </c>
    </row>
    <row r="154" spans="2:65" s="11" customFormat="1" ht="22.9" customHeight="1">
      <c r="B154" s="113"/>
      <c r="D154" s="114" t="s">
        <v>74</v>
      </c>
      <c r="E154" s="122" t="s">
        <v>176</v>
      </c>
      <c r="F154" s="122" t="s">
        <v>186</v>
      </c>
      <c r="J154" s="123">
        <f>BK154</f>
        <v>0</v>
      </c>
      <c r="L154" s="113"/>
      <c r="M154" s="117"/>
      <c r="P154" s="118">
        <f>SUM(P155:P167)</f>
        <v>69.908691000000005</v>
      </c>
      <c r="R154" s="118">
        <f>SUM(R155:R167)</f>
        <v>2.4400000000000003E-3</v>
      </c>
      <c r="T154" s="119">
        <f>SUM(T155:T167)</f>
        <v>10.135978999999999</v>
      </c>
      <c r="AR154" s="114" t="s">
        <v>83</v>
      </c>
      <c r="AT154" s="120" t="s">
        <v>74</v>
      </c>
      <c r="AU154" s="120" t="s">
        <v>83</v>
      </c>
      <c r="AY154" s="114" t="s">
        <v>137</v>
      </c>
      <c r="BK154" s="121">
        <f>SUM(BK155:BK167)</f>
        <v>0</v>
      </c>
    </row>
    <row r="155" spans="2:65" s="1" customFormat="1" ht="21.75" customHeight="1">
      <c r="B155" s="124"/>
      <c r="C155" s="125" t="s">
        <v>187</v>
      </c>
      <c r="D155" s="125" t="s">
        <v>140</v>
      </c>
      <c r="E155" s="126" t="s">
        <v>188</v>
      </c>
      <c r="F155" s="127" t="s">
        <v>189</v>
      </c>
      <c r="G155" s="128" t="s">
        <v>143</v>
      </c>
      <c r="H155" s="129">
        <v>2</v>
      </c>
      <c r="I155" s="130"/>
      <c r="J155" s="130">
        <f>ROUND(I155*H155,2)</f>
        <v>0</v>
      </c>
      <c r="K155" s="127" t="s">
        <v>144</v>
      </c>
      <c r="L155" s="25"/>
      <c r="M155" s="131" t="s">
        <v>1</v>
      </c>
      <c r="N155" s="132" t="s">
        <v>40</v>
      </c>
      <c r="O155" s="133">
        <v>4.6500000000000004</v>
      </c>
      <c r="P155" s="133">
        <f>O155*H155</f>
        <v>9.3000000000000007</v>
      </c>
      <c r="Q155" s="133">
        <v>0</v>
      </c>
      <c r="R155" s="133">
        <f>Q155*H155</f>
        <v>0</v>
      </c>
      <c r="S155" s="133">
        <v>0</v>
      </c>
      <c r="T155" s="134">
        <f>S155*H155</f>
        <v>0</v>
      </c>
      <c r="AR155" s="135" t="s">
        <v>145</v>
      </c>
      <c r="AT155" s="135" t="s">
        <v>140</v>
      </c>
      <c r="AU155" s="135" t="s">
        <v>85</v>
      </c>
      <c r="AY155" s="13" t="s">
        <v>137</v>
      </c>
      <c r="BE155" s="136">
        <f>IF(N155="základní",J155,0)</f>
        <v>0</v>
      </c>
      <c r="BF155" s="136">
        <f>IF(N155="snížená",J155,0)</f>
        <v>0</v>
      </c>
      <c r="BG155" s="136">
        <f>IF(N155="zákl. přenesená",J155,0)</f>
        <v>0</v>
      </c>
      <c r="BH155" s="136">
        <f>IF(N155="sníž. přenesená",J155,0)</f>
        <v>0</v>
      </c>
      <c r="BI155" s="136">
        <f>IF(N155="nulová",J155,0)</f>
        <v>0</v>
      </c>
      <c r="BJ155" s="13" t="s">
        <v>83</v>
      </c>
      <c r="BK155" s="136">
        <f>ROUND(I155*H155,2)</f>
        <v>0</v>
      </c>
      <c r="BL155" s="13" t="s">
        <v>145</v>
      </c>
      <c r="BM155" s="135" t="s">
        <v>190</v>
      </c>
    </row>
    <row r="156" spans="2:65" s="1" customFormat="1" ht="21.75" customHeight="1">
      <c r="B156" s="124"/>
      <c r="C156" s="125" t="s">
        <v>8</v>
      </c>
      <c r="D156" s="125" t="s">
        <v>140</v>
      </c>
      <c r="E156" s="126" t="s">
        <v>191</v>
      </c>
      <c r="F156" s="127" t="s">
        <v>192</v>
      </c>
      <c r="G156" s="128" t="s">
        <v>143</v>
      </c>
      <c r="H156" s="129">
        <v>60</v>
      </c>
      <c r="I156" s="130"/>
      <c r="J156" s="130">
        <f>ROUND(I156*H156,2)</f>
        <v>0</v>
      </c>
      <c r="K156" s="127" t="s">
        <v>144</v>
      </c>
      <c r="L156" s="25"/>
      <c r="M156" s="131" t="s">
        <v>1</v>
      </c>
      <c r="N156" s="132" t="s">
        <v>40</v>
      </c>
      <c r="O156" s="133">
        <v>0</v>
      </c>
      <c r="P156" s="133">
        <f>O156*H156</f>
        <v>0</v>
      </c>
      <c r="Q156" s="133">
        <v>0</v>
      </c>
      <c r="R156" s="133">
        <f>Q156*H156</f>
        <v>0</v>
      </c>
      <c r="S156" s="133">
        <v>0</v>
      </c>
      <c r="T156" s="134">
        <f>S156*H156</f>
        <v>0</v>
      </c>
      <c r="AR156" s="135" t="s">
        <v>145</v>
      </c>
      <c r="AT156" s="135" t="s">
        <v>140</v>
      </c>
      <c r="AU156" s="135" t="s">
        <v>85</v>
      </c>
      <c r="AY156" s="13" t="s">
        <v>137</v>
      </c>
      <c r="BE156" s="136">
        <f>IF(N156="základní",J156,0)</f>
        <v>0</v>
      </c>
      <c r="BF156" s="136">
        <f>IF(N156="snížená",J156,0)</f>
        <v>0</v>
      </c>
      <c r="BG156" s="136">
        <f>IF(N156="zákl. přenesená",J156,0)</f>
        <v>0</v>
      </c>
      <c r="BH156" s="136">
        <f>IF(N156="sníž. přenesená",J156,0)</f>
        <v>0</v>
      </c>
      <c r="BI156" s="136">
        <f>IF(N156="nulová",J156,0)</f>
        <v>0</v>
      </c>
      <c r="BJ156" s="13" t="s">
        <v>83</v>
      </c>
      <c r="BK156" s="136">
        <f>ROUND(I156*H156,2)</f>
        <v>0</v>
      </c>
      <c r="BL156" s="13" t="s">
        <v>145</v>
      </c>
      <c r="BM156" s="135" t="s">
        <v>193</v>
      </c>
    </row>
    <row r="157" spans="2:65" s="1" customFormat="1" ht="21.75" customHeight="1">
      <c r="B157" s="124"/>
      <c r="C157" s="125" t="s">
        <v>194</v>
      </c>
      <c r="D157" s="125" t="s">
        <v>140</v>
      </c>
      <c r="E157" s="126" t="s">
        <v>195</v>
      </c>
      <c r="F157" s="127" t="s">
        <v>196</v>
      </c>
      <c r="G157" s="128" t="s">
        <v>143</v>
      </c>
      <c r="H157" s="129">
        <v>2</v>
      </c>
      <c r="I157" s="130"/>
      <c r="J157" s="130">
        <f>ROUND(I157*H157,2)</f>
        <v>0</v>
      </c>
      <c r="K157" s="127" t="s">
        <v>144</v>
      </c>
      <c r="L157" s="25"/>
      <c r="M157" s="131" t="s">
        <v>1</v>
      </c>
      <c r="N157" s="132" t="s">
        <v>40</v>
      </c>
      <c r="O157" s="133">
        <v>2.6320000000000001</v>
      </c>
      <c r="P157" s="133">
        <f>O157*H157</f>
        <v>5.2640000000000002</v>
      </c>
      <c r="Q157" s="133">
        <v>0</v>
      </c>
      <c r="R157" s="133">
        <f>Q157*H157</f>
        <v>0</v>
      </c>
      <c r="S157" s="133">
        <v>0</v>
      </c>
      <c r="T157" s="134">
        <f>S157*H157</f>
        <v>0</v>
      </c>
      <c r="AR157" s="135" t="s">
        <v>145</v>
      </c>
      <c r="AT157" s="135" t="s">
        <v>140</v>
      </c>
      <c r="AU157" s="135" t="s">
        <v>85</v>
      </c>
      <c r="AY157" s="13" t="s">
        <v>137</v>
      </c>
      <c r="BE157" s="136">
        <f>IF(N157="základní",J157,0)</f>
        <v>0</v>
      </c>
      <c r="BF157" s="136">
        <f>IF(N157="snížená",J157,0)</f>
        <v>0</v>
      </c>
      <c r="BG157" s="136">
        <f>IF(N157="zákl. přenesená",J157,0)</f>
        <v>0</v>
      </c>
      <c r="BH157" s="136">
        <f>IF(N157="sníž. přenesená",J157,0)</f>
        <v>0</v>
      </c>
      <c r="BI157" s="136">
        <f>IF(N157="nulová",J157,0)</f>
        <v>0</v>
      </c>
      <c r="BJ157" s="13" t="s">
        <v>83</v>
      </c>
      <c r="BK157" s="136">
        <f>ROUND(I157*H157,2)</f>
        <v>0</v>
      </c>
      <c r="BL157" s="13" t="s">
        <v>145</v>
      </c>
      <c r="BM157" s="135" t="s">
        <v>197</v>
      </c>
    </row>
    <row r="158" spans="2:65" s="1" customFormat="1" ht="16.5" customHeight="1">
      <c r="B158" s="124"/>
      <c r="C158" s="125" t="s">
        <v>198</v>
      </c>
      <c r="D158" s="125" t="s">
        <v>140</v>
      </c>
      <c r="E158" s="126" t="s">
        <v>199</v>
      </c>
      <c r="F158" s="127" t="s">
        <v>200</v>
      </c>
      <c r="G158" s="128" t="s">
        <v>153</v>
      </c>
      <c r="H158" s="129">
        <v>61</v>
      </c>
      <c r="I158" s="130"/>
      <c r="J158" s="130">
        <f>ROUND(I158*H158,2)</f>
        <v>0</v>
      </c>
      <c r="K158" s="127" t="s">
        <v>144</v>
      </c>
      <c r="L158" s="25"/>
      <c r="M158" s="131" t="s">
        <v>1</v>
      </c>
      <c r="N158" s="132" t="s">
        <v>40</v>
      </c>
      <c r="O158" s="133">
        <v>0.35399999999999998</v>
      </c>
      <c r="P158" s="133">
        <f>O158*H158</f>
        <v>21.593999999999998</v>
      </c>
      <c r="Q158" s="133">
        <v>4.0000000000000003E-5</v>
      </c>
      <c r="R158" s="133">
        <f>Q158*H158</f>
        <v>2.4400000000000003E-3</v>
      </c>
      <c r="S158" s="133">
        <v>0</v>
      </c>
      <c r="T158" s="134">
        <f>S158*H158</f>
        <v>0</v>
      </c>
      <c r="AR158" s="135" t="s">
        <v>145</v>
      </c>
      <c r="AT158" s="135" t="s">
        <v>140</v>
      </c>
      <c r="AU158" s="135" t="s">
        <v>85</v>
      </c>
      <c r="AY158" s="13" t="s">
        <v>137</v>
      </c>
      <c r="BE158" s="136">
        <f>IF(N158="základní",J158,0)</f>
        <v>0</v>
      </c>
      <c r="BF158" s="136">
        <f>IF(N158="snížená",J158,0)</f>
        <v>0</v>
      </c>
      <c r="BG158" s="136">
        <f>IF(N158="zákl. přenesená",J158,0)</f>
        <v>0</v>
      </c>
      <c r="BH158" s="136">
        <f>IF(N158="sníž. přenesená",J158,0)</f>
        <v>0</v>
      </c>
      <c r="BI158" s="136">
        <f>IF(N158="nulová",J158,0)</f>
        <v>0</v>
      </c>
      <c r="BJ158" s="13" t="s">
        <v>83</v>
      </c>
      <c r="BK158" s="136">
        <f>ROUND(I158*H158,2)</f>
        <v>0</v>
      </c>
      <c r="BL158" s="13" t="s">
        <v>145</v>
      </c>
      <c r="BM158" s="135" t="s">
        <v>201</v>
      </c>
    </row>
    <row r="159" spans="2:65" s="1" customFormat="1" ht="16.5" customHeight="1">
      <c r="B159" s="124"/>
      <c r="C159" s="125" t="s">
        <v>202</v>
      </c>
      <c r="D159" s="125" t="s">
        <v>140</v>
      </c>
      <c r="E159" s="126" t="s">
        <v>203</v>
      </c>
      <c r="F159" s="127" t="s">
        <v>204</v>
      </c>
      <c r="G159" s="128" t="s">
        <v>153</v>
      </c>
      <c r="H159" s="129">
        <v>60.72</v>
      </c>
      <c r="I159" s="130"/>
      <c r="J159" s="130">
        <f>ROUND(I159*H159,2)</f>
        <v>0</v>
      </c>
      <c r="K159" s="127" t="s">
        <v>144</v>
      </c>
      <c r="L159" s="25"/>
      <c r="M159" s="131" t="s">
        <v>1</v>
      </c>
      <c r="N159" s="132" t="s">
        <v>40</v>
      </c>
      <c r="O159" s="133">
        <v>0.30099999999999999</v>
      </c>
      <c r="P159" s="133">
        <f>O159*H159</f>
        <v>18.276719999999997</v>
      </c>
      <c r="Q159" s="133">
        <v>0</v>
      </c>
      <c r="R159" s="133">
        <f>Q159*H159</f>
        <v>0</v>
      </c>
      <c r="S159" s="133">
        <v>0.09</v>
      </c>
      <c r="T159" s="134">
        <f>S159*H159</f>
        <v>5.4647999999999994</v>
      </c>
      <c r="AR159" s="135" t="s">
        <v>145</v>
      </c>
      <c r="AT159" s="135" t="s">
        <v>140</v>
      </c>
      <c r="AU159" s="135" t="s">
        <v>85</v>
      </c>
      <c r="AY159" s="13" t="s">
        <v>137</v>
      </c>
      <c r="BE159" s="136">
        <f>IF(N159="základní",J159,0)</f>
        <v>0</v>
      </c>
      <c r="BF159" s="136">
        <f>IF(N159="snížená",J159,0)</f>
        <v>0</v>
      </c>
      <c r="BG159" s="136">
        <f>IF(N159="zákl. přenesená",J159,0)</f>
        <v>0</v>
      </c>
      <c r="BH159" s="136">
        <f>IF(N159="sníž. přenesená",J159,0)</f>
        <v>0</v>
      </c>
      <c r="BI159" s="136">
        <f>IF(N159="nulová",J159,0)</f>
        <v>0</v>
      </c>
      <c r="BJ159" s="13" t="s">
        <v>83</v>
      </c>
      <c r="BK159" s="136">
        <f>ROUND(I159*H159,2)</f>
        <v>0</v>
      </c>
      <c r="BL159" s="13" t="s">
        <v>145</v>
      </c>
      <c r="BM159" s="135" t="s">
        <v>205</v>
      </c>
    </row>
    <row r="160" spans="2:65" s="1" customFormat="1" ht="19.5">
      <c r="B160" s="25"/>
      <c r="D160" s="137" t="s">
        <v>147</v>
      </c>
      <c r="F160" s="138" t="s">
        <v>206</v>
      </c>
      <c r="L160" s="25"/>
      <c r="M160" s="139"/>
      <c r="T160" s="49"/>
      <c r="AT160" s="13" t="s">
        <v>147</v>
      </c>
      <c r="AU160" s="13" t="s">
        <v>85</v>
      </c>
    </row>
    <row r="161" spans="2:65" s="1" customFormat="1" ht="16.5" customHeight="1">
      <c r="B161" s="124"/>
      <c r="C161" s="125" t="s">
        <v>179</v>
      </c>
      <c r="D161" s="125" t="s">
        <v>140</v>
      </c>
      <c r="E161" s="126" t="s">
        <v>207</v>
      </c>
      <c r="F161" s="127" t="s">
        <v>208</v>
      </c>
      <c r="G161" s="128" t="s">
        <v>209</v>
      </c>
      <c r="H161" s="129">
        <v>1.397</v>
      </c>
      <c r="I161" s="130"/>
      <c r="J161" s="130">
        <f>ROUND(I161*H161,2)</f>
        <v>0</v>
      </c>
      <c r="K161" s="127" t="s">
        <v>144</v>
      </c>
      <c r="L161" s="25"/>
      <c r="M161" s="131" t="s">
        <v>1</v>
      </c>
      <c r="N161" s="132" t="s">
        <v>40</v>
      </c>
      <c r="O161" s="133">
        <v>1.65</v>
      </c>
      <c r="P161" s="133">
        <f>O161*H161</f>
        <v>2.30505</v>
      </c>
      <c r="Q161" s="133">
        <v>0</v>
      </c>
      <c r="R161" s="133">
        <f>Q161*H161</f>
        <v>0</v>
      </c>
      <c r="S161" s="133">
        <v>1.4</v>
      </c>
      <c r="T161" s="134">
        <f>S161*H161</f>
        <v>1.9558</v>
      </c>
      <c r="AR161" s="135" t="s">
        <v>145</v>
      </c>
      <c r="AT161" s="135" t="s">
        <v>140</v>
      </c>
      <c r="AU161" s="135" t="s">
        <v>85</v>
      </c>
      <c r="AY161" s="13" t="s">
        <v>137</v>
      </c>
      <c r="BE161" s="136">
        <f>IF(N161="základní",J161,0)</f>
        <v>0</v>
      </c>
      <c r="BF161" s="136">
        <f>IF(N161="snížená",J161,0)</f>
        <v>0</v>
      </c>
      <c r="BG161" s="136">
        <f>IF(N161="zákl. přenesená",J161,0)</f>
        <v>0</v>
      </c>
      <c r="BH161" s="136">
        <f>IF(N161="sníž. přenesená",J161,0)</f>
        <v>0</v>
      </c>
      <c r="BI161" s="136">
        <f>IF(N161="nulová",J161,0)</f>
        <v>0</v>
      </c>
      <c r="BJ161" s="13" t="s">
        <v>83</v>
      </c>
      <c r="BK161" s="136">
        <f>ROUND(I161*H161,2)</f>
        <v>0</v>
      </c>
      <c r="BL161" s="13" t="s">
        <v>145</v>
      </c>
      <c r="BM161" s="135" t="s">
        <v>210</v>
      </c>
    </row>
    <row r="162" spans="2:65" s="1" customFormat="1" ht="19.5">
      <c r="B162" s="25"/>
      <c r="D162" s="137" t="s">
        <v>147</v>
      </c>
      <c r="F162" s="138" t="s">
        <v>211</v>
      </c>
      <c r="L162" s="25"/>
      <c r="M162" s="139"/>
      <c r="T162" s="49"/>
      <c r="AT162" s="13" t="s">
        <v>147</v>
      </c>
      <c r="AU162" s="13" t="s">
        <v>85</v>
      </c>
    </row>
    <row r="163" spans="2:65" s="1" customFormat="1" ht="24.2" customHeight="1">
      <c r="B163" s="124"/>
      <c r="C163" s="125" t="s">
        <v>212</v>
      </c>
      <c r="D163" s="125" t="s">
        <v>140</v>
      </c>
      <c r="E163" s="126" t="s">
        <v>213</v>
      </c>
      <c r="F163" s="127" t="s">
        <v>214</v>
      </c>
      <c r="G163" s="128" t="s">
        <v>153</v>
      </c>
      <c r="H163" s="129">
        <v>98.78</v>
      </c>
      <c r="I163" s="130"/>
      <c r="J163" s="130">
        <f>ROUND(I163*H163,2)</f>
        <v>0</v>
      </c>
      <c r="K163" s="127" t="s">
        <v>144</v>
      </c>
      <c r="L163" s="25"/>
      <c r="M163" s="131" t="s">
        <v>1</v>
      </c>
      <c r="N163" s="132" t="s">
        <v>40</v>
      </c>
      <c r="O163" s="133">
        <v>0.02</v>
      </c>
      <c r="P163" s="133">
        <f>O163*H163</f>
        <v>1.9756</v>
      </c>
      <c r="Q163" s="133">
        <v>0</v>
      </c>
      <c r="R163" s="133">
        <f>Q163*H163</f>
        <v>0</v>
      </c>
      <c r="S163" s="133">
        <v>5.0000000000000001E-3</v>
      </c>
      <c r="T163" s="134">
        <f>S163*H163</f>
        <v>0.49390000000000001</v>
      </c>
      <c r="AR163" s="135" t="s">
        <v>145</v>
      </c>
      <c r="AT163" s="135" t="s">
        <v>140</v>
      </c>
      <c r="AU163" s="135" t="s">
        <v>85</v>
      </c>
      <c r="AY163" s="13" t="s">
        <v>137</v>
      </c>
      <c r="BE163" s="136">
        <f>IF(N163="základní",J163,0)</f>
        <v>0</v>
      </c>
      <c r="BF163" s="136">
        <f>IF(N163="snížená",J163,0)</f>
        <v>0</v>
      </c>
      <c r="BG163" s="136">
        <f>IF(N163="zákl. přenesená",J163,0)</f>
        <v>0</v>
      </c>
      <c r="BH163" s="136">
        <f>IF(N163="sníž. přenesená",J163,0)</f>
        <v>0</v>
      </c>
      <c r="BI163" s="136">
        <f>IF(N163="nulová",J163,0)</f>
        <v>0</v>
      </c>
      <c r="BJ163" s="13" t="s">
        <v>83</v>
      </c>
      <c r="BK163" s="136">
        <f>ROUND(I163*H163,2)</f>
        <v>0</v>
      </c>
      <c r="BL163" s="13" t="s">
        <v>145</v>
      </c>
      <c r="BM163" s="135" t="s">
        <v>215</v>
      </c>
    </row>
    <row r="164" spans="2:65" s="1" customFormat="1" ht="16.5" customHeight="1">
      <c r="B164" s="124"/>
      <c r="C164" s="125" t="s">
        <v>216</v>
      </c>
      <c r="D164" s="125" t="s">
        <v>140</v>
      </c>
      <c r="E164" s="126" t="s">
        <v>217</v>
      </c>
      <c r="F164" s="127" t="s">
        <v>218</v>
      </c>
      <c r="G164" s="128" t="s">
        <v>153</v>
      </c>
      <c r="H164" s="129">
        <v>5.07</v>
      </c>
      <c r="I164" s="130"/>
      <c r="J164" s="130">
        <f>ROUND(I164*H164,2)</f>
        <v>0</v>
      </c>
      <c r="K164" s="127" t="s">
        <v>144</v>
      </c>
      <c r="L164" s="25"/>
      <c r="M164" s="131" t="s">
        <v>1</v>
      </c>
      <c r="N164" s="132" t="s">
        <v>40</v>
      </c>
      <c r="O164" s="133">
        <v>0.3</v>
      </c>
      <c r="P164" s="133">
        <f>O164*H164</f>
        <v>1.5210000000000001</v>
      </c>
      <c r="Q164" s="133">
        <v>0</v>
      </c>
      <c r="R164" s="133">
        <f>Q164*H164</f>
        <v>0</v>
      </c>
      <c r="S164" s="133">
        <v>6.8000000000000005E-2</v>
      </c>
      <c r="T164" s="134">
        <f>S164*H164</f>
        <v>0.34476000000000007</v>
      </c>
      <c r="AR164" s="135" t="s">
        <v>145</v>
      </c>
      <c r="AT164" s="135" t="s">
        <v>140</v>
      </c>
      <c r="AU164" s="135" t="s">
        <v>85</v>
      </c>
      <c r="AY164" s="13" t="s">
        <v>137</v>
      </c>
      <c r="BE164" s="136">
        <f>IF(N164="základní",J164,0)</f>
        <v>0</v>
      </c>
      <c r="BF164" s="136">
        <f>IF(N164="snížená",J164,0)</f>
        <v>0</v>
      </c>
      <c r="BG164" s="136">
        <f>IF(N164="zákl. přenesená",J164,0)</f>
        <v>0</v>
      </c>
      <c r="BH164" s="136">
        <f>IF(N164="sníž. přenesená",J164,0)</f>
        <v>0</v>
      </c>
      <c r="BI164" s="136">
        <f>IF(N164="nulová",J164,0)</f>
        <v>0</v>
      </c>
      <c r="BJ164" s="13" t="s">
        <v>83</v>
      </c>
      <c r="BK164" s="136">
        <f>ROUND(I164*H164,2)</f>
        <v>0</v>
      </c>
      <c r="BL164" s="13" t="s">
        <v>145</v>
      </c>
      <c r="BM164" s="135" t="s">
        <v>219</v>
      </c>
    </row>
    <row r="165" spans="2:65" s="1" customFormat="1" ht="39">
      <c r="B165" s="25"/>
      <c r="D165" s="137" t="s">
        <v>147</v>
      </c>
      <c r="F165" s="138" t="s">
        <v>220</v>
      </c>
      <c r="L165" s="25"/>
      <c r="M165" s="139"/>
      <c r="T165" s="49"/>
      <c r="AT165" s="13" t="s">
        <v>147</v>
      </c>
      <c r="AU165" s="13" t="s">
        <v>85</v>
      </c>
    </row>
    <row r="166" spans="2:65" s="1" customFormat="1" ht="16.5" customHeight="1">
      <c r="B166" s="124"/>
      <c r="C166" s="125" t="s">
        <v>221</v>
      </c>
      <c r="D166" s="125" t="s">
        <v>140</v>
      </c>
      <c r="E166" s="126" t="s">
        <v>222</v>
      </c>
      <c r="F166" s="127" t="s">
        <v>223</v>
      </c>
      <c r="G166" s="128" t="s">
        <v>209</v>
      </c>
      <c r="H166" s="129">
        <v>48.121000000000002</v>
      </c>
      <c r="I166" s="130"/>
      <c r="J166" s="130">
        <f>ROUND(I166*H166,2)</f>
        <v>0</v>
      </c>
      <c r="K166" s="127" t="s">
        <v>144</v>
      </c>
      <c r="L166" s="25"/>
      <c r="M166" s="131" t="s">
        <v>1</v>
      </c>
      <c r="N166" s="132" t="s">
        <v>40</v>
      </c>
      <c r="O166" s="133">
        <v>0.20100000000000001</v>
      </c>
      <c r="P166" s="133">
        <f>O166*H166</f>
        <v>9.6723210000000002</v>
      </c>
      <c r="Q166" s="133">
        <v>0</v>
      </c>
      <c r="R166" s="133">
        <f>Q166*H166</f>
        <v>0</v>
      </c>
      <c r="S166" s="133">
        <v>3.9E-2</v>
      </c>
      <c r="T166" s="134">
        <f>S166*H166</f>
        <v>1.876719</v>
      </c>
      <c r="AR166" s="135" t="s">
        <v>145</v>
      </c>
      <c r="AT166" s="135" t="s">
        <v>140</v>
      </c>
      <c r="AU166" s="135" t="s">
        <v>85</v>
      </c>
      <c r="AY166" s="13" t="s">
        <v>137</v>
      </c>
      <c r="BE166" s="136">
        <f>IF(N166="základní",J166,0)</f>
        <v>0</v>
      </c>
      <c r="BF166" s="136">
        <f>IF(N166="snížená",J166,0)</f>
        <v>0</v>
      </c>
      <c r="BG166" s="136">
        <f>IF(N166="zákl. přenesená",J166,0)</f>
        <v>0</v>
      </c>
      <c r="BH166" s="136">
        <f>IF(N166="sníž. přenesená",J166,0)</f>
        <v>0</v>
      </c>
      <c r="BI166" s="136">
        <f>IF(N166="nulová",J166,0)</f>
        <v>0</v>
      </c>
      <c r="BJ166" s="13" t="s">
        <v>83</v>
      </c>
      <c r="BK166" s="136">
        <f>ROUND(I166*H166,2)</f>
        <v>0</v>
      </c>
      <c r="BL166" s="13" t="s">
        <v>145</v>
      </c>
      <c r="BM166" s="135" t="s">
        <v>224</v>
      </c>
    </row>
    <row r="167" spans="2:65" s="1" customFormat="1" ht="87.75">
      <c r="B167" s="25"/>
      <c r="D167" s="137" t="s">
        <v>147</v>
      </c>
      <c r="F167" s="138" t="s">
        <v>225</v>
      </c>
      <c r="L167" s="25"/>
      <c r="M167" s="139"/>
      <c r="T167" s="49"/>
      <c r="AT167" s="13" t="s">
        <v>147</v>
      </c>
      <c r="AU167" s="13" t="s">
        <v>85</v>
      </c>
    </row>
    <row r="168" spans="2:65" s="11" customFormat="1" ht="22.9" customHeight="1">
      <c r="B168" s="113"/>
      <c r="D168" s="114" t="s">
        <v>74</v>
      </c>
      <c r="E168" s="122" t="s">
        <v>226</v>
      </c>
      <c r="F168" s="122" t="s">
        <v>227</v>
      </c>
      <c r="J168" s="123">
        <f>BK168</f>
        <v>0</v>
      </c>
      <c r="L168" s="113"/>
      <c r="M168" s="117"/>
      <c r="P168" s="118">
        <f>SUM(P169:P173)</f>
        <v>95.983772000000016</v>
      </c>
      <c r="R168" s="118">
        <f>SUM(R169:R173)</f>
        <v>0</v>
      </c>
      <c r="T168" s="119">
        <f>SUM(T169:T173)</f>
        <v>0</v>
      </c>
      <c r="AR168" s="114" t="s">
        <v>83</v>
      </c>
      <c r="AT168" s="120" t="s">
        <v>74</v>
      </c>
      <c r="AU168" s="120" t="s">
        <v>83</v>
      </c>
      <c r="AY168" s="114" t="s">
        <v>137</v>
      </c>
      <c r="BK168" s="121">
        <f>SUM(BK169:BK173)</f>
        <v>0</v>
      </c>
    </row>
    <row r="169" spans="2:65" s="1" customFormat="1" ht="16.5" customHeight="1">
      <c r="B169" s="124"/>
      <c r="C169" s="125" t="s">
        <v>228</v>
      </c>
      <c r="D169" s="125" t="s">
        <v>140</v>
      </c>
      <c r="E169" s="126" t="s">
        <v>229</v>
      </c>
      <c r="F169" s="127" t="s">
        <v>230</v>
      </c>
      <c r="G169" s="128" t="s">
        <v>231</v>
      </c>
      <c r="H169" s="129">
        <v>11.428000000000001</v>
      </c>
      <c r="I169" s="130"/>
      <c r="J169" s="130">
        <f>ROUND(I169*H169,2)</f>
        <v>0</v>
      </c>
      <c r="K169" s="127" t="s">
        <v>144</v>
      </c>
      <c r="L169" s="25"/>
      <c r="M169" s="131" t="s">
        <v>1</v>
      </c>
      <c r="N169" s="132" t="s">
        <v>40</v>
      </c>
      <c r="O169" s="133">
        <v>7.9</v>
      </c>
      <c r="P169" s="133">
        <f>O169*H169</f>
        <v>90.281200000000013</v>
      </c>
      <c r="Q169" s="133">
        <v>0</v>
      </c>
      <c r="R169" s="133">
        <f>Q169*H169</f>
        <v>0</v>
      </c>
      <c r="S169" s="133">
        <v>0</v>
      </c>
      <c r="T169" s="134">
        <f>S169*H169</f>
        <v>0</v>
      </c>
      <c r="AR169" s="135" t="s">
        <v>145</v>
      </c>
      <c r="AT169" s="135" t="s">
        <v>140</v>
      </c>
      <c r="AU169" s="135" t="s">
        <v>85</v>
      </c>
      <c r="AY169" s="13" t="s">
        <v>137</v>
      </c>
      <c r="BE169" s="136">
        <f>IF(N169="základní",J169,0)</f>
        <v>0</v>
      </c>
      <c r="BF169" s="136">
        <f>IF(N169="snížená",J169,0)</f>
        <v>0</v>
      </c>
      <c r="BG169" s="136">
        <f>IF(N169="zákl. přenesená",J169,0)</f>
        <v>0</v>
      </c>
      <c r="BH169" s="136">
        <f>IF(N169="sníž. přenesená",J169,0)</f>
        <v>0</v>
      </c>
      <c r="BI169" s="136">
        <f>IF(N169="nulová",J169,0)</f>
        <v>0</v>
      </c>
      <c r="BJ169" s="13" t="s">
        <v>83</v>
      </c>
      <c r="BK169" s="136">
        <f>ROUND(I169*H169,2)</f>
        <v>0</v>
      </c>
      <c r="BL169" s="13" t="s">
        <v>145</v>
      </c>
      <c r="BM169" s="135" t="s">
        <v>232</v>
      </c>
    </row>
    <row r="170" spans="2:65" s="1" customFormat="1" ht="21.75" customHeight="1">
      <c r="B170" s="124"/>
      <c r="C170" s="125" t="s">
        <v>7</v>
      </c>
      <c r="D170" s="125" t="s">
        <v>140</v>
      </c>
      <c r="E170" s="126" t="s">
        <v>233</v>
      </c>
      <c r="F170" s="127" t="s">
        <v>234</v>
      </c>
      <c r="G170" s="128" t="s">
        <v>231</v>
      </c>
      <c r="H170" s="129">
        <v>11.428000000000001</v>
      </c>
      <c r="I170" s="130"/>
      <c r="J170" s="130">
        <f>ROUND(I170*H170,2)</f>
        <v>0</v>
      </c>
      <c r="K170" s="127" t="s">
        <v>144</v>
      </c>
      <c r="L170" s="25"/>
      <c r="M170" s="131" t="s">
        <v>1</v>
      </c>
      <c r="N170" s="132" t="s">
        <v>40</v>
      </c>
      <c r="O170" s="133">
        <v>0.26</v>
      </c>
      <c r="P170" s="133">
        <f>O170*H170</f>
        <v>2.9712800000000001</v>
      </c>
      <c r="Q170" s="133">
        <v>0</v>
      </c>
      <c r="R170" s="133">
        <f>Q170*H170</f>
        <v>0</v>
      </c>
      <c r="S170" s="133">
        <v>0</v>
      </c>
      <c r="T170" s="134">
        <f>S170*H170</f>
        <v>0</v>
      </c>
      <c r="AR170" s="135" t="s">
        <v>145</v>
      </c>
      <c r="AT170" s="135" t="s">
        <v>140</v>
      </c>
      <c r="AU170" s="135" t="s">
        <v>85</v>
      </c>
      <c r="AY170" s="13" t="s">
        <v>137</v>
      </c>
      <c r="BE170" s="136">
        <f>IF(N170="základní",J170,0)</f>
        <v>0</v>
      </c>
      <c r="BF170" s="136">
        <f>IF(N170="snížená",J170,0)</f>
        <v>0</v>
      </c>
      <c r="BG170" s="136">
        <f>IF(N170="zákl. přenesená",J170,0)</f>
        <v>0</v>
      </c>
      <c r="BH170" s="136">
        <f>IF(N170="sníž. přenesená",J170,0)</f>
        <v>0</v>
      </c>
      <c r="BI170" s="136">
        <f>IF(N170="nulová",J170,0)</f>
        <v>0</v>
      </c>
      <c r="BJ170" s="13" t="s">
        <v>83</v>
      </c>
      <c r="BK170" s="136">
        <f>ROUND(I170*H170,2)</f>
        <v>0</v>
      </c>
      <c r="BL170" s="13" t="s">
        <v>145</v>
      </c>
      <c r="BM170" s="135" t="s">
        <v>235</v>
      </c>
    </row>
    <row r="171" spans="2:65" s="1" customFormat="1" ht="16.5" customHeight="1">
      <c r="B171" s="124"/>
      <c r="C171" s="125" t="s">
        <v>236</v>
      </c>
      <c r="D171" s="125" t="s">
        <v>140</v>
      </c>
      <c r="E171" s="126" t="s">
        <v>237</v>
      </c>
      <c r="F171" s="127" t="s">
        <v>238</v>
      </c>
      <c r="G171" s="128" t="s">
        <v>231</v>
      </c>
      <c r="H171" s="129">
        <v>11.428000000000001</v>
      </c>
      <c r="I171" s="130"/>
      <c r="J171" s="130">
        <f>ROUND(I171*H171,2)</f>
        <v>0</v>
      </c>
      <c r="K171" s="127" t="s">
        <v>144</v>
      </c>
      <c r="L171" s="25"/>
      <c r="M171" s="131" t="s">
        <v>1</v>
      </c>
      <c r="N171" s="132" t="s">
        <v>40</v>
      </c>
      <c r="O171" s="133">
        <v>0.125</v>
      </c>
      <c r="P171" s="133">
        <f>O171*H171</f>
        <v>1.4285000000000001</v>
      </c>
      <c r="Q171" s="133">
        <v>0</v>
      </c>
      <c r="R171" s="133">
        <f>Q171*H171</f>
        <v>0</v>
      </c>
      <c r="S171" s="133">
        <v>0</v>
      </c>
      <c r="T171" s="134">
        <f>S171*H171</f>
        <v>0</v>
      </c>
      <c r="AR171" s="135" t="s">
        <v>145</v>
      </c>
      <c r="AT171" s="135" t="s">
        <v>140</v>
      </c>
      <c r="AU171" s="135" t="s">
        <v>85</v>
      </c>
      <c r="AY171" s="13" t="s">
        <v>137</v>
      </c>
      <c r="BE171" s="136">
        <f>IF(N171="základní",J171,0)</f>
        <v>0</v>
      </c>
      <c r="BF171" s="136">
        <f>IF(N171="snížená",J171,0)</f>
        <v>0</v>
      </c>
      <c r="BG171" s="136">
        <f>IF(N171="zákl. přenesená",J171,0)</f>
        <v>0</v>
      </c>
      <c r="BH171" s="136">
        <f>IF(N171="sníž. přenesená",J171,0)</f>
        <v>0</v>
      </c>
      <c r="BI171" s="136">
        <f>IF(N171="nulová",J171,0)</f>
        <v>0</v>
      </c>
      <c r="BJ171" s="13" t="s">
        <v>83</v>
      </c>
      <c r="BK171" s="136">
        <f>ROUND(I171*H171,2)</f>
        <v>0</v>
      </c>
      <c r="BL171" s="13" t="s">
        <v>145</v>
      </c>
      <c r="BM171" s="135" t="s">
        <v>239</v>
      </c>
    </row>
    <row r="172" spans="2:65" s="1" customFormat="1" ht="16.5" customHeight="1">
      <c r="B172" s="124"/>
      <c r="C172" s="125" t="s">
        <v>240</v>
      </c>
      <c r="D172" s="125" t="s">
        <v>140</v>
      </c>
      <c r="E172" s="126" t="s">
        <v>241</v>
      </c>
      <c r="F172" s="127" t="s">
        <v>242</v>
      </c>
      <c r="G172" s="128" t="s">
        <v>231</v>
      </c>
      <c r="H172" s="129">
        <v>217.13200000000001</v>
      </c>
      <c r="I172" s="130"/>
      <c r="J172" s="130">
        <f>ROUND(I172*H172,2)</f>
        <v>0</v>
      </c>
      <c r="K172" s="127" t="s">
        <v>144</v>
      </c>
      <c r="L172" s="25"/>
      <c r="M172" s="131" t="s">
        <v>1</v>
      </c>
      <c r="N172" s="132" t="s">
        <v>40</v>
      </c>
      <c r="O172" s="133">
        <v>6.0000000000000001E-3</v>
      </c>
      <c r="P172" s="133">
        <f>O172*H172</f>
        <v>1.302792</v>
      </c>
      <c r="Q172" s="133">
        <v>0</v>
      </c>
      <c r="R172" s="133">
        <f>Q172*H172</f>
        <v>0</v>
      </c>
      <c r="S172" s="133">
        <v>0</v>
      </c>
      <c r="T172" s="134">
        <f>S172*H172</f>
        <v>0</v>
      </c>
      <c r="AR172" s="135" t="s">
        <v>145</v>
      </c>
      <c r="AT172" s="135" t="s">
        <v>140</v>
      </c>
      <c r="AU172" s="135" t="s">
        <v>85</v>
      </c>
      <c r="AY172" s="13" t="s">
        <v>137</v>
      </c>
      <c r="BE172" s="136">
        <f>IF(N172="základní",J172,0)</f>
        <v>0</v>
      </c>
      <c r="BF172" s="136">
        <f>IF(N172="snížená",J172,0)</f>
        <v>0</v>
      </c>
      <c r="BG172" s="136">
        <f>IF(N172="zákl. přenesená",J172,0)</f>
        <v>0</v>
      </c>
      <c r="BH172" s="136">
        <f>IF(N172="sníž. přenesená",J172,0)</f>
        <v>0</v>
      </c>
      <c r="BI172" s="136">
        <f>IF(N172="nulová",J172,0)</f>
        <v>0</v>
      </c>
      <c r="BJ172" s="13" t="s">
        <v>83</v>
      </c>
      <c r="BK172" s="136">
        <f>ROUND(I172*H172,2)</f>
        <v>0</v>
      </c>
      <c r="BL172" s="13" t="s">
        <v>145</v>
      </c>
      <c r="BM172" s="135" t="s">
        <v>243</v>
      </c>
    </row>
    <row r="173" spans="2:65" s="1" customFormat="1" ht="21.75" customHeight="1">
      <c r="B173" s="124"/>
      <c r="C173" s="125" t="s">
        <v>244</v>
      </c>
      <c r="D173" s="125" t="s">
        <v>140</v>
      </c>
      <c r="E173" s="126" t="s">
        <v>245</v>
      </c>
      <c r="F173" s="127" t="s">
        <v>246</v>
      </c>
      <c r="G173" s="128" t="s">
        <v>231</v>
      </c>
      <c r="H173" s="129">
        <v>11.428000000000001</v>
      </c>
      <c r="I173" s="130"/>
      <c r="J173" s="130">
        <f>ROUND(I173*H173,2)</f>
        <v>0</v>
      </c>
      <c r="K173" s="127" t="s">
        <v>144</v>
      </c>
      <c r="L173" s="25"/>
      <c r="M173" s="131" t="s">
        <v>1</v>
      </c>
      <c r="N173" s="132" t="s">
        <v>40</v>
      </c>
      <c r="O173" s="133">
        <v>0</v>
      </c>
      <c r="P173" s="133">
        <f>O173*H173</f>
        <v>0</v>
      </c>
      <c r="Q173" s="133">
        <v>0</v>
      </c>
      <c r="R173" s="133">
        <f>Q173*H173</f>
        <v>0</v>
      </c>
      <c r="S173" s="133">
        <v>0</v>
      </c>
      <c r="T173" s="134">
        <f>S173*H173</f>
        <v>0</v>
      </c>
      <c r="AR173" s="135" t="s">
        <v>145</v>
      </c>
      <c r="AT173" s="135" t="s">
        <v>140</v>
      </c>
      <c r="AU173" s="135" t="s">
        <v>85</v>
      </c>
      <c r="AY173" s="13" t="s">
        <v>137</v>
      </c>
      <c r="BE173" s="136">
        <f>IF(N173="základní",J173,0)</f>
        <v>0</v>
      </c>
      <c r="BF173" s="136">
        <f>IF(N173="snížená",J173,0)</f>
        <v>0</v>
      </c>
      <c r="BG173" s="136">
        <f>IF(N173="zákl. přenesená",J173,0)</f>
        <v>0</v>
      </c>
      <c r="BH173" s="136">
        <f>IF(N173="sníž. přenesená",J173,0)</f>
        <v>0</v>
      </c>
      <c r="BI173" s="136">
        <f>IF(N173="nulová",J173,0)</f>
        <v>0</v>
      </c>
      <c r="BJ173" s="13" t="s">
        <v>83</v>
      </c>
      <c r="BK173" s="136">
        <f>ROUND(I173*H173,2)</f>
        <v>0</v>
      </c>
      <c r="BL173" s="13" t="s">
        <v>145</v>
      </c>
      <c r="BM173" s="135" t="s">
        <v>247</v>
      </c>
    </row>
    <row r="174" spans="2:65" s="11" customFormat="1" ht="22.9" customHeight="1">
      <c r="B174" s="113"/>
      <c r="D174" s="114" t="s">
        <v>74</v>
      </c>
      <c r="E174" s="122" t="s">
        <v>248</v>
      </c>
      <c r="F174" s="122" t="s">
        <v>249</v>
      </c>
      <c r="J174" s="123">
        <f>BK174</f>
        <v>0</v>
      </c>
      <c r="L174" s="113"/>
      <c r="M174" s="117"/>
      <c r="P174" s="118">
        <f>SUM(P175:P176)</f>
        <v>10.57283</v>
      </c>
      <c r="R174" s="118">
        <f>SUM(R175:R176)</f>
        <v>0</v>
      </c>
      <c r="T174" s="119">
        <f>SUM(T175:T176)</f>
        <v>0</v>
      </c>
      <c r="AR174" s="114" t="s">
        <v>83</v>
      </c>
      <c r="AT174" s="120" t="s">
        <v>74</v>
      </c>
      <c r="AU174" s="120" t="s">
        <v>83</v>
      </c>
      <c r="AY174" s="114" t="s">
        <v>137</v>
      </c>
      <c r="BK174" s="121">
        <f>SUM(BK175:BK176)</f>
        <v>0</v>
      </c>
    </row>
    <row r="175" spans="2:65" s="1" customFormat="1" ht="16.5" customHeight="1">
      <c r="B175" s="124"/>
      <c r="C175" s="125" t="s">
        <v>250</v>
      </c>
      <c r="D175" s="125" t="s">
        <v>140</v>
      </c>
      <c r="E175" s="126" t="s">
        <v>251</v>
      </c>
      <c r="F175" s="127" t="s">
        <v>252</v>
      </c>
      <c r="G175" s="128" t="s">
        <v>231</v>
      </c>
      <c r="H175" s="129">
        <v>1.571</v>
      </c>
      <c r="I175" s="130"/>
      <c r="J175" s="130">
        <f>ROUND(I175*H175,2)</f>
        <v>0</v>
      </c>
      <c r="K175" s="127" t="s">
        <v>144</v>
      </c>
      <c r="L175" s="25"/>
      <c r="M175" s="131" t="s">
        <v>1</v>
      </c>
      <c r="N175" s="132" t="s">
        <v>40</v>
      </c>
      <c r="O175" s="133">
        <v>5.17</v>
      </c>
      <c r="P175" s="133">
        <f>O175*H175</f>
        <v>8.122069999999999</v>
      </c>
      <c r="Q175" s="133">
        <v>0</v>
      </c>
      <c r="R175" s="133">
        <f>Q175*H175</f>
        <v>0</v>
      </c>
      <c r="S175" s="133">
        <v>0</v>
      </c>
      <c r="T175" s="134">
        <f>S175*H175</f>
        <v>0</v>
      </c>
      <c r="AR175" s="135" t="s">
        <v>145</v>
      </c>
      <c r="AT175" s="135" t="s">
        <v>140</v>
      </c>
      <c r="AU175" s="135" t="s">
        <v>85</v>
      </c>
      <c r="AY175" s="13" t="s">
        <v>137</v>
      </c>
      <c r="BE175" s="136">
        <f>IF(N175="základní",J175,0)</f>
        <v>0</v>
      </c>
      <c r="BF175" s="136">
        <f>IF(N175="snížená",J175,0)</f>
        <v>0</v>
      </c>
      <c r="BG175" s="136">
        <f>IF(N175="zákl. přenesená",J175,0)</f>
        <v>0</v>
      </c>
      <c r="BH175" s="136">
        <f>IF(N175="sníž. přenesená",J175,0)</f>
        <v>0</v>
      </c>
      <c r="BI175" s="136">
        <f>IF(N175="nulová",J175,0)</f>
        <v>0</v>
      </c>
      <c r="BJ175" s="13" t="s">
        <v>83</v>
      </c>
      <c r="BK175" s="136">
        <f>ROUND(I175*H175,2)</f>
        <v>0</v>
      </c>
      <c r="BL175" s="13" t="s">
        <v>145</v>
      </c>
      <c r="BM175" s="135" t="s">
        <v>253</v>
      </c>
    </row>
    <row r="176" spans="2:65" s="1" customFormat="1" ht="16.5" customHeight="1">
      <c r="B176" s="124"/>
      <c r="C176" s="125" t="s">
        <v>254</v>
      </c>
      <c r="D176" s="125" t="s">
        <v>140</v>
      </c>
      <c r="E176" s="126" t="s">
        <v>255</v>
      </c>
      <c r="F176" s="127" t="s">
        <v>256</v>
      </c>
      <c r="G176" s="128" t="s">
        <v>231</v>
      </c>
      <c r="H176" s="129">
        <v>1.571</v>
      </c>
      <c r="I176" s="130"/>
      <c r="J176" s="130">
        <f>ROUND(I176*H176,2)</f>
        <v>0</v>
      </c>
      <c r="K176" s="127" t="s">
        <v>144</v>
      </c>
      <c r="L176" s="25"/>
      <c r="M176" s="131" t="s">
        <v>1</v>
      </c>
      <c r="N176" s="132" t="s">
        <v>40</v>
      </c>
      <c r="O176" s="133">
        <v>1.56</v>
      </c>
      <c r="P176" s="133">
        <f>O176*H176</f>
        <v>2.4507599999999998</v>
      </c>
      <c r="Q176" s="133">
        <v>0</v>
      </c>
      <c r="R176" s="133">
        <f>Q176*H176</f>
        <v>0</v>
      </c>
      <c r="S176" s="133">
        <v>0</v>
      </c>
      <c r="T176" s="134">
        <f>S176*H176</f>
        <v>0</v>
      </c>
      <c r="AR176" s="135" t="s">
        <v>145</v>
      </c>
      <c r="AT176" s="135" t="s">
        <v>140</v>
      </c>
      <c r="AU176" s="135" t="s">
        <v>85</v>
      </c>
      <c r="AY176" s="13" t="s">
        <v>137</v>
      </c>
      <c r="BE176" s="136">
        <f>IF(N176="základní",J176,0)</f>
        <v>0</v>
      </c>
      <c r="BF176" s="136">
        <f>IF(N176="snížená",J176,0)</f>
        <v>0</v>
      </c>
      <c r="BG176" s="136">
        <f>IF(N176="zákl. přenesená",J176,0)</f>
        <v>0</v>
      </c>
      <c r="BH176" s="136">
        <f>IF(N176="sníž. přenesená",J176,0)</f>
        <v>0</v>
      </c>
      <c r="BI176" s="136">
        <f>IF(N176="nulová",J176,0)</f>
        <v>0</v>
      </c>
      <c r="BJ176" s="13" t="s">
        <v>83</v>
      </c>
      <c r="BK176" s="136">
        <f>ROUND(I176*H176,2)</f>
        <v>0</v>
      </c>
      <c r="BL176" s="13" t="s">
        <v>145</v>
      </c>
      <c r="BM176" s="135" t="s">
        <v>257</v>
      </c>
    </row>
    <row r="177" spans="2:65" s="11" customFormat="1" ht="25.9" customHeight="1">
      <c r="B177" s="113"/>
      <c r="D177" s="114" t="s">
        <v>74</v>
      </c>
      <c r="E177" s="115" t="s">
        <v>258</v>
      </c>
      <c r="F177" s="115" t="s">
        <v>259</v>
      </c>
      <c r="J177" s="116">
        <f>BK177</f>
        <v>0</v>
      </c>
      <c r="L177" s="113"/>
      <c r="M177" s="117"/>
      <c r="P177" s="118">
        <f>P178+P184+P192+P203+P225+P234+P241+P247+P261+P263+P282+P297+P312</f>
        <v>254.215823</v>
      </c>
      <c r="R177" s="118">
        <f>R178+R184+R192+R203+R225+R234+R241+R247+R261+R263+R282+R297+R312</f>
        <v>3.7284843999999997</v>
      </c>
      <c r="T177" s="119">
        <f>T178+T184+T192+T203+T225+T234+T241+T247+T261+T263+T282+T297+T312</f>
        <v>1.2848434000000002</v>
      </c>
      <c r="AR177" s="114" t="s">
        <v>85</v>
      </c>
      <c r="AT177" s="120" t="s">
        <v>74</v>
      </c>
      <c r="AU177" s="120" t="s">
        <v>75</v>
      </c>
      <c r="AY177" s="114" t="s">
        <v>137</v>
      </c>
      <c r="BK177" s="121">
        <f>BK178+BK184+BK192+BK203+BK225+BK234+BK241+BK247+BK261+BK263+BK282+BK297+BK312</f>
        <v>0</v>
      </c>
    </row>
    <row r="178" spans="2:65" s="11" customFormat="1" ht="22.9" customHeight="1">
      <c r="B178" s="113"/>
      <c r="D178" s="114" t="s">
        <v>74</v>
      </c>
      <c r="E178" s="122" t="s">
        <v>260</v>
      </c>
      <c r="F178" s="122" t="s">
        <v>261</v>
      </c>
      <c r="J178" s="123">
        <f>BK178</f>
        <v>0</v>
      </c>
      <c r="L178" s="113"/>
      <c r="M178" s="117"/>
      <c r="P178" s="118">
        <f>SUM(P179:P183)</f>
        <v>9.9311959999999999</v>
      </c>
      <c r="R178" s="118">
        <f>SUM(R179:R183)</f>
        <v>0.31878000000000001</v>
      </c>
      <c r="T178" s="119">
        <f>SUM(T179:T183)</f>
        <v>0</v>
      </c>
      <c r="AR178" s="114" t="s">
        <v>85</v>
      </c>
      <c r="AT178" s="120" t="s">
        <v>74</v>
      </c>
      <c r="AU178" s="120" t="s">
        <v>83</v>
      </c>
      <c r="AY178" s="114" t="s">
        <v>137</v>
      </c>
      <c r="BK178" s="121">
        <f>SUM(BK179:BK183)</f>
        <v>0</v>
      </c>
    </row>
    <row r="179" spans="2:65" s="1" customFormat="1" ht="16.5" customHeight="1">
      <c r="B179" s="124"/>
      <c r="C179" s="125" t="s">
        <v>262</v>
      </c>
      <c r="D179" s="125" t="s">
        <v>140</v>
      </c>
      <c r="E179" s="126" t="s">
        <v>263</v>
      </c>
      <c r="F179" s="127" t="s">
        <v>264</v>
      </c>
      <c r="G179" s="128" t="s">
        <v>153</v>
      </c>
      <c r="H179" s="129">
        <v>60.72</v>
      </c>
      <c r="I179" s="130"/>
      <c r="J179" s="130">
        <f>ROUND(I179*H179,2)</f>
        <v>0</v>
      </c>
      <c r="K179" s="127" t="s">
        <v>144</v>
      </c>
      <c r="L179" s="25"/>
      <c r="M179" s="131" t="s">
        <v>1</v>
      </c>
      <c r="N179" s="132" t="s">
        <v>40</v>
      </c>
      <c r="O179" s="133">
        <v>0.111</v>
      </c>
      <c r="P179" s="133">
        <f>O179*H179</f>
        <v>6.7399199999999997</v>
      </c>
      <c r="Q179" s="133">
        <v>0</v>
      </c>
      <c r="R179" s="133">
        <f>Q179*H179</f>
        <v>0</v>
      </c>
      <c r="S179" s="133">
        <v>0</v>
      </c>
      <c r="T179" s="134">
        <f>S179*H179</f>
        <v>0</v>
      </c>
      <c r="AR179" s="135" t="s">
        <v>179</v>
      </c>
      <c r="AT179" s="135" t="s">
        <v>140</v>
      </c>
      <c r="AU179" s="135" t="s">
        <v>85</v>
      </c>
      <c r="AY179" s="13" t="s">
        <v>137</v>
      </c>
      <c r="BE179" s="136">
        <f>IF(N179="základní",J179,0)</f>
        <v>0</v>
      </c>
      <c r="BF179" s="136">
        <f>IF(N179="snížená",J179,0)</f>
        <v>0</v>
      </c>
      <c r="BG179" s="136">
        <f>IF(N179="zákl. přenesená",J179,0)</f>
        <v>0</v>
      </c>
      <c r="BH179" s="136">
        <f>IF(N179="sníž. přenesená",J179,0)</f>
        <v>0</v>
      </c>
      <c r="BI179" s="136">
        <f>IF(N179="nulová",J179,0)</f>
        <v>0</v>
      </c>
      <c r="BJ179" s="13" t="s">
        <v>83</v>
      </c>
      <c r="BK179" s="136">
        <f>ROUND(I179*H179,2)</f>
        <v>0</v>
      </c>
      <c r="BL179" s="13" t="s">
        <v>179</v>
      </c>
      <c r="BM179" s="135" t="s">
        <v>265</v>
      </c>
    </row>
    <row r="180" spans="2:65" s="1" customFormat="1" ht="19.5">
      <c r="B180" s="25"/>
      <c r="D180" s="137" t="s">
        <v>147</v>
      </c>
      <c r="F180" s="138" t="s">
        <v>266</v>
      </c>
      <c r="L180" s="25"/>
      <c r="M180" s="139"/>
      <c r="T180" s="49"/>
      <c r="AT180" s="13" t="s">
        <v>147</v>
      </c>
      <c r="AU180" s="13" t="s">
        <v>85</v>
      </c>
    </row>
    <row r="181" spans="2:65" s="1" customFormat="1" ht="16.5" customHeight="1">
      <c r="B181" s="124"/>
      <c r="C181" s="140" t="s">
        <v>267</v>
      </c>
      <c r="D181" s="140" t="s">
        <v>268</v>
      </c>
      <c r="E181" s="141" t="s">
        <v>269</v>
      </c>
      <c r="F181" s="142" t="s">
        <v>270</v>
      </c>
      <c r="G181" s="143" t="s">
        <v>153</v>
      </c>
      <c r="H181" s="144">
        <v>63.756</v>
      </c>
      <c r="I181" s="145"/>
      <c r="J181" s="145">
        <f>ROUND(I181*H181,2)</f>
        <v>0</v>
      </c>
      <c r="K181" s="142" t="s">
        <v>144</v>
      </c>
      <c r="L181" s="146"/>
      <c r="M181" s="147" t="s">
        <v>1</v>
      </c>
      <c r="N181" s="148" t="s">
        <v>40</v>
      </c>
      <c r="O181" s="133">
        <v>0</v>
      </c>
      <c r="P181" s="133">
        <f>O181*H181</f>
        <v>0</v>
      </c>
      <c r="Q181" s="133">
        <v>5.0000000000000001E-3</v>
      </c>
      <c r="R181" s="133">
        <f>Q181*H181</f>
        <v>0.31878000000000001</v>
      </c>
      <c r="S181" s="133">
        <v>0</v>
      </c>
      <c r="T181" s="134">
        <f>S181*H181</f>
        <v>0</v>
      </c>
      <c r="AR181" s="135" t="s">
        <v>271</v>
      </c>
      <c r="AT181" s="135" t="s">
        <v>268</v>
      </c>
      <c r="AU181" s="135" t="s">
        <v>85</v>
      </c>
      <c r="AY181" s="13" t="s">
        <v>137</v>
      </c>
      <c r="BE181" s="136">
        <f>IF(N181="základní",J181,0)</f>
        <v>0</v>
      </c>
      <c r="BF181" s="136">
        <f>IF(N181="snížená",J181,0)</f>
        <v>0</v>
      </c>
      <c r="BG181" s="136">
        <f>IF(N181="zákl. přenesená",J181,0)</f>
        <v>0</v>
      </c>
      <c r="BH181" s="136">
        <f>IF(N181="sníž. přenesená",J181,0)</f>
        <v>0</v>
      </c>
      <c r="BI181" s="136">
        <f>IF(N181="nulová",J181,0)</f>
        <v>0</v>
      </c>
      <c r="BJ181" s="13" t="s">
        <v>83</v>
      </c>
      <c r="BK181" s="136">
        <f>ROUND(I181*H181,2)</f>
        <v>0</v>
      </c>
      <c r="BL181" s="13" t="s">
        <v>179</v>
      </c>
      <c r="BM181" s="135" t="s">
        <v>272</v>
      </c>
    </row>
    <row r="182" spans="2:65" s="1" customFormat="1" ht="16.5" customHeight="1">
      <c r="B182" s="124"/>
      <c r="C182" s="125" t="s">
        <v>273</v>
      </c>
      <c r="D182" s="125" t="s">
        <v>140</v>
      </c>
      <c r="E182" s="126" t="s">
        <v>274</v>
      </c>
      <c r="F182" s="127" t="s">
        <v>275</v>
      </c>
      <c r="G182" s="128" t="s">
        <v>231</v>
      </c>
      <c r="H182" s="129">
        <v>0.31900000000000001</v>
      </c>
      <c r="I182" s="130"/>
      <c r="J182" s="130">
        <f>ROUND(I182*H182,2)</f>
        <v>0</v>
      </c>
      <c r="K182" s="127" t="s">
        <v>144</v>
      </c>
      <c r="L182" s="25"/>
      <c r="M182" s="131" t="s">
        <v>1</v>
      </c>
      <c r="N182" s="132" t="s">
        <v>40</v>
      </c>
      <c r="O182" s="133">
        <v>9.1379999999999999</v>
      </c>
      <c r="P182" s="133">
        <f>O182*H182</f>
        <v>2.915022</v>
      </c>
      <c r="Q182" s="133">
        <v>0</v>
      </c>
      <c r="R182" s="133">
        <f>Q182*H182</f>
        <v>0</v>
      </c>
      <c r="S182" s="133">
        <v>0</v>
      </c>
      <c r="T182" s="134">
        <f>S182*H182</f>
        <v>0</v>
      </c>
      <c r="AR182" s="135" t="s">
        <v>179</v>
      </c>
      <c r="AT182" s="135" t="s">
        <v>140</v>
      </c>
      <c r="AU182" s="135" t="s">
        <v>85</v>
      </c>
      <c r="AY182" s="13" t="s">
        <v>137</v>
      </c>
      <c r="BE182" s="136">
        <f>IF(N182="základní",J182,0)</f>
        <v>0</v>
      </c>
      <c r="BF182" s="136">
        <f>IF(N182="snížená",J182,0)</f>
        <v>0</v>
      </c>
      <c r="BG182" s="136">
        <f>IF(N182="zákl. přenesená",J182,0)</f>
        <v>0</v>
      </c>
      <c r="BH182" s="136">
        <f>IF(N182="sníž. přenesená",J182,0)</f>
        <v>0</v>
      </c>
      <c r="BI182" s="136">
        <f>IF(N182="nulová",J182,0)</f>
        <v>0</v>
      </c>
      <c r="BJ182" s="13" t="s">
        <v>83</v>
      </c>
      <c r="BK182" s="136">
        <f>ROUND(I182*H182,2)</f>
        <v>0</v>
      </c>
      <c r="BL182" s="13" t="s">
        <v>179</v>
      </c>
      <c r="BM182" s="135" t="s">
        <v>276</v>
      </c>
    </row>
    <row r="183" spans="2:65" s="1" customFormat="1" ht="16.5" customHeight="1">
      <c r="B183" s="124"/>
      <c r="C183" s="125" t="s">
        <v>277</v>
      </c>
      <c r="D183" s="125" t="s">
        <v>140</v>
      </c>
      <c r="E183" s="126" t="s">
        <v>278</v>
      </c>
      <c r="F183" s="127" t="s">
        <v>279</v>
      </c>
      <c r="G183" s="128" t="s">
        <v>231</v>
      </c>
      <c r="H183" s="129">
        <v>0.31900000000000001</v>
      </c>
      <c r="I183" s="130"/>
      <c r="J183" s="130">
        <f>ROUND(I183*H183,2)</f>
        <v>0</v>
      </c>
      <c r="K183" s="127" t="s">
        <v>144</v>
      </c>
      <c r="L183" s="25"/>
      <c r="M183" s="131" t="s">
        <v>1</v>
      </c>
      <c r="N183" s="132" t="s">
        <v>40</v>
      </c>
      <c r="O183" s="133">
        <v>0.86599999999999999</v>
      </c>
      <c r="P183" s="133">
        <f>O183*H183</f>
        <v>0.276254</v>
      </c>
      <c r="Q183" s="133">
        <v>0</v>
      </c>
      <c r="R183" s="133">
        <f>Q183*H183</f>
        <v>0</v>
      </c>
      <c r="S183" s="133">
        <v>0</v>
      </c>
      <c r="T183" s="134">
        <f>S183*H183</f>
        <v>0</v>
      </c>
      <c r="AR183" s="135" t="s">
        <v>179</v>
      </c>
      <c r="AT183" s="135" t="s">
        <v>140</v>
      </c>
      <c r="AU183" s="135" t="s">
        <v>85</v>
      </c>
      <c r="AY183" s="13" t="s">
        <v>137</v>
      </c>
      <c r="BE183" s="136">
        <f>IF(N183="základní",J183,0)</f>
        <v>0</v>
      </c>
      <c r="BF183" s="136">
        <f>IF(N183="snížená",J183,0)</f>
        <v>0</v>
      </c>
      <c r="BG183" s="136">
        <f>IF(N183="zákl. přenesená",J183,0)</f>
        <v>0</v>
      </c>
      <c r="BH183" s="136">
        <f>IF(N183="sníž. přenesená",J183,0)</f>
        <v>0</v>
      </c>
      <c r="BI183" s="136">
        <f>IF(N183="nulová",J183,0)</f>
        <v>0</v>
      </c>
      <c r="BJ183" s="13" t="s">
        <v>83</v>
      </c>
      <c r="BK183" s="136">
        <f>ROUND(I183*H183,2)</f>
        <v>0</v>
      </c>
      <c r="BL183" s="13" t="s">
        <v>179</v>
      </c>
      <c r="BM183" s="135" t="s">
        <v>280</v>
      </c>
    </row>
    <row r="184" spans="2:65" s="11" customFormat="1" ht="22.9" customHeight="1">
      <c r="B184" s="113"/>
      <c r="D184" s="114" t="s">
        <v>74</v>
      </c>
      <c r="E184" s="122" t="s">
        <v>281</v>
      </c>
      <c r="F184" s="122" t="s">
        <v>282</v>
      </c>
      <c r="J184" s="123">
        <f>BK184</f>
        <v>0</v>
      </c>
      <c r="L184" s="113"/>
      <c r="M184" s="117"/>
      <c r="P184" s="118">
        <f>SUM(P185:P191)</f>
        <v>3.8153000000000001</v>
      </c>
      <c r="R184" s="118">
        <f>SUM(R185:R191)</f>
        <v>8.5999999999999998E-4</v>
      </c>
      <c r="T184" s="119">
        <f>SUM(T185:T191)</f>
        <v>7.46E-2</v>
      </c>
      <c r="AR184" s="114" t="s">
        <v>85</v>
      </c>
      <c r="AT184" s="120" t="s">
        <v>74</v>
      </c>
      <c r="AU184" s="120" t="s">
        <v>83</v>
      </c>
      <c r="AY184" s="114" t="s">
        <v>137</v>
      </c>
      <c r="BK184" s="121">
        <f>SUM(BK185:BK191)</f>
        <v>0</v>
      </c>
    </row>
    <row r="185" spans="2:65" s="1" customFormat="1" ht="16.5" customHeight="1">
      <c r="B185" s="124"/>
      <c r="C185" s="125" t="s">
        <v>283</v>
      </c>
      <c r="D185" s="125" t="s">
        <v>140</v>
      </c>
      <c r="E185" s="126" t="s">
        <v>284</v>
      </c>
      <c r="F185" s="127" t="s">
        <v>285</v>
      </c>
      <c r="G185" s="128" t="s">
        <v>286</v>
      </c>
      <c r="H185" s="129">
        <v>5</v>
      </c>
      <c r="I185" s="130"/>
      <c r="J185" s="130">
        <f t="shared" ref="J185:J191" si="10">ROUND(I185*H185,2)</f>
        <v>0</v>
      </c>
      <c r="K185" s="127" t="s">
        <v>144</v>
      </c>
      <c r="L185" s="25"/>
      <c r="M185" s="131" t="s">
        <v>1</v>
      </c>
      <c r="N185" s="132" t="s">
        <v>40</v>
      </c>
      <c r="O185" s="133">
        <v>0.41299999999999998</v>
      </c>
      <c r="P185" s="133">
        <f t="shared" ref="P185:P191" si="11">O185*H185</f>
        <v>2.0649999999999999</v>
      </c>
      <c r="Q185" s="133">
        <v>0</v>
      </c>
      <c r="R185" s="133">
        <f t="shared" ref="R185:R191" si="12">Q185*H185</f>
        <v>0</v>
      </c>
      <c r="S185" s="133">
        <v>1.4919999999999999E-2</v>
      </c>
      <c r="T185" s="134">
        <f t="shared" ref="T185:T191" si="13">S185*H185</f>
        <v>7.46E-2</v>
      </c>
      <c r="AR185" s="135" t="s">
        <v>179</v>
      </c>
      <c r="AT185" s="135" t="s">
        <v>140</v>
      </c>
      <c r="AU185" s="135" t="s">
        <v>85</v>
      </c>
      <c r="AY185" s="13" t="s">
        <v>137</v>
      </c>
      <c r="BE185" s="136">
        <f t="shared" ref="BE185:BE191" si="14">IF(N185="základní",J185,0)</f>
        <v>0</v>
      </c>
      <c r="BF185" s="136">
        <f t="shared" ref="BF185:BF191" si="15">IF(N185="snížená",J185,0)</f>
        <v>0</v>
      </c>
      <c r="BG185" s="136">
        <f t="shared" ref="BG185:BG191" si="16">IF(N185="zákl. přenesená",J185,0)</f>
        <v>0</v>
      </c>
      <c r="BH185" s="136">
        <f t="shared" ref="BH185:BH191" si="17">IF(N185="sníž. přenesená",J185,0)</f>
        <v>0</v>
      </c>
      <c r="BI185" s="136">
        <f t="shared" ref="BI185:BI191" si="18">IF(N185="nulová",J185,0)</f>
        <v>0</v>
      </c>
      <c r="BJ185" s="13" t="s">
        <v>83</v>
      </c>
      <c r="BK185" s="136">
        <f t="shared" ref="BK185:BK191" si="19">ROUND(I185*H185,2)</f>
        <v>0</v>
      </c>
      <c r="BL185" s="13" t="s">
        <v>179</v>
      </c>
      <c r="BM185" s="135" t="s">
        <v>287</v>
      </c>
    </row>
    <row r="186" spans="2:65" s="1" customFormat="1" ht="16.5" customHeight="1">
      <c r="B186" s="124"/>
      <c r="C186" s="125" t="s">
        <v>271</v>
      </c>
      <c r="D186" s="125" t="s">
        <v>140</v>
      </c>
      <c r="E186" s="126" t="s">
        <v>288</v>
      </c>
      <c r="F186" s="127" t="s">
        <v>289</v>
      </c>
      <c r="G186" s="128" t="s">
        <v>286</v>
      </c>
      <c r="H186" s="129">
        <v>2</v>
      </c>
      <c r="I186" s="130"/>
      <c r="J186" s="130">
        <f t="shared" si="10"/>
        <v>0</v>
      </c>
      <c r="K186" s="127" t="s">
        <v>144</v>
      </c>
      <c r="L186" s="25"/>
      <c r="M186" s="131" t="s">
        <v>1</v>
      </c>
      <c r="N186" s="132" t="s">
        <v>40</v>
      </c>
      <c r="O186" s="133">
        <v>0.65900000000000003</v>
      </c>
      <c r="P186" s="133">
        <f t="shared" si="11"/>
        <v>1.3180000000000001</v>
      </c>
      <c r="Q186" s="133">
        <v>4.2999999999999999E-4</v>
      </c>
      <c r="R186" s="133">
        <f t="shared" si="12"/>
        <v>8.5999999999999998E-4</v>
      </c>
      <c r="S186" s="133">
        <v>0</v>
      </c>
      <c r="T186" s="134">
        <f t="shared" si="13"/>
        <v>0</v>
      </c>
      <c r="AR186" s="135" t="s">
        <v>179</v>
      </c>
      <c r="AT186" s="135" t="s">
        <v>140</v>
      </c>
      <c r="AU186" s="135" t="s">
        <v>85</v>
      </c>
      <c r="AY186" s="13" t="s">
        <v>137</v>
      </c>
      <c r="BE186" s="136">
        <f t="shared" si="14"/>
        <v>0</v>
      </c>
      <c r="BF186" s="136">
        <f t="shared" si="15"/>
        <v>0</v>
      </c>
      <c r="BG186" s="136">
        <f t="shared" si="16"/>
        <v>0</v>
      </c>
      <c r="BH186" s="136">
        <f t="shared" si="17"/>
        <v>0</v>
      </c>
      <c r="BI186" s="136">
        <f t="shared" si="18"/>
        <v>0</v>
      </c>
      <c r="BJ186" s="13" t="s">
        <v>83</v>
      </c>
      <c r="BK186" s="136">
        <f t="shared" si="19"/>
        <v>0</v>
      </c>
      <c r="BL186" s="13" t="s">
        <v>179</v>
      </c>
      <c r="BM186" s="135" t="s">
        <v>290</v>
      </c>
    </row>
    <row r="187" spans="2:65" s="1" customFormat="1" ht="16.5" customHeight="1">
      <c r="B187" s="124"/>
      <c r="C187" s="125" t="s">
        <v>291</v>
      </c>
      <c r="D187" s="125" t="s">
        <v>140</v>
      </c>
      <c r="E187" s="126" t="s">
        <v>292</v>
      </c>
      <c r="F187" s="127" t="s">
        <v>293</v>
      </c>
      <c r="G187" s="128" t="s">
        <v>143</v>
      </c>
      <c r="H187" s="129">
        <v>1</v>
      </c>
      <c r="I187" s="130"/>
      <c r="J187" s="130">
        <f t="shared" si="10"/>
        <v>0</v>
      </c>
      <c r="K187" s="127" t="s">
        <v>144</v>
      </c>
      <c r="L187" s="25"/>
      <c r="M187" s="131" t="s">
        <v>1</v>
      </c>
      <c r="N187" s="132" t="s">
        <v>40</v>
      </c>
      <c r="O187" s="133">
        <v>0.157</v>
      </c>
      <c r="P187" s="133">
        <f t="shared" si="11"/>
        <v>0.157</v>
      </c>
      <c r="Q187" s="133">
        <v>0</v>
      </c>
      <c r="R187" s="133">
        <f t="shared" si="12"/>
        <v>0</v>
      </c>
      <c r="S187" s="133">
        <v>0</v>
      </c>
      <c r="T187" s="134">
        <f t="shared" si="13"/>
        <v>0</v>
      </c>
      <c r="AR187" s="135" t="s">
        <v>179</v>
      </c>
      <c r="AT187" s="135" t="s">
        <v>140</v>
      </c>
      <c r="AU187" s="135" t="s">
        <v>85</v>
      </c>
      <c r="AY187" s="13" t="s">
        <v>137</v>
      </c>
      <c r="BE187" s="136">
        <f t="shared" si="14"/>
        <v>0</v>
      </c>
      <c r="BF187" s="136">
        <f t="shared" si="15"/>
        <v>0</v>
      </c>
      <c r="BG187" s="136">
        <f t="shared" si="16"/>
        <v>0</v>
      </c>
      <c r="BH187" s="136">
        <f t="shared" si="17"/>
        <v>0</v>
      </c>
      <c r="BI187" s="136">
        <f t="shared" si="18"/>
        <v>0</v>
      </c>
      <c r="BJ187" s="13" t="s">
        <v>83</v>
      </c>
      <c r="BK187" s="136">
        <f t="shared" si="19"/>
        <v>0</v>
      </c>
      <c r="BL187" s="13" t="s">
        <v>179</v>
      </c>
      <c r="BM187" s="135" t="s">
        <v>294</v>
      </c>
    </row>
    <row r="188" spans="2:65" s="1" customFormat="1" ht="16.5" customHeight="1">
      <c r="B188" s="124"/>
      <c r="C188" s="125" t="s">
        <v>295</v>
      </c>
      <c r="D188" s="125" t="s">
        <v>140</v>
      </c>
      <c r="E188" s="126" t="s">
        <v>296</v>
      </c>
      <c r="F188" s="127" t="s">
        <v>297</v>
      </c>
      <c r="G188" s="128" t="s">
        <v>143</v>
      </c>
      <c r="H188" s="129">
        <v>1</v>
      </c>
      <c r="I188" s="130"/>
      <c r="J188" s="130">
        <f t="shared" si="10"/>
        <v>0</v>
      </c>
      <c r="K188" s="127" t="s">
        <v>144</v>
      </c>
      <c r="L188" s="25"/>
      <c r="M188" s="131" t="s">
        <v>1</v>
      </c>
      <c r="N188" s="132" t="s">
        <v>40</v>
      </c>
      <c r="O188" s="133">
        <v>0.17399999999999999</v>
      </c>
      <c r="P188" s="133">
        <f t="shared" si="11"/>
        <v>0.17399999999999999</v>
      </c>
      <c r="Q188" s="133">
        <v>0</v>
      </c>
      <c r="R188" s="133">
        <f t="shared" si="12"/>
        <v>0</v>
      </c>
      <c r="S188" s="133">
        <v>0</v>
      </c>
      <c r="T188" s="134">
        <f t="shared" si="13"/>
        <v>0</v>
      </c>
      <c r="AR188" s="135" t="s">
        <v>179</v>
      </c>
      <c r="AT188" s="135" t="s">
        <v>140</v>
      </c>
      <c r="AU188" s="135" t="s">
        <v>85</v>
      </c>
      <c r="AY188" s="13" t="s">
        <v>137</v>
      </c>
      <c r="BE188" s="136">
        <f t="shared" si="14"/>
        <v>0</v>
      </c>
      <c r="BF188" s="136">
        <f t="shared" si="15"/>
        <v>0</v>
      </c>
      <c r="BG188" s="136">
        <f t="shared" si="16"/>
        <v>0</v>
      </c>
      <c r="BH188" s="136">
        <f t="shared" si="17"/>
        <v>0</v>
      </c>
      <c r="BI188" s="136">
        <f t="shared" si="18"/>
        <v>0</v>
      </c>
      <c r="BJ188" s="13" t="s">
        <v>83</v>
      </c>
      <c r="BK188" s="136">
        <f t="shared" si="19"/>
        <v>0</v>
      </c>
      <c r="BL188" s="13" t="s">
        <v>179</v>
      </c>
      <c r="BM188" s="135" t="s">
        <v>298</v>
      </c>
    </row>
    <row r="189" spans="2:65" s="1" customFormat="1" ht="16.5" customHeight="1">
      <c r="B189" s="124"/>
      <c r="C189" s="125" t="s">
        <v>299</v>
      </c>
      <c r="D189" s="125" t="s">
        <v>140</v>
      </c>
      <c r="E189" s="126" t="s">
        <v>300</v>
      </c>
      <c r="F189" s="127" t="s">
        <v>301</v>
      </c>
      <c r="G189" s="128" t="s">
        <v>286</v>
      </c>
      <c r="H189" s="129">
        <v>2</v>
      </c>
      <c r="I189" s="130"/>
      <c r="J189" s="130">
        <f t="shared" si="10"/>
        <v>0</v>
      </c>
      <c r="K189" s="127" t="s">
        <v>144</v>
      </c>
      <c r="L189" s="25"/>
      <c r="M189" s="131" t="s">
        <v>1</v>
      </c>
      <c r="N189" s="132" t="s">
        <v>40</v>
      </c>
      <c r="O189" s="133">
        <v>4.8000000000000001E-2</v>
      </c>
      <c r="P189" s="133">
        <f t="shared" si="11"/>
        <v>9.6000000000000002E-2</v>
      </c>
      <c r="Q189" s="133">
        <v>0</v>
      </c>
      <c r="R189" s="133">
        <f t="shared" si="12"/>
        <v>0</v>
      </c>
      <c r="S189" s="133">
        <v>0</v>
      </c>
      <c r="T189" s="134">
        <f t="shared" si="13"/>
        <v>0</v>
      </c>
      <c r="AR189" s="135" t="s">
        <v>179</v>
      </c>
      <c r="AT189" s="135" t="s">
        <v>140</v>
      </c>
      <c r="AU189" s="135" t="s">
        <v>85</v>
      </c>
      <c r="AY189" s="13" t="s">
        <v>137</v>
      </c>
      <c r="BE189" s="136">
        <f t="shared" si="14"/>
        <v>0</v>
      </c>
      <c r="BF189" s="136">
        <f t="shared" si="15"/>
        <v>0</v>
      </c>
      <c r="BG189" s="136">
        <f t="shared" si="16"/>
        <v>0</v>
      </c>
      <c r="BH189" s="136">
        <f t="shared" si="17"/>
        <v>0</v>
      </c>
      <c r="BI189" s="136">
        <f t="shared" si="18"/>
        <v>0</v>
      </c>
      <c r="BJ189" s="13" t="s">
        <v>83</v>
      </c>
      <c r="BK189" s="136">
        <f t="shared" si="19"/>
        <v>0</v>
      </c>
      <c r="BL189" s="13" t="s">
        <v>179</v>
      </c>
      <c r="BM189" s="135" t="s">
        <v>302</v>
      </c>
    </row>
    <row r="190" spans="2:65" s="1" customFormat="1" ht="16.5" customHeight="1">
      <c r="B190" s="124"/>
      <c r="C190" s="125" t="s">
        <v>303</v>
      </c>
      <c r="D190" s="125" t="s">
        <v>140</v>
      </c>
      <c r="E190" s="126" t="s">
        <v>304</v>
      </c>
      <c r="F190" s="127" t="s">
        <v>305</v>
      </c>
      <c r="G190" s="128" t="s">
        <v>231</v>
      </c>
      <c r="H190" s="129">
        <v>1E-3</v>
      </c>
      <c r="I190" s="130"/>
      <c r="J190" s="130">
        <f t="shared" si="10"/>
        <v>0</v>
      </c>
      <c r="K190" s="127" t="s">
        <v>144</v>
      </c>
      <c r="L190" s="25"/>
      <c r="M190" s="131" t="s">
        <v>1</v>
      </c>
      <c r="N190" s="132" t="s">
        <v>40</v>
      </c>
      <c r="O190" s="133">
        <v>4.7949999999999999</v>
      </c>
      <c r="P190" s="133">
        <f t="shared" si="11"/>
        <v>4.7949999999999998E-3</v>
      </c>
      <c r="Q190" s="133">
        <v>0</v>
      </c>
      <c r="R190" s="133">
        <f t="shared" si="12"/>
        <v>0</v>
      </c>
      <c r="S190" s="133">
        <v>0</v>
      </c>
      <c r="T190" s="134">
        <f t="shared" si="13"/>
        <v>0</v>
      </c>
      <c r="AR190" s="135" t="s">
        <v>179</v>
      </c>
      <c r="AT190" s="135" t="s">
        <v>140</v>
      </c>
      <c r="AU190" s="135" t="s">
        <v>85</v>
      </c>
      <c r="AY190" s="13" t="s">
        <v>137</v>
      </c>
      <c r="BE190" s="136">
        <f t="shared" si="14"/>
        <v>0</v>
      </c>
      <c r="BF190" s="136">
        <f t="shared" si="15"/>
        <v>0</v>
      </c>
      <c r="BG190" s="136">
        <f t="shared" si="16"/>
        <v>0</v>
      </c>
      <c r="BH190" s="136">
        <f t="shared" si="17"/>
        <v>0</v>
      </c>
      <c r="BI190" s="136">
        <f t="shared" si="18"/>
        <v>0</v>
      </c>
      <c r="BJ190" s="13" t="s">
        <v>83</v>
      </c>
      <c r="BK190" s="136">
        <f t="shared" si="19"/>
        <v>0</v>
      </c>
      <c r="BL190" s="13" t="s">
        <v>179</v>
      </c>
      <c r="BM190" s="135" t="s">
        <v>306</v>
      </c>
    </row>
    <row r="191" spans="2:65" s="1" customFormat="1" ht="21.75" customHeight="1">
      <c r="B191" s="124"/>
      <c r="C191" s="125" t="s">
        <v>307</v>
      </c>
      <c r="D191" s="125" t="s">
        <v>140</v>
      </c>
      <c r="E191" s="126" t="s">
        <v>308</v>
      </c>
      <c r="F191" s="127" t="s">
        <v>309</v>
      </c>
      <c r="G191" s="128" t="s">
        <v>231</v>
      </c>
      <c r="H191" s="129">
        <v>1E-3</v>
      </c>
      <c r="I191" s="130"/>
      <c r="J191" s="130">
        <f t="shared" si="10"/>
        <v>0</v>
      </c>
      <c r="K191" s="127" t="s">
        <v>144</v>
      </c>
      <c r="L191" s="25"/>
      <c r="M191" s="131" t="s">
        <v>1</v>
      </c>
      <c r="N191" s="132" t="s">
        <v>40</v>
      </c>
      <c r="O191" s="133">
        <v>0.505</v>
      </c>
      <c r="P191" s="133">
        <f t="shared" si="11"/>
        <v>5.0500000000000002E-4</v>
      </c>
      <c r="Q191" s="133">
        <v>0</v>
      </c>
      <c r="R191" s="133">
        <f t="shared" si="12"/>
        <v>0</v>
      </c>
      <c r="S191" s="133">
        <v>0</v>
      </c>
      <c r="T191" s="134">
        <f t="shared" si="13"/>
        <v>0</v>
      </c>
      <c r="AR191" s="135" t="s">
        <v>179</v>
      </c>
      <c r="AT191" s="135" t="s">
        <v>140</v>
      </c>
      <c r="AU191" s="135" t="s">
        <v>85</v>
      </c>
      <c r="AY191" s="13" t="s">
        <v>137</v>
      </c>
      <c r="BE191" s="136">
        <f t="shared" si="14"/>
        <v>0</v>
      </c>
      <c r="BF191" s="136">
        <f t="shared" si="15"/>
        <v>0</v>
      </c>
      <c r="BG191" s="136">
        <f t="shared" si="16"/>
        <v>0</v>
      </c>
      <c r="BH191" s="136">
        <f t="shared" si="17"/>
        <v>0</v>
      </c>
      <c r="BI191" s="136">
        <f t="shared" si="18"/>
        <v>0</v>
      </c>
      <c r="BJ191" s="13" t="s">
        <v>83</v>
      </c>
      <c r="BK191" s="136">
        <f t="shared" si="19"/>
        <v>0</v>
      </c>
      <c r="BL191" s="13" t="s">
        <v>179</v>
      </c>
      <c r="BM191" s="135" t="s">
        <v>310</v>
      </c>
    </row>
    <row r="192" spans="2:65" s="11" customFormat="1" ht="22.9" customHeight="1">
      <c r="B192" s="113"/>
      <c r="D192" s="114" t="s">
        <v>74</v>
      </c>
      <c r="E192" s="122" t="s">
        <v>311</v>
      </c>
      <c r="F192" s="122" t="s">
        <v>312</v>
      </c>
      <c r="J192" s="123">
        <f>BK192</f>
        <v>0</v>
      </c>
      <c r="L192" s="113"/>
      <c r="M192" s="117"/>
      <c r="P192" s="118">
        <f>SUM(P193:P202)</f>
        <v>4.8645019999999999</v>
      </c>
      <c r="R192" s="118">
        <f>SUM(R193:R202)</f>
        <v>1.8600000000000001E-3</v>
      </c>
      <c r="T192" s="119">
        <f>SUM(T193:T202)</f>
        <v>1.2239999999999999E-2</v>
      </c>
      <c r="AR192" s="114" t="s">
        <v>85</v>
      </c>
      <c r="AT192" s="120" t="s">
        <v>74</v>
      </c>
      <c r="AU192" s="120" t="s">
        <v>83</v>
      </c>
      <c r="AY192" s="114" t="s">
        <v>137</v>
      </c>
      <c r="BK192" s="121">
        <f>SUM(BK193:BK202)</f>
        <v>0</v>
      </c>
    </row>
    <row r="193" spans="2:65" s="1" customFormat="1" ht="16.5" customHeight="1">
      <c r="B193" s="124"/>
      <c r="C193" s="125" t="s">
        <v>313</v>
      </c>
      <c r="D193" s="125" t="s">
        <v>140</v>
      </c>
      <c r="E193" s="126" t="s">
        <v>314</v>
      </c>
      <c r="F193" s="127" t="s">
        <v>315</v>
      </c>
      <c r="G193" s="128" t="s">
        <v>286</v>
      </c>
      <c r="H193" s="129">
        <v>5</v>
      </c>
      <c r="I193" s="130"/>
      <c r="J193" s="130">
        <f t="shared" ref="J193:J202" si="20">ROUND(I193*H193,2)</f>
        <v>0</v>
      </c>
      <c r="K193" s="127" t="s">
        <v>144</v>
      </c>
      <c r="L193" s="25"/>
      <c r="M193" s="131" t="s">
        <v>1</v>
      </c>
      <c r="N193" s="132" t="s">
        <v>40</v>
      </c>
      <c r="O193" s="133">
        <v>0.17299999999999999</v>
      </c>
      <c r="P193" s="133">
        <f t="shared" ref="P193:P202" si="21">O193*H193</f>
        <v>0.86499999999999999</v>
      </c>
      <c r="Q193" s="133">
        <v>0</v>
      </c>
      <c r="R193" s="133">
        <f t="shared" ref="R193:R202" si="22">Q193*H193</f>
        <v>0</v>
      </c>
      <c r="S193" s="133">
        <v>2.1299999999999999E-3</v>
      </c>
      <c r="T193" s="134">
        <f t="shared" ref="T193:T202" si="23">S193*H193</f>
        <v>1.065E-2</v>
      </c>
      <c r="AR193" s="135" t="s">
        <v>179</v>
      </c>
      <c r="AT193" s="135" t="s">
        <v>140</v>
      </c>
      <c r="AU193" s="135" t="s">
        <v>85</v>
      </c>
      <c r="AY193" s="13" t="s">
        <v>137</v>
      </c>
      <c r="BE193" s="136">
        <f t="shared" ref="BE193:BE202" si="24">IF(N193="základní",J193,0)</f>
        <v>0</v>
      </c>
      <c r="BF193" s="136">
        <f t="shared" ref="BF193:BF202" si="25">IF(N193="snížená",J193,0)</f>
        <v>0</v>
      </c>
      <c r="BG193" s="136">
        <f t="shared" ref="BG193:BG202" si="26">IF(N193="zákl. přenesená",J193,0)</f>
        <v>0</v>
      </c>
      <c r="BH193" s="136">
        <f t="shared" ref="BH193:BH202" si="27">IF(N193="sníž. přenesená",J193,0)</f>
        <v>0</v>
      </c>
      <c r="BI193" s="136">
        <f t="shared" ref="BI193:BI202" si="28">IF(N193="nulová",J193,0)</f>
        <v>0</v>
      </c>
      <c r="BJ193" s="13" t="s">
        <v>83</v>
      </c>
      <c r="BK193" s="136">
        <f t="shared" ref="BK193:BK202" si="29">ROUND(I193*H193,2)</f>
        <v>0</v>
      </c>
      <c r="BL193" s="13" t="s">
        <v>179</v>
      </c>
      <c r="BM193" s="135" t="s">
        <v>316</v>
      </c>
    </row>
    <row r="194" spans="2:65" s="1" customFormat="1" ht="16.5" customHeight="1">
      <c r="B194" s="124"/>
      <c r="C194" s="125" t="s">
        <v>317</v>
      </c>
      <c r="D194" s="125" t="s">
        <v>140</v>
      </c>
      <c r="E194" s="126" t="s">
        <v>318</v>
      </c>
      <c r="F194" s="127" t="s">
        <v>319</v>
      </c>
      <c r="G194" s="128" t="s">
        <v>143</v>
      </c>
      <c r="H194" s="129">
        <v>2</v>
      </c>
      <c r="I194" s="130"/>
      <c r="J194" s="130">
        <f t="shared" si="20"/>
        <v>0</v>
      </c>
      <c r="K194" s="127" t="s">
        <v>144</v>
      </c>
      <c r="L194" s="25"/>
      <c r="M194" s="131" t="s">
        <v>1</v>
      </c>
      <c r="N194" s="132" t="s">
        <v>40</v>
      </c>
      <c r="O194" s="133">
        <v>0.114</v>
      </c>
      <c r="P194" s="133">
        <f t="shared" si="21"/>
        <v>0.22800000000000001</v>
      </c>
      <c r="Q194" s="133">
        <v>0</v>
      </c>
      <c r="R194" s="133">
        <f t="shared" si="22"/>
        <v>0</v>
      </c>
      <c r="S194" s="133">
        <v>2.2000000000000001E-4</v>
      </c>
      <c r="T194" s="134">
        <f t="shared" si="23"/>
        <v>4.4000000000000002E-4</v>
      </c>
      <c r="AR194" s="135" t="s">
        <v>179</v>
      </c>
      <c r="AT194" s="135" t="s">
        <v>140</v>
      </c>
      <c r="AU194" s="135" t="s">
        <v>85</v>
      </c>
      <c r="AY194" s="13" t="s">
        <v>137</v>
      </c>
      <c r="BE194" s="136">
        <f t="shared" si="24"/>
        <v>0</v>
      </c>
      <c r="BF194" s="136">
        <f t="shared" si="25"/>
        <v>0</v>
      </c>
      <c r="BG194" s="136">
        <f t="shared" si="26"/>
        <v>0</v>
      </c>
      <c r="BH194" s="136">
        <f t="shared" si="27"/>
        <v>0</v>
      </c>
      <c r="BI194" s="136">
        <f t="shared" si="28"/>
        <v>0</v>
      </c>
      <c r="BJ194" s="13" t="s">
        <v>83</v>
      </c>
      <c r="BK194" s="136">
        <f t="shared" si="29"/>
        <v>0</v>
      </c>
      <c r="BL194" s="13" t="s">
        <v>179</v>
      </c>
      <c r="BM194" s="135" t="s">
        <v>320</v>
      </c>
    </row>
    <row r="195" spans="2:65" s="1" customFormat="1" ht="16.5" customHeight="1">
      <c r="B195" s="124"/>
      <c r="C195" s="125" t="s">
        <v>321</v>
      </c>
      <c r="D195" s="125" t="s">
        <v>140</v>
      </c>
      <c r="E195" s="126" t="s">
        <v>322</v>
      </c>
      <c r="F195" s="127" t="s">
        <v>323</v>
      </c>
      <c r="G195" s="128" t="s">
        <v>286</v>
      </c>
      <c r="H195" s="129">
        <v>2</v>
      </c>
      <c r="I195" s="130"/>
      <c r="J195" s="130">
        <f t="shared" si="20"/>
        <v>0</v>
      </c>
      <c r="K195" s="127" t="s">
        <v>144</v>
      </c>
      <c r="L195" s="25"/>
      <c r="M195" s="131" t="s">
        <v>1</v>
      </c>
      <c r="N195" s="132" t="s">
        <v>40</v>
      </c>
      <c r="O195" s="133">
        <v>0.59899999999999998</v>
      </c>
      <c r="P195" s="133">
        <f t="shared" si="21"/>
        <v>1.198</v>
      </c>
      <c r="Q195" s="133">
        <v>8.5999999999999998E-4</v>
      </c>
      <c r="R195" s="133">
        <f t="shared" si="22"/>
        <v>1.72E-3</v>
      </c>
      <c r="S195" s="133">
        <v>0</v>
      </c>
      <c r="T195" s="134">
        <f t="shared" si="23"/>
        <v>0</v>
      </c>
      <c r="AR195" s="135" t="s">
        <v>179</v>
      </c>
      <c r="AT195" s="135" t="s">
        <v>140</v>
      </c>
      <c r="AU195" s="135" t="s">
        <v>85</v>
      </c>
      <c r="AY195" s="13" t="s">
        <v>137</v>
      </c>
      <c r="BE195" s="136">
        <f t="shared" si="24"/>
        <v>0</v>
      </c>
      <c r="BF195" s="136">
        <f t="shared" si="25"/>
        <v>0</v>
      </c>
      <c r="BG195" s="136">
        <f t="shared" si="26"/>
        <v>0</v>
      </c>
      <c r="BH195" s="136">
        <f t="shared" si="27"/>
        <v>0</v>
      </c>
      <c r="BI195" s="136">
        <f t="shared" si="28"/>
        <v>0</v>
      </c>
      <c r="BJ195" s="13" t="s">
        <v>83</v>
      </c>
      <c r="BK195" s="136">
        <f t="shared" si="29"/>
        <v>0</v>
      </c>
      <c r="BL195" s="13" t="s">
        <v>179</v>
      </c>
      <c r="BM195" s="135" t="s">
        <v>324</v>
      </c>
    </row>
    <row r="196" spans="2:65" s="1" customFormat="1" ht="21.75" customHeight="1">
      <c r="B196" s="124"/>
      <c r="C196" s="125" t="s">
        <v>325</v>
      </c>
      <c r="D196" s="125" t="s">
        <v>140</v>
      </c>
      <c r="E196" s="126" t="s">
        <v>326</v>
      </c>
      <c r="F196" s="127" t="s">
        <v>327</v>
      </c>
      <c r="G196" s="128" t="s">
        <v>286</v>
      </c>
      <c r="H196" s="129">
        <v>2</v>
      </c>
      <c r="I196" s="130"/>
      <c r="J196" s="130">
        <f t="shared" si="20"/>
        <v>0</v>
      </c>
      <c r="K196" s="127" t="s">
        <v>144</v>
      </c>
      <c r="L196" s="25"/>
      <c r="M196" s="131" t="s">
        <v>1</v>
      </c>
      <c r="N196" s="132" t="s">
        <v>40</v>
      </c>
      <c r="O196" s="133">
        <v>0.10299999999999999</v>
      </c>
      <c r="P196" s="133">
        <f t="shared" si="21"/>
        <v>0.20599999999999999</v>
      </c>
      <c r="Q196" s="133">
        <v>4.0000000000000003E-5</v>
      </c>
      <c r="R196" s="133">
        <f t="shared" si="22"/>
        <v>8.0000000000000007E-5</v>
      </c>
      <c r="S196" s="133">
        <v>0</v>
      </c>
      <c r="T196" s="134">
        <f t="shared" si="23"/>
        <v>0</v>
      </c>
      <c r="AR196" s="135" t="s">
        <v>179</v>
      </c>
      <c r="AT196" s="135" t="s">
        <v>140</v>
      </c>
      <c r="AU196" s="135" t="s">
        <v>85</v>
      </c>
      <c r="AY196" s="13" t="s">
        <v>137</v>
      </c>
      <c r="BE196" s="136">
        <f t="shared" si="24"/>
        <v>0</v>
      </c>
      <c r="BF196" s="136">
        <f t="shared" si="25"/>
        <v>0</v>
      </c>
      <c r="BG196" s="136">
        <f t="shared" si="26"/>
        <v>0</v>
      </c>
      <c r="BH196" s="136">
        <f t="shared" si="27"/>
        <v>0</v>
      </c>
      <c r="BI196" s="136">
        <f t="shared" si="28"/>
        <v>0</v>
      </c>
      <c r="BJ196" s="13" t="s">
        <v>83</v>
      </c>
      <c r="BK196" s="136">
        <f t="shared" si="29"/>
        <v>0</v>
      </c>
      <c r="BL196" s="13" t="s">
        <v>179</v>
      </c>
      <c r="BM196" s="135" t="s">
        <v>328</v>
      </c>
    </row>
    <row r="197" spans="2:65" s="1" customFormat="1" ht="16.5" customHeight="1">
      <c r="B197" s="124"/>
      <c r="C197" s="125" t="s">
        <v>329</v>
      </c>
      <c r="D197" s="125" t="s">
        <v>140</v>
      </c>
      <c r="E197" s="126" t="s">
        <v>330</v>
      </c>
      <c r="F197" s="127" t="s">
        <v>331</v>
      </c>
      <c r="G197" s="128" t="s">
        <v>286</v>
      </c>
      <c r="H197" s="129">
        <v>5</v>
      </c>
      <c r="I197" s="130"/>
      <c r="J197" s="130">
        <f t="shared" si="20"/>
        <v>0</v>
      </c>
      <c r="K197" s="127" t="s">
        <v>144</v>
      </c>
      <c r="L197" s="25"/>
      <c r="M197" s="131" t="s">
        <v>1</v>
      </c>
      <c r="N197" s="132" t="s">
        <v>40</v>
      </c>
      <c r="O197" s="133">
        <v>7.1999999999999995E-2</v>
      </c>
      <c r="P197" s="133">
        <f t="shared" si="21"/>
        <v>0.36</v>
      </c>
      <c r="Q197" s="133">
        <v>0</v>
      </c>
      <c r="R197" s="133">
        <f t="shared" si="22"/>
        <v>0</v>
      </c>
      <c r="S197" s="133">
        <v>2.3000000000000001E-4</v>
      </c>
      <c r="T197" s="134">
        <f t="shared" si="23"/>
        <v>1.15E-3</v>
      </c>
      <c r="AR197" s="135" t="s">
        <v>179</v>
      </c>
      <c r="AT197" s="135" t="s">
        <v>140</v>
      </c>
      <c r="AU197" s="135" t="s">
        <v>85</v>
      </c>
      <c r="AY197" s="13" t="s">
        <v>137</v>
      </c>
      <c r="BE197" s="136">
        <f t="shared" si="24"/>
        <v>0</v>
      </c>
      <c r="BF197" s="136">
        <f t="shared" si="25"/>
        <v>0</v>
      </c>
      <c r="BG197" s="136">
        <f t="shared" si="26"/>
        <v>0</v>
      </c>
      <c r="BH197" s="136">
        <f t="shared" si="27"/>
        <v>0</v>
      </c>
      <c r="BI197" s="136">
        <f t="shared" si="28"/>
        <v>0</v>
      </c>
      <c r="BJ197" s="13" t="s">
        <v>83</v>
      </c>
      <c r="BK197" s="136">
        <f t="shared" si="29"/>
        <v>0</v>
      </c>
      <c r="BL197" s="13" t="s">
        <v>179</v>
      </c>
      <c r="BM197" s="135" t="s">
        <v>332</v>
      </c>
    </row>
    <row r="198" spans="2:65" s="1" customFormat="1" ht="16.5" customHeight="1">
      <c r="B198" s="124"/>
      <c r="C198" s="125" t="s">
        <v>333</v>
      </c>
      <c r="D198" s="125" t="s">
        <v>140</v>
      </c>
      <c r="E198" s="126" t="s">
        <v>334</v>
      </c>
      <c r="F198" s="127" t="s">
        <v>335</v>
      </c>
      <c r="G198" s="128" t="s">
        <v>143</v>
      </c>
      <c r="H198" s="129">
        <v>4</v>
      </c>
      <c r="I198" s="130"/>
      <c r="J198" s="130">
        <f t="shared" si="20"/>
        <v>0</v>
      </c>
      <c r="K198" s="127" t="s">
        <v>144</v>
      </c>
      <c r="L198" s="25"/>
      <c r="M198" s="131" t="s">
        <v>1</v>
      </c>
      <c r="N198" s="132" t="s">
        <v>40</v>
      </c>
      <c r="O198" s="133">
        <v>0.42499999999999999</v>
      </c>
      <c r="P198" s="133">
        <f t="shared" si="21"/>
        <v>1.7</v>
      </c>
      <c r="Q198" s="133">
        <v>0</v>
      </c>
      <c r="R198" s="133">
        <f t="shared" si="22"/>
        <v>0</v>
      </c>
      <c r="S198" s="133">
        <v>0</v>
      </c>
      <c r="T198" s="134">
        <f t="shared" si="23"/>
        <v>0</v>
      </c>
      <c r="AR198" s="135" t="s">
        <v>179</v>
      </c>
      <c r="AT198" s="135" t="s">
        <v>140</v>
      </c>
      <c r="AU198" s="135" t="s">
        <v>85</v>
      </c>
      <c r="AY198" s="13" t="s">
        <v>137</v>
      </c>
      <c r="BE198" s="136">
        <f t="shared" si="24"/>
        <v>0</v>
      </c>
      <c r="BF198" s="136">
        <f t="shared" si="25"/>
        <v>0</v>
      </c>
      <c r="BG198" s="136">
        <f t="shared" si="26"/>
        <v>0</v>
      </c>
      <c r="BH198" s="136">
        <f t="shared" si="27"/>
        <v>0</v>
      </c>
      <c r="BI198" s="136">
        <f t="shared" si="28"/>
        <v>0</v>
      </c>
      <c r="BJ198" s="13" t="s">
        <v>83</v>
      </c>
      <c r="BK198" s="136">
        <f t="shared" si="29"/>
        <v>0</v>
      </c>
      <c r="BL198" s="13" t="s">
        <v>179</v>
      </c>
      <c r="BM198" s="135" t="s">
        <v>336</v>
      </c>
    </row>
    <row r="199" spans="2:65" s="1" customFormat="1" ht="16.5" customHeight="1">
      <c r="B199" s="124"/>
      <c r="C199" s="125" t="s">
        <v>337</v>
      </c>
      <c r="D199" s="125" t="s">
        <v>140</v>
      </c>
      <c r="E199" s="126" t="s">
        <v>338</v>
      </c>
      <c r="F199" s="127" t="s">
        <v>339</v>
      </c>
      <c r="G199" s="128" t="s">
        <v>286</v>
      </c>
      <c r="H199" s="129">
        <v>2</v>
      </c>
      <c r="I199" s="130"/>
      <c r="J199" s="130">
        <f t="shared" si="20"/>
        <v>0</v>
      </c>
      <c r="K199" s="127" t="s">
        <v>144</v>
      </c>
      <c r="L199" s="25"/>
      <c r="M199" s="131" t="s">
        <v>1</v>
      </c>
      <c r="N199" s="132" t="s">
        <v>40</v>
      </c>
      <c r="O199" s="133">
        <v>8.2000000000000003E-2</v>
      </c>
      <c r="P199" s="133">
        <f t="shared" si="21"/>
        <v>0.16400000000000001</v>
      </c>
      <c r="Q199" s="133">
        <v>1.0000000000000001E-5</v>
      </c>
      <c r="R199" s="133">
        <f t="shared" si="22"/>
        <v>2.0000000000000002E-5</v>
      </c>
      <c r="S199" s="133">
        <v>0</v>
      </c>
      <c r="T199" s="134">
        <f t="shared" si="23"/>
        <v>0</v>
      </c>
      <c r="AR199" s="135" t="s">
        <v>179</v>
      </c>
      <c r="AT199" s="135" t="s">
        <v>140</v>
      </c>
      <c r="AU199" s="135" t="s">
        <v>85</v>
      </c>
      <c r="AY199" s="13" t="s">
        <v>137</v>
      </c>
      <c r="BE199" s="136">
        <f t="shared" si="24"/>
        <v>0</v>
      </c>
      <c r="BF199" s="136">
        <f t="shared" si="25"/>
        <v>0</v>
      </c>
      <c r="BG199" s="136">
        <f t="shared" si="26"/>
        <v>0</v>
      </c>
      <c r="BH199" s="136">
        <f t="shared" si="27"/>
        <v>0</v>
      </c>
      <c r="BI199" s="136">
        <f t="shared" si="28"/>
        <v>0</v>
      </c>
      <c r="BJ199" s="13" t="s">
        <v>83</v>
      </c>
      <c r="BK199" s="136">
        <f t="shared" si="29"/>
        <v>0</v>
      </c>
      <c r="BL199" s="13" t="s">
        <v>179</v>
      </c>
      <c r="BM199" s="135" t="s">
        <v>340</v>
      </c>
    </row>
    <row r="200" spans="2:65" s="1" customFormat="1" ht="16.5" customHeight="1">
      <c r="B200" s="124"/>
      <c r="C200" s="125" t="s">
        <v>341</v>
      </c>
      <c r="D200" s="125" t="s">
        <v>140</v>
      </c>
      <c r="E200" s="126" t="s">
        <v>342</v>
      </c>
      <c r="F200" s="127" t="s">
        <v>343</v>
      </c>
      <c r="G200" s="128" t="s">
        <v>286</v>
      </c>
      <c r="H200" s="129">
        <v>2</v>
      </c>
      <c r="I200" s="130"/>
      <c r="J200" s="130">
        <f t="shared" si="20"/>
        <v>0</v>
      </c>
      <c r="K200" s="127" t="s">
        <v>144</v>
      </c>
      <c r="L200" s="25"/>
      <c r="M200" s="131" t="s">
        <v>1</v>
      </c>
      <c r="N200" s="132" t="s">
        <v>40</v>
      </c>
      <c r="O200" s="133">
        <v>6.7000000000000004E-2</v>
      </c>
      <c r="P200" s="133">
        <f t="shared" si="21"/>
        <v>0.13400000000000001</v>
      </c>
      <c r="Q200" s="133">
        <v>2.0000000000000002E-5</v>
      </c>
      <c r="R200" s="133">
        <f t="shared" si="22"/>
        <v>4.0000000000000003E-5</v>
      </c>
      <c r="S200" s="133">
        <v>0</v>
      </c>
      <c r="T200" s="134">
        <f t="shared" si="23"/>
        <v>0</v>
      </c>
      <c r="AR200" s="135" t="s">
        <v>179</v>
      </c>
      <c r="AT200" s="135" t="s">
        <v>140</v>
      </c>
      <c r="AU200" s="135" t="s">
        <v>85</v>
      </c>
      <c r="AY200" s="13" t="s">
        <v>137</v>
      </c>
      <c r="BE200" s="136">
        <f t="shared" si="24"/>
        <v>0</v>
      </c>
      <c r="BF200" s="136">
        <f t="shared" si="25"/>
        <v>0</v>
      </c>
      <c r="BG200" s="136">
        <f t="shared" si="26"/>
        <v>0</v>
      </c>
      <c r="BH200" s="136">
        <f t="shared" si="27"/>
        <v>0</v>
      </c>
      <c r="BI200" s="136">
        <f t="shared" si="28"/>
        <v>0</v>
      </c>
      <c r="BJ200" s="13" t="s">
        <v>83</v>
      </c>
      <c r="BK200" s="136">
        <f t="shared" si="29"/>
        <v>0</v>
      </c>
      <c r="BL200" s="13" t="s">
        <v>179</v>
      </c>
      <c r="BM200" s="135" t="s">
        <v>344</v>
      </c>
    </row>
    <row r="201" spans="2:65" s="1" customFormat="1" ht="16.5" customHeight="1">
      <c r="B201" s="124"/>
      <c r="C201" s="125" t="s">
        <v>345</v>
      </c>
      <c r="D201" s="125" t="s">
        <v>140</v>
      </c>
      <c r="E201" s="126" t="s">
        <v>346</v>
      </c>
      <c r="F201" s="127" t="s">
        <v>347</v>
      </c>
      <c r="G201" s="128" t="s">
        <v>231</v>
      </c>
      <c r="H201" s="129">
        <v>2E-3</v>
      </c>
      <c r="I201" s="130"/>
      <c r="J201" s="130">
        <f t="shared" si="20"/>
        <v>0</v>
      </c>
      <c r="K201" s="127" t="s">
        <v>144</v>
      </c>
      <c r="L201" s="25"/>
      <c r="M201" s="131" t="s">
        <v>1</v>
      </c>
      <c r="N201" s="132" t="s">
        <v>40</v>
      </c>
      <c r="O201" s="133">
        <v>4.3019999999999996</v>
      </c>
      <c r="P201" s="133">
        <f t="shared" si="21"/>
        <v>8.6039999999999988E-3</v>
      </c>
      <c r="Q201" s="133">
        <v>0</v>
      </c>
      <c r="R201" s="133">
        <f t="shared" si="22"/>
        <v>0</v>
      </c>
      <c r="S201" s="133">
        <v>0</v>
      </c>
      <c r="T201" s="134">
        <f t="shared" si="23"/>
        <v>0</v>
      </c>
      <c r="AR201" s="135" t="s">
        <v>179</v>
      </c>
      <c r="AT201" s="135" t="s">
        <v>140</v>
      </c>
      <c r="AU201" s="135" t="s">
        <v>85</v>
      </c>
      <c r="AY201" s="13" t="s">
        <v>137</v>
      </c>
      <c r="BE201" s="136">
        <f t="shared" si="24"/>
        <v>0</v>
      </c>
      <c r="BF201" s="136">
        <f t="shared" si="25"/>
        <v>0</v>
      </c>
      <c r="BG201" s="136">
        <f t="shared" si="26"/>
        <v>0</v>
      </c>
      <c r="BH201" s="136">
        <f t="shared" si="27"/>
        <v>0</v>
      </c>
      <c r="BI201" s="136">
        <f t="shared" si="28"/>
        <v>0</v>
      </c>
      <c r="BJ201" s="13" t="s">
        <v>83</v>
      </c>
      <c r="BK201" s="136">
        <f t="shared" si="29"/>
        <v>0</v>
      </c>
      <c r="BL201" s="13" t="s">
        <v>179</v>
      </c>
      <c r="BM201" s="135" t="s">
        <v>348</v>
      </c>
    </row>
    <row r="202" spans="2:65" s="1" customFormat="1" ht="21.75" customHeight="1">
      <c r="B202" s="124"/>
      <c r="C202" s="125" t="s">
        <v>349</v>
      </c>
      <c r="D202" s="125" t="s">
        <v>140</v>
      </c>
      <c r="E202" s="126" t="s">
        <v>350</v>
      </c>
      <c r="F202" s="127" t="s">
        <v>351</v>
      </c>
      <c r="G202" s="128" t="s">
        <v>231</v>
      </c>
      <c r="H202" s="129">
        <v>2E-3</v>
      </c>
      <c r="I202" s="130"/>
      <c r="J202" s="130">
        <f t="shared" si="20"/>
        <v>0</v>
      </c>
      <c r="K202" s="127" t="s">
        <v>144</v>
      </c>
      <c r="L202" s="25"/>
      <c r="M202" s="131" t="s">
        <v>1</v>
      </c>
      <c r="N202" s="132" t="s">
        <v>40</v>
      </c>
      <c r="O202" s="133">
        <v>0.44900000000000001</v>
      </c>
      <c r="P202" s="133">
        <f t="shared" si="21"/>
        <v>8.9800000000000004E-4</v>
      </c>
      <c r="Q202" s="133">
        <v>0</v>
      </c>
      <c r="R202" s="133">
        <f t="shared" si="22"/>
        <v>0</v>
      </c>
      <c r="S202" s="133">
        <v>0</v>
      </c>
      <c r="T202" s="134">
        <f t="shared" si="23"/>
        <v>0</v>
      </c>
      <c r="AR202" s="135" t="s">
        <v>179</v>
      </c>
      <c r="AT202" s="135" t="s">
        <v>140</v>
      </c>
      <c r="AU202" s="135" t="s">
        <v>85</v>
      </c>
      <c r="AY202" s="13" t="s">
        <v>137</v>
      </c>
      <c r="BE202" s="136">
        <f t="shared" si="24"/>
        <v>0</v>
      </c>
      <c r="BF202" s="136">
        <f t="shared" si="25"/>
        <v>0</v>
      </c>
      <c r="BG202" s="136">
        <f t="shared" si="26"/>
        <v>0</v>
      </c>
      <c r="BH202" s="136">
        <f t="shared" si="27"/>
        <v>0</v>
      </c>
      <c r="BI202" s="136">
        <f t="shared" si="28"/>
        <v>0</v>
      </c>
      <c r="BJ202" s="13" t="s">
        <v>83</v>
      </c>
      <c r="BK202" s="136">
        <f t="shared" si="29"/>
        <v>0</v>
      </c>
      <c r="BL202" s="13" t="s">
        <v>179</v>
      </c>
      <c r="BM202" s="135" t="s">
        <v>352</v>
      </c>
    </row>
    <row r="203" spans="2:65" s="11" customFormat="1" ht="22.9" customHeight="1">
      <c r="B203" s="113"/>
      <c r="D203" s="114" t="s">
        <v>74</v>
      </c>
      <c r="E203" s="122" t="s">
        <v>353</v>
      </c>
      <c r="F203" s="122" t="s">
        <v>354</v>
      </c>
      <c r="J203" s="123">
        <f>BK203</f>
        <v>0</v>
      </c>
      <c r="L203" s="113"/>
      <c r="M203" s="117"/>
      <c r="P203" s="118">
        <f>SUM(P204:P224)</f>
        <v>6.1728699999999996</v>
      </c>
      <c r="R203" s="118">
        <f>SUM(R204:R224)</f>
        <v>6.9619999999999987E-2</v>
      </c>
      <c r="T203" s="119">
        <f>SUM(T204:T224)</f>
        <v>2.1870000000000001E-2</v>
      </c>
      <c r="AR203" s="114" t="s">
        <v>85</v>
      </c>
      <c r="AT203" s="120" t="s">
        <v>74</v>
      </c>
      <c r="AU203" s="120" t="s">
        <v>83</v>
      </c>
      <c r="AY203" s="114" t="s">
        <v>137</v>
      </c>
      <c r="BK203" s="121">
        <f>SUM(BK204:BK224)</f>
        <v>0</v>
      </c>
    </row>
    <row r="204" spans="2:65" s="1" customFormat="1" ht="16.5" customHeight="1">
      <c r="B204" s="124"/>
      <c r="C204" s="125" t="s">
        <v>355</v>
      </c>
      <c r="D204" s="125" t="s">
        <v>140</v>
      </c>
      <c r="E204" s="126" t="s">
        <v>356</v>
      </c>
      <c r="F204" s="127" t="s">
        <v>357</v>
      </c>
      <c r="G204" s="128" t="s">
        <v>358</v>
      </c>
      <c r="H204" s="129">
        <v>1</v>
      </c>
      <c r="I204" s="130"/>
      <c r="J204" s="130">
        <f>ROUND(I204*H204,2)</f>
        <v>0</v>
      </c>
      <c r="K204" s="127" t="s">
        <v>144</v>
      </c>
      <c r="L204" s="25"/>
      <c r="M204" s="131" t="s">
        <v>1</v>
      </c>
      <c r="N204" s="132" t="s">
        <v>40</v>
      </c>
      <c r="O204" s="133">
        <v>0.36199999999999999</v>
      </c>
      <c r="P204" s="133">
        <f>O204*H204</f>
        <v>0.36199999999999999</v>
      </c>
      <c r="Q204" s="133">
        <v>0</v>
      </c>
      <c r="R204" s="133">
        <f>Q204*H204</f>
        <v>0</v>
      </c>
      <c r="S204" s="133">
        <v>1.9460000000000002E-2</v>
      </c>
      <c r="T204" s="134">
        <f>S204*H204</f>
        <v>1.9460000000000002E-2</v>
      </c>
      <c r="AR204" s="135" t="s">
        <v>179</v>
      </c>
      <c r="AT204" s="135" t="s">
        <v>140</v>
      </c>
      <c r="AU204" s="135" t="s">
        <v>85</v>
      </c>
      <c r="AY204" s="13" t="s">
        <v>137</v>
      </c>
      <c r="BE204" s="136">
        <f>IF(N204="základní",J204,0)</f>
        <v>0</v>
      </c>
      <c r="BF204" s="136">
        <f>IF(N204="snížená",J204,0)</f>
        <v>0</v>
      </c>
      <c r="BG204" s="136">
        <f>IF(N204="zákl. přenesená",J204,0)</f>
        <v>0</v>
      </c>
      <c r="BH204" s="136">
        <f>IF(N204="sníž. přenesená",J204,0)</f>
        <v>0</v>
      </c>
      <c r="BI204" s="136">
        <f>IF(N204="nulová",J204,0)</f>
        <v>0</v>
      </c>
      <c r="BJ204" s="13" t="s">
        <v>83</v>
      </c>
      <c r="BK204" s="136">
        <f>ROUND(I204*H204,2)</f>
        <v>0</v>
      </c>
      <c r="BL204" s="13" t="s">
        <v>179</v>
      </c>
      <c r="BM204" s="135" t="s">
        <v>359</v>
      </c>
    </row>
    <row r="205" spans="2:65" s="1" customFormat="1" ht="16.5" customHeight="1">
      <c r="B205" s="124"/>
      <c r="C205" s="125" t="s">
        <v>360</v>
      </c>
      <c r="D205" s="125" t="s">
        <v>140</v>
      </c>
      <c r="E205" s="126" t="s">
        <v>361</v>
      </c>
      <c r="F205" s="127" t="s">
        <v>362</v>
      </c>
      <c r="G205" s="128" t="s">
        <v>358</v>
      </c>
      <c r="H205" s="129">
        <v>1</v>
      </c>
      <c r="I205" s="130"/>
      <c r="J205" s="130">
        <f>ROUND(I205*H205,2)</f>
        <v>0</v>
      </c>
      <c r="K205" s="127" t="s">
        <v>144</v>
      </c>
      <c r="L205" s="25"/>
      <c r="M205" s="131" t="s">
        <v>1</v>
      </c>
      <c r="N205" s="132" t="s">
        <v>40</v>
      </c>
      <c r="O205" s="133">
        <v>1.2</v>
      </c>
      <c r="P205" s="133">
        <f>O205*H205</f>
        <v>1.2</v>
      </c>
      <c r="Q205" s="133">
        <v>2.6620000000000001E-2</v>
      </c>
      <c r="R205" s="133">
        <f>Q205*H205</f>
        <v>2.6620000000000001E-2</v>
      </c>
      <c r="S205" s="133">
        <v>0</v>
      </c>
      <c r="T205" s="134">
        <f>S205*H205</f>
        <v>0</v>
      </c>
      <c r="AR205" s="135" t="s">
        <v>179</v>
      </c>
      <c r="AT205" s="135" t="s">
        <v>140</v>
      </c>
      <c r="AU205" s="135" t="s">
        <v>85</v>
      </c>
      <c r="AY205" s="13" t="s">
        <v>137</v>
      </c>
      <c r="BE205" s="136">
        <f>IF(N205="základní",J205,0)</f>
        <v>0</v>
      </c>
      <c r="BF205" s="136">
        <f>IF(N205="snížená",J205,0)</f>
        <v>0</v>
      </c>
      <c r="BG205" s="136">
        <f>IF(N205="zákl. přenesená",J205,0)</f>
        <v>0</v>
      </c>
      <c r="BH205" s="136">
        <f>IF(N205="sníž. přenesená",J205,0)</f>
        <v>0</v>
      </c>
      <c r="BI205" s="136">
        <f>IF(N205="nulová",J205,0)</f>
        <v>0</v>
      </c>
      <c r="BJ205" s="13" t="s">
        <v>83</v>
      </c>
      <c r="BK205" s="136">
        <f>ROUND(I205*H205,2)</f>
        <v>0</v>
      </c>
      <c r="BL205" s="13" t="s">
        <v>179</v>
      </c>
      <c r="BM205" s="135" t="s">
        <v>363</v>
      </c>
    </row>
    <row r="206" spans="2:65" s="1" customFormat="1" ht="19.5">
      <c r="B206" s="25"/>
      <c r="D206" s="137" t="s">
        <v>147</v>
      </c>
      <c r="F206" s="138" t="s">
        <v>364</v>
      </c>
      <c r="L206" s="25"/>
      <c r="M206" s="139"/>
      <c r="T206" s="49"/>
      <c r="AT206" s="13" t="s">
        <v>147</v>
      </c>
      <c r="AU206" s="13" t="s">
        <v>85</v>
      </c>
    </row>
    <row r="207" spans="2:65" s="1" customFormat="1" ht="16.5" customHeight="1">
      <c r="B207" s="124"/>
      <c r="C207" s="125" t="s">
        <v>365</v>
      </c>
      <c r="D207" s="125" t="s">
        <v>140</v>
      </c>
      <c r="E207" s="126" t="s">
        <v>366</v>
      </c>
      <c r="F207" s="127" t="s">
        <v>367</v>
      </c>
      <c r="G207" s="128" t="s">
        <v>358</v>
      </c>
      <c r="H207" s="129">
        <v>1</v>
      </c>
      <c r="I207" s="130"/>
      <c r="J207" s="130">
        <f>ROUND(I207*H207,2)</f>
        <v>0</v>
      </c>
      <c r="K207" s="127" t="s">
        <v>144</v>
      </c>
      <c r="L207" s="25"/>
      <c r="M207" s="131" t="s">
        <v>1</v>
      </c>
      <c r="N207" s="132" t="s">
        <v>40</v>
      </c>
      <c r="O207" s="133">
        <v>1.5229999999999999</v>
      </c>
      <c r="P207" s="133">
        <f>O207*H207</f>
        <v>1.5229999999999999</v>
      </c>
      <c r="Q207" s="133">
        <v>3.6889999999999999E-2</v>
      </c>
      <c r="R207" s="133">
        <f>Q207*H207</f>
        <v>3.6889999999999999E-2</v>
      </c>
      <c r="S207" s="133">
        <v>0</v>
      </c>
      <c r="T207" s="134">
        <f>S207*H207</f>
        <v>0</v>
      </c>
      <c r="AR207" s="135" t="s">
        <v>179</v>
      </c>
      <c r="AT207" s="135" t="s">
        <v>140</v>
      </c>
      <c r="AU207" s="135" t="s">
        <v>85</v>
      </c>
      <c r="AY207" s="13" t="s">
        <v>137</v>
      </c>
      <c r="BE207" s="136">
        <f>IF(N207="základní",J207,0)</f>
        <v>0</v>
      </c>
      <c r="BF207" s="136">
        <f>IF(N207="snížená",J207,0)</f>
        <v>0</v>
      </c>
      <c r="BG207" s="136">
        <f>IF(N207="zákl. přenesená",J207,0)</f>
        <v>0</v>
      </c>
      <c r="BH207" s="136">
        <f>IF(N207="sníž. přenesená",J207,0)</f>
        <v>0</v>
      </c>
      <c r="BI207" s="136">
        <f>IF(N207="nulová",J207,0)</f>
        <v>0</v>
      </c>
      <c r="BJ207" s="13" t="s">
        <v>83</v>
      </c>
      <c r="BK207" s="136">
        <f>ROUND(I207*H207,2)</f>
        <v>0</v>
      </c>
      <c r="BL207" s="13" t="s">
        <v>179</v>
      </c>
      <c r="BM207" s="135" t="s">
        <v>368</v>
      </c>
    </row>
    <row r="208" spans="2:65" s="1" customFormat="1" ht="19.5">
      <c r="B208" s="25"/>
      <c r="D208" s="137" t="s">
        <v>147</v>
      </c>
      <c r="F208" s="138" t="s">
        <v>369</v>
      </c>
      <c r="L208" s="25"/>
      <c r="M208" s="139"/>
      <c r="T208" s="49"/>
      <c r="AT208" s="13" t="s">
        <v>147</v>
      </c>
      <c r="AU208" s="13" t="s">
        <v>85</v>
      </c>
    </row>
    <row r="209" spans="2:65" s="1" customFormat="1" ht="16.5" customHeight="1">
      <c r="B209" s="124"/>
      <c r="C209" s="125" t="s">
        <v>370</v>
      </c>
      <c r="D209" s="125" t="s">
        <v>140</v>
      </c>
      <c r="E209" s="126" t="s">
        <v>371</v>
      </c>
      <c r="F209" s="127" t="s">
        <v>372</v>
      </c>
      <c r="G209" s="128" t="s">
        <v>143</v>
      </c>
      <c r="H209" s="129">
        <v>1</v>
      </c>
      <c r="I209" s="130"/>
      <c r="J209" s="130">
        <f>ROUND(I209*H209,2)</f>
        <v>0</v>
      </c>
      <c r="K209" s="127" t="s">
        <v>144</v>
      </c>
      <c r="L209" s="25"/>
      <c r="M209" s="131" t="s">
        <v>1</v>
      </c>
      <c r="N209" s="132" t="s">
        <v>40</v>
      </c>
      <c r="O209" s="133">
        <v>0.33</v>
      </c>
      <c r="P209" s="133">
        <f>O209*H209</f>
        <v>0.33</v>
      </c>
      <c r="Q209" s="133">
        <v>0</v>
      </c>
      <c r="R209" s="133">
        <f>Q209*H209</f>
        <v>0</v>
      </c>
      <c r="S209" s="133">
        <v>0</v>
      </c>
      <c r="T209" s="134">
        <f>S209*H209</f>
        <v>0</v>
      </c>
      <c r="AR209" s="135" t="s">
        <v>179</v>
      </c>
      <c r="AT209" s="135" t="s">
        <v>140</v>
      </c>
      <c r="AU209" s="135" t="s">
        <v>85</v>
      </c>
      <c r="AY209" s="13" t="s">
        <v>137</v>
      </c>
      <c r="BE209" s="136">
        <f>IF(N209="základní",J209,0)</f>
        <v>0</v>
      </c>
      <c r="BF209" s="136">
        <f>IF(N209="snížená",J209,0)</f>
        <v>0</v>
      </c>
      <c r="BG209" s="136">
        <f>IF(N209="zákl. přenesená",J209,0)</f>
        <v>0</v>
      </c>
      <c r="BH209" s="136">
        <f>IF(N209="sníž. přenesená",J209,0)</f>
        <v>0</v>
      </c>
      <c r="BI209" s="136">
        <f>IF(N209="nulová",J209,0)</f>
        <v>0</v>
      </c>
      <c r="BJ209" s="13" t="s">
        <v>83</v>
      </c>
      <c r="BK209" s="136">
        <f>ROUND(I209*H209,2)</f>
        <v>0</v>
      </c>
      <c r="BL209" s="13" t="s">
        <v>179</v>
      </c>
      <c r="BM209" s="135" t="s">
        <v>373</v>
      </c>
    </row>
    <row r="210" spans="2:65" s="1" customFormat="1" ht="19.5">
      <c r="B210" s="25"/>
      <c r="D210" s="137" t="s">
        <v>147</v>
      </c>
      <c r="F210" s="138" t="s">
        <v>374</v>
      </c>
      <c r="L210" s="25"/>
      <c r="M210" s="139"/>
      <c r="T210" s="49"/>
      <c r="AT210" s="13" t="s">
        <v>147</v>
      </c>
      <c r="AU210" s="13" t="s">
        <v>85</v>
      </c>
    </row>
    <row r="211" spans="2:65" s="1" customFormat="1" ht="16.5" customHeight="1">
      <c r="B211" s="124"/>
      <c r="C211" s="140" t="s">
        <v>375</v>
      </c>
      <c r="D211" s="140" t="s">
        <v>268</v>
      </c>
      <c r="E211" s="141" t="s">
        <v>376</v>
      </c>
      <c r="F211" s="142" t="s">
        <v>377</v>
      </c>
      <c r="G211" s="143" t="s">
        <v>143</v>
      </c>
      <c r="H211" s="144">
        <v>1</v>
      </c>
      <c r="I211" s="145"/>
      <c r="J211" s="145">
        <f>ROUND(I211*H211,2)</f>
        <v>0</v>
      </c>
      <c r="K211" s="142" t="s">
        <v>144</v>
      </c>
      <c r="L211" s="146"/>
      <c r="M211" s="147" t="s">
        <v>1</v>
      </c>
      <c r="N211" s="148" t="s">
        <v>40</v>
      </c>
      <c r="O211" s="133">
        <v>0</v>
      </c>
      <c r="P211" s="133">
        <f>O211*H211</f>
        <v>0</v>
      </c>
      <c r="Q211" s="133">
        <v>5.0000000000000001E-4</v>
      </c>
      <c r="R211" s="133">
        <f>Q211*H211</f>
        <v>5.0000000000000001E-4</v>
      </c>
      <c r="S211" s="133">
        <v>0</v>
      </c>
      <c r="T211" s="134">
        <f>S211*H211</f>
        <v>0</v>
      </c>
      <c r="AR211" s="135" t="s">
        <v>271</v>
      </c>
      <c r="AT211" s="135" t="s">
        <v>268</v>
      </c>
      <c r="AU211" s="135" t="s">
        <v>85</v>
      </c>
      <c r="AY211" s="13" t="s">
        <v>137</v>
      </c>
      <c r="BE211" s="136">
        <f>IF(N211="základní",J211,0)</f>
        <v>0</v>
      </c>
      <c r="BF211" s="136">
        <f>IF(N211="snížená",J211,0)</f>
        <v>0</v>
      </c>
      <c r="BG211" s="136">
        <f>IF(N211="zákl. přenesená",J211,0)</f>
        <v>0</v>
      </c>
      <c r="BH211" s="136">
        <f>IF(N211="sníž. přenesená",J211,0)</f>
        <v>0</v>
      </c>
      <c r="BI211" s="136">
        <f>IF(N211="nulová",J211,0)</f>
        <v>0</v>
      </c>
      <c r="BJ211" s="13" t="s">
        <v>83</v>
      </c>
      <c r="BK211" s="136">
        <f>ROUND(I211*H211,2)</f>
        <v>0</v>
      </c>
      <c r="BL211" s="13" t="s">
        <v>179</v>
      </c>
      <c r="BM211" s="135" t="s">
        <v>378</v>
      </c>
    </row>
    <row r="212" spans="2:65" s="1" customFormat="1" ht="16.5" customHeight="1">
      <c r="B212" s="124"/>
      <c r="C212" s="125" t="s">
        <v>379</v>
      </c>
      <c r="D212" s="125" t="s">
        <v>140</v>
      </c>
      <c r="E212" s="126" t="s">
        <v>380</v>
      </c>
      <c r="F212" s="127" t="s">
        <v>381</v>
      </c>
      <c r="G212" s="128" t="s">
        <v>143</v>
      </c>
      <c r="H212" s="129">
        <v>1</v>
      </c>
      <c r="I212" s="130"/>
      <c r="J212" s="130">
        <f>ROUND(I212*H212,2)</f>
        <v>0</v>
      </c>
      <c r="K212" s="127" t="s">
        <v>144</v>
      </c>
      <c r="L212" s="25"/>
      <c r="M212" s="131" t="s">
        <v>1</v>
      </c>
      <c r="N212" s="132" t="s">
        <v>40</v>
      </c>
      <c r="O212" s="133">
        <v>0.33800000000000002</v>
      </c>
      <c r="P212" s="133">
        <f>O212*H212</f>
        <v>0.33800000000000002</v>
      </c>
      <c r="Q212" s="133">
        <v>0</v>
      </c>
      <c r="R212" s="133">
        <f>Q212*H212</f>
        <v>0</v>
      </c>
      <c r="S212" s="133">
        <v>0</v>
      </c>
      <c r="T212" s="134">
        <f>S212*H212</f>
        <v>0</v>
      </c>
      <c r="AR212" s="135" t="s">
        <v>179</v>
      </c>
      <c r="AT212" s="135" t="s">
        <v>140</v>
      </c>
      <c r="AU212" s="135" t="s">
        <v>85</v>
      </c>
      <c r="AY212" s="13" t="s">
        <v>137</v>
      </c>
      <c r="BE212" s="136">
        <f>IF(N212="základní",J212,0)</f>
        <v>0</v>
      </c>
      <c r="BF212" s="136">
        <f>IF(N212="snížená",J212,0)</f>
        <v>0</v>
      </c>
      <c r="BG212" s="136">
        <f>IF(N212="zákl. přenesená",J212,0)</f>
        <v>0</v>
      </c>
      <c r="BH212" s="136">
        <f>IF(N212="sníž. přenesená",J212,0)</f>
        <v>0</v>
      </c>
      <c r="BI212" s="136">
        <f>IF(N212="nulová",J212,0)</f>
        <v>0</v>
      </c>
      <c r="BJ212" s="13" t="s">
        <v>83</v>
      </c>
      <c r="BK212" s="136">
        <f>ROUND(I212*H212,2)</f>
        <v>0</v>
      </c>
      <c r="BL212" s="13" t="s">
        <v>179</v>
      </c>
      <c r="BM212" s="135" t="s">
        <v>382</v>
      </c>
    </row>
    <row r="213" spans="2:65" s="1" customFormat="1" ht="19.5">
      <c r="B213" s="25"/>
      <c r="D213" s="137" t="s">
        <v>147</v>
      </c>
      <c r="F213" s="138" t="s">
        <v>374</v>
      </c>
      <c r="L213" s="25"/>
      <c r="M213" s="139"/>
      <c r="T213" s="49"/>
      <c r="AT213" s="13" t="s">
        <v>147</v>
      </c>
      <c r="AU213" s="13" t="s">
        <v>85</v>
      </c>
    </row>
    <row r="214" spans="2:65" s="1" customFormat="1" ht="16.5" customHeight="1">
      <c r="B214" s="124"/>
      <c r="C214" s="140" t="s">
        <v>383</v>
      </c>
      <c r="D214" s="140" t="s">
        <v>268</v>
      </c>
      <c r="E214" s="141" t="s">
        <v>384</v>
      </c>
      <c r="F214" s="142" t="s">
        <v>385</v>
      </c>
      <c r="G214" s="143" t="s">
        <v>143</v>
      </c>
      <c r="H214" s="144">
        <v>1</v>
      </c>
      <c r="I214" s="145"/>
      <c r="J214" s="145">
        <f>ROUND(I214*H214,2)</f>
        <v>0</v>
      </c>
      <c r="K214" s="142" t="s">
        <v>144</v>
      </c>
      <c r="L214" s="146"/>
      <c r="M214" s="147" t="s">
        <v>1</v>
      </c>
      <c r="N214" s="148" t="s">
        <v>40</v>
      </c>
      <c r="O214" s="133">
        <v>0</v>
      </c>
      <c r="P214" s="133">
        <f>O214*H214</f>
        <v>0</v>
      </c>
      <c r="Q214" s="133">
        <v>5.0000000000000001E-4</v>
      </c>
      <c r="R214" s="133">
        <f>Q214*H214</f>
        <v>5.0000000000000001E-4</v>
      </c>
      <c r="S214" s="133">
        <v>0</v>
      </c>
      <c r="T214" s="134">
        <f>S214*H214</f>
        <v>0</v>
      </c>
      <c r="AR214" s="135" t="s">
        <v>271</v>
      </c>
      <c r="AT214" s="135" t="s">
        <v>268</v>
      </c>
      <c r="AU214" s="135" t="s">
        <v>85</v>
      </c>
      <c r="AY214" s="13" t="s">
        <v>137</v>
      </c>
      <c r="BE214" s="136">
        <f>IF(N214="základní",J214,0)</f>
        <v>0</v>
      </c>
      <c r="BF214" s="136">
        <f>IF(N214="snížená",J214,0)</f>
        <v>0</v>
      </c>
      <c r="BG214" s="136">
        <f>IF(N214="zákl. přenesená",J214,0)</f>
        <v>0</v>
      </c>
      <c r="BH214" s="136">
        <f>IF(N214="sníž. přenesená",J214,0)</f>
        <v>0</v>
      </c>
      <c r="BI214" s="136">
        <f>IF(N214="nulová",J214,0)</f>
        <v>0</v>
      </c>
      <c r="BJ214" s="13" t="s">
        <v>83</v>
      </c>
      <c r="BK214" s="136">
        <f>ROUND(I214*H214,2)</f>
        <v>0</v>
      </c>
      <c r="BL214" s="13" t="s">
        <v>179</v>
      </c>
      <c r="BM214" s="135" t="s">
        <v>386</v>
      </c>
    </row>
    <row r="215" spans="2:65" s="1" customFormat="1" ht="16.5" customHeight="1">
      <c r="B215" s="124"/>
      <c r="C215" s="125" t="s">
        <v>387</v>
      </c>
      <c r="D215" s="125" t="s">
        <v>140</v>
      </c>
      <c r="E215" s="126" t="s">
        <v>388</v>
      </c>
      <c r="F215" s="127" t="s">
        <v>389</v>
      </c>
      <c r="G215" s="128" t="s">
        <v>358</v>
      </c>
      <c r="H215" s="129">
        <v>4</v>
      </c>
      <c r="I215" s="130"/>
      <c r="J215" s="130">
        <f>ROUND(I215*H215,2)</f>
        <v>0</v>
      </c>
      <c r="K215" s="127" t="s">
        <v>144</v>
      </c>
      <c r="L215" s="25"/>
      <c r="M215" s="131" t="s">
        <v>1</v>
      </c>
      <c r="N215" s="132" t="s">
        <v>40</v>
      </c>
      <c r="O215" s="133">
        <v>0.22700000000000001</v>
      </c>
      <c r="P215" s="133">
        <f>O215*H215</f>
        <v>0.90800000000000003</v>
      </c>
      <c r="Q215" s="133">
        <v>2.5000000000000001E-4</v>
      </c>
      <c r="R215" s="133">
        <f>Q215*H215</f>
        <v>1E-3</v>
      </c>
      <c r="S215" s="133">
        <v>0</v>
      </c>
      <c r="T215" s="134">
        <f>S215*H215</f>
        <v>0</v>
      </c>
      <c r="AR215" s="135" t="s">
        <v>179</v>
      </c>
      <c r="AT215" s="135" t="s">
        <v>140</v>
      </c>
      <c r="AU215" s="135" t="s">
        <v>85</v>
      </c>
      <c r="AY215" s="13" t="s">
        <v>137</v>
      </c>
      <c r="BE215" s="136">
        <f>IF(N215="základní",J215,0)</f>
        <v>0</v>
      </c>
      <c r="BF215" s="136">
        <f>IF(N215="snížená",J215,0)</f>
        <v>0</v>
      </c>
      <c r="BG215" s="136">
        <f>IF(N215="zákl. přenesená",J215,0)</f>
        <v>0</v>
      </c>
      <c r="BH215" s="136">
        <f>IF(N215="sníž. přenesená",J215,0)</f>
        <v>0</v>
      </c>
      <c r="BI215" s="136">
        <f>IF(N215="nulová",J215,0)</f>
        <v>0</v>
      </c>
      <c r="BJ215" s="13" t="s">
        <v>83</v>
      </c>
      <c r="BK215" s="136">
        <f>ROUND(I215*H215,2)</f>
        <v>0</v>
      </c>
      <c r="BL215" s="13" t="s">
        <v>179</v>
      </c>
      <c r="BM215" s="135" t="s">
        <v>390</v>
      </c>
    </row>
    <row r="216" spans="2:65" s="1" customFormat="1" ht="16.5" customHeight="1">
      <c r="B216" s="124"/>
      <c r="C216" s="125" t="s">
        <v>391</v>
      </c>
      <c r="D216" s="125" t="s">
        <v>140</v>
      </c>
      <c r="E216" s="126" t="s">
        <v>392</v>
      </c>
      <c r="F216" s="127" t="s">
        <v>393</v>
      </c>
      <c r="G216" s="128" t="s">
        <v>358</v>
      </c>
      <c r="H216" s="129">
        <v>1</v>
      </c>
      <c r="I216" s="130"/>
      <c r="J216" s="130">
        <f>ROUND(I216*H216,2)</f>
        <v>0</v>
      </c>
      <c r="K216" s="127" t="s">
        <v>144</v>
      </c>
      <c r="L216" s="25"/>
      <c r="M216" s="131" t="s">
        <v>1</v>
      </c>
      <c r="N216" s="132" t="s">
        <v>40</v>
      </c>
      <c r="O216" s="133">
        <v>0.217</v>
      </c>
      <c r="P216" s="133">
        <f>O216*H216</f>
        <v>0.217</v>
      </c>
      <c r="Q216" s="133">
        <v>0</v>
      </c>
      <c r="R216" s="133">
        <f>Q216*H216</f>
        <v>0</v>
      </c>
      <c r="S216" s="133">
        <v>1.56E-3</v>
      </c>
      <c r="T216" s="134">
        <f>S216*H216</f>
        <v>1.56E-3</v>
      </c>
      <c r="AR216" s="135" t="s">
        <v>179</v>
      </c>
      <c r="AT216" s="135" t="s">
        <v>140</v>
      </c>
      <c r="AU216" s="135" t="s">
        <v>85</v>
      </c>
      <c r="AY216" s="13" t="s">
        <v>137</v>
      </c>
      <c r="BE216" s="136">
        <f>IF(N216="základní",J216,0)</f>
        <v>0</v>
      </c>
      <c r="BF216" s="136">
        <f>IF(N216="snížená",J216,0)</f>
        <v>0</v>
      </c>
      <c r="BG216" s="136">
        <f>IF(N216="zákl. přenesená",J216,0)</f>
        <v>0</v>
      </c>
      <c r="BH216" s="136">
        <f>IF(N216="sníž. přenesená",J216,0)</f>
        <v>0</v>
      </c>
      <c r="BI216" s="136">
        <f>IF(N216="nulová",J216,0)</f>
        <v>0</v>
      </c>
      <c r="BJ216" s="13" t="s">
        <v>83</v>
      </c>
      <c r="BK216" s="136">
        <f>ROUND(I216*H216,2)</f>
        <v>0</v>
      </c>
      <c r="BL216" s="13" t="s">
        <v>179</v>
      </c>
      <c r="BM216" s="135" t="s">
        <v>394</v>
      </c>
    </row>
    <row r="217" spans="2:65" s="1" customFormat="1" ht="16.5" customHeight="1">
      <c r="B217" s="124"/>
      <c r="C217" s="125" t="s">
        <v>395</v>
      </c>
      <c r="D217" s="125" t="s">
        <v>140</v>
      </c>
      <c r="E217" s="126" t="s">
        <v>396</v>
      </c>
      <c r="F217" s="127" t="s">
        <v>397</v>
      </c>
      <c r="G217" s="128" t="s">
        <v>358</v>
      </c>
      <c r="H217" s="129">
        <v>1</v>
      </c>
      <c r="I217" s="130"/>
      <c r="J217" s="130">
        <f>ROUND(I217*H217,2)</f>
        <v>0</v>
      </c>
      <c r="K217" s="127" t="s">
        <v>144</v>
      </c>
      <c r="L217" s="25"/>
      <c r="M217" s="131" t="s">
        <v>1</v>
      </c>
      <c r="N217" s="132" t="s">
        <v>40</v>
      </c>
      <c r="O217" s="133">
        <v>0.2</v>
      </c>
      <c r="P217" s="133">
        <f>O217*H217</f>
        <v>0.2</v>
      </c>
      <c r="Q217" s="133">
        <v>1.8E-3</v>
      </c>
      <c r="R217" s="133">
        <f>Q217*H217</f>
        <v>1.8E-3</v>
      </c>
      <c r="S217" s="133">
        <v>0</v>
      </c>
      <c r="T217" s="134">
        <f>S217*H217</f>
        <v>0</v>
      </c>
      <c r="AR217" s="135" t="s">
        <v>179</v>
      </c>
      <c r="AT217" s="135" t="s">
        <v>140</v>
      </c>
      <c r="AU217" s="135" t="s">
        <v>85</v>
      </c>
      <c r="AY217" s="13" t="s">
        <v>137</v>
      </c>
      <c r="BE217" s="136">
        <f>IF(N217="základní",J217,0)</f>
        <v>0</v>
      </c>
      <c r="BF217" s="136">
        <f>IF(N217="snížená",J217,0)</f>
        <v>0</v>
      </c>
      <c r="BG217" s="136">
        <f>IF(N217="zákl. přenesená",J217,0)</f>
        <v>0</v>
      </c>
      <c r="BH217" s="136">
        <f>IF(N217="sníž. přenesená",J217,0)</f>
        <v>0</v>
      </c>
      <c r="BI217" s="136">
        <f>IF(N217="nulová",J217,0)</f>
        <v>0</v>
      </c>
      <c r="BJ217" s="13" t="s">
        <v>83</v>
      </c>
      <c r="BK217" s="136">
        <f>ROUND(I217*H217,2)</f>
        <v>0</v>
      </c>
      <c r="BL217" s="13" t="s">
        <v>179</v>
      </c>
      <c r="BM217" s="135" t="s">
        <v>398</v>
      </c>
    </row>
    <row r="218" spans="2:65" s="1" customFormat="1" ht="16.5" customHeight="1">
      <c r="B218" s="124"/>
      <c r="C218" s="125" t="s">
        <v>399</v>
      </c>
      <c r="D218" s="125" t="s">
        <v>140</v>
      </c>
      <c r="E218" s="126" t="s">
        <v>400</v>
      </c>
      <c r="F218" s="127" t="s">
        <v>401</v>
      </c>
      <c r="G218" s="128" t="s">
        <v>358</v>
      </c>
      <c r="H218" s="129">
        <v>1</v>
      </c>
      <c r="I218" s="130"/>
      <c r="J218" s="130">
        <f>ROUND(I218*H218,2)</f>
        <v>0</v>
      </c>
      <c r="K218" s="127" t="s">
        <v>144</v>
      </c>
      <c r="L218" s="25"/>
      <c r="M218" s="131" t="s">
        <v>1</v>
      </c>
      <c r="N218" s="132" t="s">
        <v>40</v>
      </c>
      <c r="O218" s="133">
        <v>0.2</v>
      </c>
      <c r="P218" s="133">
        <f>O218*H218</f>
        <v>0.2</v>
      </c>
      <c r="Q218" s="133">
        <v>1.8E-3</v>
      </c>
      <c r="R218" s="133">
        <f>Q218*H218</f>
        <v>1.8E-3</v>
      </c>
      <c r="S218" s="133">
        <v>0</v>
      </c>
      <c r="T218" s="134">
        <f>S218*H218</f>
        <v>0</v>
      </c>
      <c r="AR218" s="135" t="s">
        <v>179</v>
      </c>
      <c r="AT218" s="135" t="s">
        <v>140</v>
      </c>
      <c r="AU218" s="135" t="s">
        <v>85</v>
      </c>
      <c r="AY218" s="13" t="s">
        <v>137</v>
      </c>
      <c r="BE218" s="136">
        <f>IF(N218="základní",J218,0)</f>
        <v>0</v>
      </c>
      <c r="BF218" s="136">
        <f>IF(N218="snížená",J218,0)</f>
        <v>0</v>
      </c>
      <c r="BG218" s="136">
        <f>IF(N218="zákl. přenesená",J218,0)</f>
        <v>0</v>
      </c>
      <c r="BH218" s="136">
        <f>IF(N218="sníž. přenesená",J218,0)</f>
        <v>0</v>
      </c>
      <c r="BI218" s="136">
        <f>IF(N218="nulová",J218,0)</f>
        <v>0</v>
      </c>
      <c r="BJ218" s="13" t="s">
        <v>83</v>
      </c>
      <c r="BK218" s="136">
        <f>ROUND(I218*H218,2)</f>
        <v>0</v>
      </c>
      <c r="BL218" s="13" t="s">
        <v>179</v>
      </c>
      <c r="BM218" s="135" t="s">
        <v>402</v>
      </c>
    </row>
    <row r="219" spans="2:65" s="1" customFormat="1" ht="19.5">
      <c r="B219" s="25"/>
      <c r="D219" s="137" t="s">
        <v>147</v>
      </c>
      <c r="F219" s="138" t="s">
        <v>403</v>
      </c>
      <c r="L219" s="25"/>
      <c r="M219" s="139"/>
      <c r="T219" s="49"/>
      <c r="AT219" s="13" t="s">
        <v>147</v>
      </c>
      <c r="AU219" s="13" t="s">
        <v>85</v>
      </c>
    </row>
    <row r="220" spans="2:65" s="1" customFormat="1" ht="16.5" customHeight="1">
      <c r="B220" s="124"/>
      <c r="C220" s="125" t="s">
        <v>404</v>
      </c>
      <c r="D220" s="125" t="s">
        <v>140</v>
      </c>
      <c r="E220" s="126" t="s">
        <v>405</v>
      </c>
      <c r="F220" s="127" t="s">
        <v>406</v>
      </c>
      <c r="G220" s="128" t="s">
        <v>143</v>
      </c>
      <c r="H220" s="129">
        <v>1</v>
      </c>
      <c r="I220" s="130"/>
      <c r="J220" s="130">
        <f>ROUND(I220*H220,2)</f>
        <v>0</v>
      </c>
      <c r="K220" s="127" t="s">
        <v>144</v>
      </c>
      <c r="L220" s="25"/>
      <c r="M220" s="131" t="s">
        <v>1</v>
      </c>
      <c r="N220" s="132" t="s">
        <v>40</v>
      </c>
      <c r="O220" s="133">
        <v>3.7999999999999999E-2</v>
      </c>
      <c r="P220" s="133">
        <f>O220*H220</f>
        <v>3.7999999999999999E-2</v>
      </c>
      <c r="Q220" s="133">
        <v>0</v>
      </c>
      <c r="R220" s="133">
        <f>Q220*H220</f>
        <v>0</v>
      </c>
      <c r="S220" s="133">
        <v>8.4999999999999995E-4</v>
      </c>
      <c r="T220" s="134">
        <f>S220*H220</f>
        <v>8.4999999999999995E-4</v>
      </c>
      <c r="AR220" s="135" t="s">
        <v>179</v>
      </c>
      <c r="AT220" s="135" t="s">
        <v>140</v>
      </c>
      <c r="AU220" s="135" t="s">
        <v>85</v>
      </c>
      <c r="AY220" s="13" t="s">
        <v>137</v>
      </c>
      <c r="BE220" s="136">
        <f>IF(N220="základní",J220,0)</f>
        <v>0</v>
      </c>
      <c r="BF220" s="136">
        <f>IF(N220="snížená",J220,0)</f>
        <v>0</v>
      </c>
      <c r="BG220" s="136">
        <f>IF(N220="zákl. přenesená",J220,0)</f>
        <v>0</v>
      </c>
      <c r="BH220" s="136">
        <f>IF(N220="sníž. přenesená",J220,0)</f>
        <v>0</v>
      </c>
      <c r="BI220" s="136">
        <f>IF(N220="nulová",J220,0)</f>
        <v>0</v>
      </c>
      <c r="BJ220" s="13" t="s">
        <v>83</v>
      </c>
      <c r="BK220" s="136">
        <f>ROUND(I220*H220,2)</f>
        <v>0</v>
      </c>
      <c r="BL220" s="13" t="s">
        <v>179</v>
      </c>
      <c r="BM220" s="135" t="s">
        <v>407</v>
      </c>
    </row>
    <row r="221" spans="2:65" s="1" customFormat="1" ht="16.5" customHeight="1">
      <c r="B221" s="124"/>
      <c r="C221" s="125" t="s">
        <v>408</v>
      </c>
      <c r="D221" s="125" t="s">
        <v>140</v>
      </c>
      <c r="E221" s="126" t="s">
        <v>409</v>
      </c>
      <c r="F221" s="127" t="s">
        <v>410</v>
      </c>
      <c r="G221" s="128" t="s">
        <v>143</v>
      </c>
      <c r="H221" s="129">
        <v>1</v>
      </c>
      <c r="I221" s="130"/>
      <c r="J221" s="130">
        <f>ROUND(I221*H221,2)</f>
        <v>0</v>
      </c>
      <c r="K221" s="127" t="s">
        <v>144</v>
      </c>
      <c r="L221" s="25"/>
      <c r="M221" s="131" t="s">
        <v>1</v>
      </c>
      <c r="N221" s="132" t="s">
        <v>40</v>
      </c>
      <c r="O221" s="133">
        <v>0.223</v>
      </c>
      <c r="P221" s="133">
        <f>O221*H221</f>
        <v>0.223</v>
      </c>
      <c r="Q221" s="133">
        <v>2.3000000000000001E-4</v>
      </c>
      <c r="R221" s="133">
        <f>Q221*H221</f>
        <v>2.3000000000000001E-4</v>
      </c>
      <c r="S221" s="133">
        <v>0</v>
      </c>
      <c r="T221" s="134">
        <f>S221*H221</f>
        <v>0</v>
      </c>
      <c r="AR221" s="135" t="s">
        <v>179</v>
      </c>
      <c r="AT221" s="135" t="s">
        <v>140</v>
      </c>
      <c r="AU221" s="135" t="s">
        <v>85</v>
      </c>
      <c r="AY221" s="13" t="s">
        <v>137</v>
      </c>
      <c r="BE221" s="136">
        <f>IF(N221="základní",J221,0)</f>
        <v>0</v>
      </c>
      <c r="BF221" s="136">
        <f>IF(N221="snížená",J221,0)</f>
        <v>0</v>
      </c>
      <c r="BG221" s="136">
        <f>IF(N221="zákl. přenesená",J221,0)</f>
        <v>0</v>
      </c>
      <c r="BH221" s="136">
        <f>IF(N221="sníž. přenesená",J221,0)</f>
        <v>0</v>
      </c>
      <c r="BI221" s="136">
        <f>IF(N221="nulová",J221,0)</f>
        <v>0</v>
      </c>
      <c r="BJ221" s="13" t="s">
        <v>83</v>
      </c>
      <c r="BK221" s="136">
        <f>ROUND(I221*H221,2)</f>
        <v>0</v>
      </c>
      <c r="BL221" s="13" t="s">
        <v>179</v>
      </c>
      <c r="BM221" s="135" t="s">
        <v>411</v>
      </c>
    </row>
    <row r="222" spans="2:65" s="1" customFormat="1" ht="16.5" customHeight="1">
      <c r="B222" s="124"/>
      <c r="C222" s="125" t="s">
        <v>412</v>
      </c>
      <c r="D222" s="125" t="s">
        <v>140</v>
      </c>
      <c r="E222" s="126" t="s">
        <v>413</v>
      </c>
      <c r="F222" s="127" t="s">
        <v>414</v>
      </c>
      <c r="G222" s="128" t="s">
        <v>143</v>
      </c>
      <c r="H222" s="129">
        <v>1</v>
      </c>
      <c r="I222" s="130"/>
      <c r="J222" s="130">
        <f>ROUND(I222*H222,2)</f>
        <v>0</v>
      </c>
      <c r="K222" s="127" t="s">
        <v>144</v>
      </c>
      <c r="L222" s="25"/>
      <c r="M222" s="131" t="s">
        <v>1</v>
      </c>
      <c r="N222" s="132" t="s">
        <v>40</v>
      </c>
      <c r="O222" s="133">
        <v>0.246</v>
      </c>
      <c r="P222" s="133">
        <f>O222*H222</f>
        <v>0.246</v>
      </c>
      <c r="Q222" s="133">
        <v>2.7999999999999998E-4</v>
      </c>
      <c r="R222" s="133">
        <f>Q222*H222</f>
        <v>2.7999999999999998E-4</v>
      </c>
      <c r="S222" s="133">
        <v>0</v>
      </c>
      <c r="T222" s="134">
        <f>S222*H222</f>
        <v>0</v>
      </c>
      <c r="AR222" s="135" t="s">
        <v>179</v>
      </c>
      <c r="AT222" s="135" t="s">
        <v>140</v>
      </c>
      <c r="AU222" s="135" t="s">
        <v>85</v>
      </c>
      <c r="AY222" s="13" t="s">
        <v>137</v>
      </c>
      <c r="BE222" s="136">
        <f>IF(N222="základní",J222,0)</f>
        <v>0</v>
      </c>
      <c r="BF222" s="136">
        <f>IF(N222="snížená",J222,0)</f>
        <v>0</v>
      </c>
      <c r="BG222" s="136">
        <f>IF(N222="zákl. přenesená",J222,0)</f>
        <v>0</v>
      </c>
      <c r="BH222" s="136">
        <f>IF(N222="sníž. přenesená",J222,0)</f>
        <v>0</v>
      </c>
      <c r="BI222" s="136">
        <f>IF(N222="nulová",J222,0)</f>
        <v>0</v>
      </c>
      <c r="BJ222" s="13" t="s">
        <v>83</v>
      </c>
      <c r="BK222" s="136">
        <f>ROUND(I222*H222,2)</f>
        <v>0</v>
      </c>
      <c r="BL222" s="13" t="s">
        <v>179</v>
      </c>
      <c r="BM222" s="135" t="s">
        <v>415</v>
      </c>
    </row>
    <row r="223" spans="2:65" s="1" customFormat="1" ht="16.5" customHeight="1">
      <c r="B223" s="124"/>
      <c r="C223" s="125" t="s">
        <v>416</v>
      </c>
      <c r="D223" s="125" t="s">
        <v>140</v>
      </c>
      <c r="E223" s="126" t="s">
        <v>417</v>
      </c>
      <c r="F223" s="127" t="s">
        <v>418</v>
      </c>
      <c r="G223" s="128" t="s">
        <v>231</v>
      </c>
      <c r="H223" s="129">
        <v>7.0000000000000007E-2</v>
      </c>
      <c r="I223" s="130"/>
      <c r="J223" s="130">
        <f>ROUND(I223*H223,2)</f>
        <v>0</v>
      </c>
      <c r="K223" s="127" t="s">
        <v>144</v>
      </c>
      <c r="L223" s="25"/>
      <c r="M223" s="131" t="s">
        <v>1</v>
      </c>
      <c r="N223" s="132" t="s">
        <v>40</v>
      </c>
      <c r="O223" s="133">
        <v>5.0140000000000002</v>
      </c>
      <c r="P223" s="133">
        <f>O223*H223</f>
        <v>0.35098000000000007</v>
      </c>
      <c r="Q223" s="133">
        <v>0</v>
      </c>
      <c r="R223" s="133">
        <f>Q223*H223</f>
        <v>0</v>
      </c>
      <c r="S223" s="133">
        <v>0</v>
      </c>
      <c r="T223" s="134">
        <f>S223*H223</f>
        <v>0</v>
      </c>
      <c r="AR223" s="135" t="s">
        <v>179</v>
      </c>
      <c r="AT223" s="135" t="s">
        <v>140</v>
      </c>
      <c r="AU223" s="135" t="s">
        <v>85</v>
      </c>
      <c r="AY223" s="13" t="s">
        <v>137</v>
      </c>
      <c r="BE223" s="136">
        <f>IF(N223="základní",J223,0)</f>
        <v>0</v>
      </c>
      <c r="BF223" s="136">
        <f>IF(N223="snížená",J223,0)</f>
        <v>0</v>
      </c>
      <c r="BG223" s="136">
        <f>IF(N223="zákl. přenesená",J223,0)</f>
        <v>0</v>
      </c>
      <c r="BH223" s="136">
        <f>IF(N223="sníž. přenesená",J223,0)</f>
        <v>0</v>
      </c>
      <c r="BI223" s="136">
        <f>IF(N223="nulová",J223,0)</f>
        <v>0</v>
      </c>
      <c r="BJ223" s="13" t="s">
        <v>83</v>
      </c>
      <c r="BK223" s="136">
        <f>ROUND(I223*H223,2)</f>
        <v>0</v>
      </c>
      <c r="BL223" s="13" t="s">
        <v>179</v>
      </c>
      <c r="BM223" s="135" t="s">
        <v>419</v>
      </c>
    </row>
    <row r="224" spans="2:65" s="1" customFormat="1" ht="21.75" customHeight="1">
      <c r="B224" s="124"/>
      <c r="C224" s="125" t="s">
        <v>420</v>
      </c>
      <c r="D224" s="125" t="s">
        <v>140</v>
      </c>
      <c r="E224" s="126" t="s">
        <v>421</v>
      </c>
      <c r="F224" s="127" t="s">
        <v>422</v>
      </c>
      <c r="G224" s="128" t="s">
        <v>231</v>
      </c>
      <c r="H224" s="129">
        <v>7.0000000000000007E-2</v>
      </c>
      <c r="I224" s="130"/>
      <c r="J224" s="130">
        <f>ROUND(I224*H224,2)</f>
        <v>0</v>
      </c>
      <c r="K224" s="127" t="s">
        <v>144</v>
      </c>
      <c r="L224" s="25"/>
      <c r="M224" s="131" t="s">
        <v>1</v>
      </c>
      <c r="N224" s="132" t="s">
        <v>40</v>
      </c>
      <c r="O224" s="133">
        <v>0.52700000000000002</v>
      </c>
      <c r="P224" s="133">
        <f>O224*H224</f>
        <v>3.6890000000000006E-2</v>
      </c>
      <c r="Q224" s="133">
        <v>0</v>
      </c>
      <c r="R224" s="133">
        <f>Q224*H224</f>
        <v>0</v>
      </c>
      <c r="S224" s="133">
        <v>0</v>
      </c>
      <c r="T224" s="134">
        <f>S224*H224</f>
        <v>0</v>
      </c>
      <c r="AR224" s="135" t="s">
        <v>179</v>
      </c>
      <c r="AT224" s="135" t="s">
        <v>140</v>
      </c>
      <c r="AU224" s="135" t="s">
        <v>85</v>
      </c>
      <c r="AY224" s="13" t="s">
        <v>137</v>
      </c>
      <c r="BE224" s="136">
        <f>IF(N224="základní",J224,0)</f>
        <v>0</v>
      </c>
      <c r="BF224" s="136">
        <f>IF(N224="snížená",J224,0)</f>
        <v>0</v>
      </c>
      <c r="BG224" s="136">
        <f>IF(N224="zákl. přenesená",J224,0)</f>
        <v>0</v>
      </c>
      <c r="BH224" s="136">
        <f>IF(N224="sníž. přenesená",J224,0)</f>
        <v>0</v>
      </c>
      <c r="BI224" s="136">
        <f>IF(N224="nulová",J224,0)</f>
        <v>0</v>
      </c>
      <c r="BJ224" s="13" t="s">
        <v>83</v>
      </c>
      <c r="BK224" s="136">
        <f>ROUND(I224*H224,2)</f>
        <v>0</v>
      </c>
      <c r="BL224" s="13" t="s">
        <v>179</v>
      </c>
      <c r="BM224" s="135" t="s">
        <v>423</v>
      </c>
    </row>
    <row r="225" spans="2:65" s="11" customFormat="1" ht="22.9" customHeight="1">
      <c r="B225" s="113"/>
      <c r="D225" s="114" t="s">
        <v>74</v>
      </c>
      <c r="E225" s="122" t="s">
        <v>424</v>
      </c>
      <c r="F225" s="122" t="s">
        <v>425</v>
      </c>
      <c r="J225" s="123">
        <f>BK225</f>
        <v>0</v>
      </c>
      <c r="L225" s="113"/>
      <c r="M225" s="117"/>
      <c r="P225" s="118">
        <f>SUM(P226:P233)</f>
        <v>1.5780000000000001</v>
      </c>
      <c r="R225" s="118">
        <f>SUM(R226:R233)</f>
        <v>0</v>
      </c>
      <c r="T225" s="119">
        <f>SUM(T226:T233)</f>
        <v>2.5820000000000001E-3</v>
      </c>
      <c r="AR225" s="114" t="s">
        <v>85</v>
      </c>
      <c r="AT225" s="120" t="s">
        <v>74</v>
      </c>
      <c r="AU225" s="120" t="s">
        <v>83</v>
      </c>
      <c r="AY225" s="114" t="s">
        <v>137</v>
      </c>
      <c r="BK225" s="121">
        <f>SUM(BK226:BK233)</f>
        <v>0</v>
      </c>
    </row>
    <row r="226" spans="2:65" s="1" customFormat="1" ht="21.75" customHeight="1">
      <c r="B226" s="124"/>
      <c r="C226" s="125" t="s">
        <v>426</v>
      </c>
      <c r="D226" s="125" t="s">
        <v>140</v>
      </c>
      <c r="E226" s="126" t="s">
        <v>427</v>
      </c>
      <c r="F226" s="127" t="s">
        <v>428</v>
      </c>
      <c r="G226" s="128" t="s">
        <v>143</v>
      </c>
      <c r="H226" s="129">
        <v>4</v>
      </c>
      <c r="I226" s="130"/>
      <c r="J226" s="130">
        <f>ROUND(I226*H226,2)</f>
        <v>0</v>
      </c>
      <c r="K226" s="127" t="s">
        <v>144</v>
      </c>
      <c r="L226" s="25"/>
      <c r="M226" s="131" t="s">
        <v>1</v>
      </c>
      <c r="N226" s="132" t="s">
        <v>40</v>
      </c>
      <c r="O226" s="133">
        <v>0.11799999999999999</v>
      </c>
      <c r="P226" s="133">
        <f>O226*H226</f>
        <v>0.47199999999999998</v>
      </c>
      <c r="Q226" s="133">
        <v>0</v>
      </c>
      <c r="R226" s="133">
        <f>Q226*H226</f>
        <v>0</v>
      </c>
      <c r="S226" s="133">
        <v>4.8000000000000001E-5</v>
      </c>
      <c r="T226" s="134">
        <f>S226*H226</f>
        <v>1.92E-4</v>
      </c>
      <c r="AR226" s="135" t="s">
        <v>179</v>
      </c>
      <c r="AT226" s="135" t="s">
        <v>140</v>
      </c>
      <c r="AU226" s="135" t="s">
        <v>85</v>
      </c>
      <c r="AY226" s="13" t="s">
        <v>137</v>
      </c>
      <c r="BE226" s="136">
        <f>IF(N226="základní",J226,0)</f>
        <v>0</v>
      </c>
      <c r="BF226" s="136">
        <f>IF(N226="snížená",J226,0)</f>
        <v>0</v>
      </c>
      <c r="BG226" s="136">
        <f>IF(N226="zákl. přenesená",J226,0)</f>
        <v>0</v>
      </c>
      <c r="BH226" s="136">
        <f>IF(N226="sníž. přenesená",J226,0)</f>
        <v>0</v>
      </c>
      <c r="BI226" s="136">
        <f>IF(N226="nulová",J226,0)</f>
        <v>0</v>
      </c>
      <c r="BJ226" s="13" t="s">
        <v>83</v>
      </c>
      <c r="BK226" s="136">
        <f>ROUND(I226*H226,2)</f>
        <v>0</v>
      </c>
      <c r="BL226" s="13" t="s">
        <v>179</v>
      </c>
      <c r="BM226" s="135" t="s">
        <v>429</v>
      </c>
    </row>
    <row r="227" spans="2:65" s="1" customFormat="1" ht="24.2" customHeight="1">
      <c r="B227" s="124"/>
      <c r="C227" s="125" t="s">
        <v>430</v>
      </c>
      <c r="D227" s="125" t="s">
        <v>140</v>
      </c>
      <c r="E227" s="126" t="s">
        <v>431</v>
      </c>
      <c r="F227" s="127" t="s">
        <v>432</v>
      </c>
      <c r="G227" s="128" t="s">
        <v>143</v>
      </c>
      <c r="H227" s="129">
        <v>5</v>
      </c>
      <c r="I227" s="130"/>
      <c r="J227" s="130">
        <f>ROUND(I227*H227,2)</f>
        <v>0</v>
      </c>
      <c r="K227" s="127" t="s">
        <v>144</v>
      </c>
      <c r="L227" s="25"/>
      <c r="M227" s="131" t="s">
        <v>1</v>
      </c>
      <c r="N227" s="132" t="s">
        <v>40</v>
      </c>
      <c r="O227" s="133">
        <v>6.2E-2</v>
      </c>
      <c r="P227" s="133">
        <f>O227*H227</f>
        <v>0.31</v>
      </c>
      <c r="Q227" s="133">
        <v>0</v>
      </c>
      <c r="R227" s="133">
        <f>Q227*H227</f>
        <v>0</v>
      </c>
      <c r="S227" s="133">
        <v>4.8000000000000001E-5</v>
      </c>
      <c r="T227" s="134">
        <f>S227*H227</f>
        <v>2.4000000000000001E-4</v>
      </c>
      <c r="AR227" s="135" t="s">
        <v>179</v>
      </c>
      <c r="AT227" s="135" t="s">
        <v>140</v>
      </c>
      <c r="AU227" s="135" t="s">
        <v>85</v>
      </c>
      <c r="AY227" s="13" t="s">
        <v>137</v>
      </c>
      <c r="BE227" s="136">
        <f>IF(N227="základní",J227,0)</f>
        <v>0</v>
      </c>
      <c r="BF227" s="136">
        <f>IF(N227="snížená",J227,0)</f>
        <v>0</v>
      </c>
      <c r="BG227" s="136">
        <f>IF(N227="zákl. přenesená",J227,0)</f>
        <v>0</v>
      </c>
      <c r="BH227" s="136">
        <f>IF(N227="sníž. přenesená",J227,0)</f>
        <v>0</v>
      </c>
      <c r="BI227" s="136">
        <f>IF(N227="nulová",J227,0)</f>
        <v>0</v>
      </c>
      <c r="BJ227" s="13" t="s">
        <v>83</v>
      </c>
      <c r="BK227" s="136">
        <f>ROUND(I227*H227,2)</f>
        <v>0</v>
      </c>
      <c r="BL227" s="13" t="s">
        <v>179</v>
      </c>
      <c r="BM227" s="135" t="s">
        <v>433</v>
      </c>
    </row>
    <row r="228" spans="2:65" s="1" customFormat="1" ht="24.2" customHeight="1">
      <c r="B228" s="124"/>
      <c r="C228" s="125" t="s">
        <v>434</v>
      </c>
      <c r="D228" s="125" t="s">
        <v>140</v>
      </c>
      <c r="E228" s="126" t="s">
        <v>435</v>
      </c>
      <c r="F228" s="127" t="s">
        <v>436</v>
      </c>
      <c r="G228" s="128" t="s">
        <v>437</v>
      </c>
      <c r="H228" s="129">
        <v>2</v>
      </c>
      <c r="I228" s="130"/>
      <c r="J228" s="130">
        <f>ROUND(I228*H228,2)</f>
        <v>0</v>
      </c>
      <c r="K228" s="127" t="s">
        <v>1</v>
      </c>
      <c r="L228" s="25"/>
      <c r="M228" s="131" t="s">
        <v>1</v>
      </c>
      <c r="N228" s="132" t="s">
        <v>40</v>
      </c>
      <c r="O228" s="133">
        <v>0.30499999999999999</v>
      </c>
      <c r="P228" s="133">
        <f>O228*H228</f>
        <v>0.61</v>
      </c>
      <c r="Q228" s="133">
        <v>0</v>
      </c>
      <c r="R228" s="133">
        <f>Q228*H228</f>
        <v>0</v>
      </c>
      <c r="S228" s="133">
        <v>1E-3</v>
      </c>
      <c r="T228" s="134">
        <f>S228*H228</f>
        <v>2E-3</v>
      </c>
      <c r="AR228" s="135" t="s">
        <v>179</v>
      </c>
      <c r="AT228" s="135" t="s">
        <v>140</v>
      </c>
      <c r="AU228" s="135" t="s">
        <v>85</v>
      </c>
      <c r="AY228" s="13" t="s">
        <v>137</v>
      </c>
      <c r="BE228" s="136">
        <f>IF(N228="základní",J228,0)</f>
        <v>0</v>
      </c>
      <c r="BF228" s="136">
        <f>IF(N228="snížená",J228,0)</f>
        <v>0</v>
      </c>
      <c r="BG228" s="136">
        <f>IF(N228="zákl. přenesená",J228,0)</f>
        <v>0</v>
      </c>
      <c r="BH228" s="136">
        <f>IF(N228="sníž. přenesená",J228,0)</f>
        <v>0</v>
      </c>
      <c r="BI228" s="136">
        <f>IF(N228="nulová",J228,0)</f>
        <v>0</v>
      </c>
      <c r="BJ228" s="13" t="s">
        <v>83</v>
      </c>
      <c r="BK228" s="136">
        <f>ROUND(I228*H228,2)</f>
        <v>0</v>
      </c>
      <c r="BL228" s="13" t="s">
        <v>179</v>
      </c>
      <c r="BM228" s="135" t="s">
        <v>438</v>
      </c>
    </row>
    <row r="229" spans="2:65" s="1" customFormat="1" ht="29.25">
      <c r="B229" s="25"/>
      <c r="D229" s="137" t="s">
        <v>147</v>
      </c>
      <c r="F229" s="138" t="s">
        <v>439</v>
      </c>
      <c r="L229" s="25"/>
      <c r="M229" s="139"/>
      <c r="T229" s="49"/>
      <c r="AT229" s="13" t="s">
        <v>147</v>
      </c>
      <c r="AU229" s="13" t="s">
        <v>85</v>
      </c>
    </row>
    <row r="230" spans="2:65" s="1" customFormat="1" ht="16.5" customHeight="1">
      <c r="B230" s="124"/>
      <c r="C230" s="125" t="s">
        <v>440</v>
      </c>
      <c r="D230" s="125" t="s">
        <v>140</v>
      </c>
      <c r="E230" s="126" t="s">
        <v>441</v>
      </c>
      <c r="F230" s="127" t="s">
        <v>442</v>
      </c>
      <c r="G230" s="128" t="s">
        <v>437</v>
      </c>
      <c r="H230" s="129">
        <v>2</v>
      </c>
      <c r="I230" s="130"/>
      <c r="J230" s="130">
        <f>ROUND(I230*H230,2)</f>
        <v>0</v>
      </c>
      <c r="K230" s="127" t="s">
        <v>1</v>
      </c>
      <c r="L230" s="25"/>
      <c r="M230" s="131" t="s">
        <v>1</v>
      </c>
      <c r="N230" s="132" t="s">
        <v>40</v>
      </c>
      <c r="O230" s="133">
        <v>6.2E-2</v>
      </c>
      <c r="P230" s="133">
        <f>O230*H230</f>
        <v>0.124</v>
      </c>
      <c r="Q230" s="133">
        <v>0</v>
      </c>
      <c r="R230" s="133">
        <f>Q230*H230</f>
        <v>0</v>
      </c>
      <c r="S230" s="133">
        <v>5.0000000000000002E-5</v>
      </c>
      <c r="T230" s="134">
        <f>S230*H230</f>
        <v>1E-4</v>
      </c>
      <c r="AR230" s="135" t="s">
        <v>179</v>
      </c>
      <c r="AT230" s="135" t="s">
        <v>140</v>
      </c>
      <c r="AU230" s="135" t="s">
        <v>85</v>
      </c>
      <c r="AY230" s="13" t="s">
        <v>137</v>
      </c>
      <c r="BE230" s="136">
        <f>IF(N230="základní",J230,0)</f>
        <v>0</v>
      </c>
      <c r="BF230" s="136">
        <f>IF(N230="snížená",J230,0)</f>
        <v>0</v>
      </c>
      <c r="BG230" s="136">
        <f>IF(N230="zákl. přenesená",J230,0)</f>
        <v>0</v>
      </c>
      <c r="BH230" s="136">
        <f>IF(N230="sníž. přenesená",J230,0)</f>
        <v>0</v>
      </c>
      <c r="BI230" s="136">
        <f>IF(N230="nulová",J230,0)</f>
        <v>0</v>
      </c>
      <c r="BJ230" s="13" t="s">
        <v>83</v>
      </c>
      <c r="BK230" s="136">
        <f>ROUND(I230*H230,2)</f>
        <v>0</v>
      </c>
      <c r="BL230" s="13" t="s">
        <v>179</v>
      </c>
      <c r="BM230" s="135" t="s">
        <v>443</v>
      </c>
    </row>
    <row r="231" spans="2:65" s="1" customFormat="1" ht="29.25">
      <c r="B231" s="25"/>
      <c r="D231" s="137" t="s">
        <v>147</v>
      </c>
      <c r="F231" s="138" t="s">
        <v>444</v>
      </c>
      <c r="L231" s="25"/>
      <c r="M231" s="139"/>
      <c r="T231" s="49"/>
      <c r="AT231" s="13" t="s">
        <v>147</v>
      </c>
      <c r="AU231" s="13" t="s">
        <v>85</v>
      </c>
    </row>
    <row r="232" spans="2:65" s="1" customFormat="1" ht="16.5" customHeight="1">
      <c r="B232" s="124"/>
      <c r="C232" s="125" t="s">
        <v>445</v>
      </c>
      <c r="D232" s="125" t="s">
        <v>140</v>
      </c>
      <c r="E232" s="126" t="s">
        <v>446</v>
      </c>
      <c r="F232" s="127" t="s">
        <v>447</v>
      </c>
      <c r="G232" s="128" t="s">
        <v>437</v>
      </c>
      <c r="H232" s="129">
        <v>1</v>
      </c>
      <c r="I232" s="130"/>
      <c r="J232" s="130">
        <f>ROUND(I232*H232,2)</f>
        <v>0</v>
      </c>
      <c r="K232" s="127" t="s">
        <v>1</v>
      </c>
      <c r="L232" s="25"/>
      <c r="M232" s="131" t="s">
        <v>1</v>
      </c>
      <c r="N232" s="132" t="s">
        <v>40</v>
      </c>
      <c r="O232" s="133">
        <v>6.2E-2</v>
      </c>
      <c r="P232" s="133">
        <f>O232*H232</f>
        <v>6.2E-2</v>
      </c>
      <c r="Q232" s="133">
        <v>0</v>
      </c>
      <c r="R232" s="133">
        <f>Q232*H232</f>
        <v>0</v>
      </c>
      <c r="S232" s="133">
        <v>5.0000000000000002E-5</v>
      </c>
      <c r="T232" s="134">
        <f>S232*H232</f>
        <v>5.0000000000000002E-5</v>
      </c>
      <c r="AR232" s="135" t="s">
        <v>179</v>
      </c>
      <c r="AT232" s="135" t="s">
        <v>140</v>
      </c>
      <c r="AU232" s="135" t="s">
        <v>85</v>
      </c>
      <c r="AY232" s="13" t="s">
        <v>137</v>
      </c>
      <c r="BE232" s="136">
        <f>IF(N232="základní",J232,0)</f>
        <v>0</v>
      </c>
      <c r="BF232" s="136">
        <f>IF(N232="snížená",J232,0)</f>
        <v>0</v>
      </c>
      <c r="BG232" s="136">
        <f>IF(N232="zákl. přenesená",J232,0)</f>
        <v>0</v>
      </c>
      <c r="BH232" s="136">
        <f>IF(N232="sníž. přenesená",J232,0)</f>
        <v>0</v>
      </c>
      <c r="BI232" s="136">
        <f>IF(N232="nulová",J232,0)</f>
        <v>0</v>
      </c>
      <c r="BJ232" s="13" t="s">
        <v>83</v>
      </c>
      <c r="BK232" s="136">
        <f>ROUND(I232*H232,2)</f>
        <v>0</v>
      </c>
      <c r="BL232" s="13" t="s">
        <v>179</v>
      </c>
      <c r="BM232" s="135" t="s">
        <v>448</v>
      </c>
    </row>
    <row r="233" spans="2:65" s="1" customFormat="1" ht="29.25">
      <c r="B233" s="25"/>
      <c r="D233" s="137" t="s">
        <v>147</v>
      </c>
      <c r="F233" s="138" t="s">
        <v>449</v>
      </c>
      <c r="L233" s="25"/>
      <c r="M233" s="139"/>
      <c r="T233" s="49"/>
      <c r="AT233" s="13" t="s">
        <v>147</v>
      </c>
      <c r="AU233" s="13" t="s">
        <v>85</v>
      </c>
    </row>
    <row r="234" spans="2:65" s="11" customFormat="1" ht="22.9" customHeight="1">
      <c r="B234" s="113"/>
      <c r="D234" s="114" t="s">
        <v>74</v>
      </c>
      <c r="E234" s="122" t="s">
        <v>450</v>
      </c>
      <c r="F234" s="122" t="s">
        <v>451</v>
      </c>
      <c r="J234" s="123">
        <f>BK234</f>
        <v>0</v>
      </c>
      <c r="L234" s="113"/>
      <c r="M234" s="117"/>
      <c r="P234" s="118">
        <f>SUM(P235:P240)</f>
        <v>32.788800000000002</v>
      </c>
      <c r="R234" s="118">
        <f>SUM(R235:R240)</f>
        <v>1.5307512000000001</v>
      </c>
      <c r="T234" s="119">
        <f>SUM(T235:T240)</f>
        <v>0</v>
      </c>
      <c r="AR234" s="114" t="s">
        <v>85</v>
      </c>
      <c r="AT234" s="120" t="s">
        <v>74</v>
      </c>
      <c r="AU234" s="120" t="s">
        <v>83</v>
      </c>
      <c r="AY234" s="114" t="s">
        <v>137</v>
      </c>
      <c r="BK234" s="121">
        <f>SUM(BK235:BK240)</f>
        <v>0</v>
      </c>
    </row>
    <row r="235" spans="2:65" s="1" customFormat="1" ht="16.5" customHeight="1">
      <c r="B235" s="124"/>
      <c r="C235" s="125" t="s">
        <v>452</v>
      </c>
      <c r="D235" s="125" t="s">
        <v>140</v>
      </c>
      <c r="E235" s="126" t="s">
        <v>453</v>
      </c>
      <c r="F235" s="127" t="s">
        <v>454</v>
      </c>
      <c r="G235" s="128" t="s">
        <v>153</v>
      </c>
      <c r="H235" s="129">
        <v>60.72</v>
      </c>
      <c r="I235" s="130"/>
      <c r="J235" s="130">
        <f>ROUND(I235*H235,2)</f>
        <v>0</v>
      </c>
      <c r="K235" s="127" t="s">
        <v>144</v>
      </c>
      <c r="L235" s="25"/>
      <c r="M235" s="131" t="s">
        <v>1</v>
      </c>
      <c r="N235" s="132" t="s">
        <v>40</v>
      </c>
      <c r="O235" s="133">
        <v>0.27</v>
      </c>
      <c r="P235" s="133">
        <f>O235*H235</f>
        <v>16.394400000000001</v>
      </c>
      <c r="Q235" s="133">
        <v>1.1310000000000001E-2</v>
      </c>
      <c r="R235" s="133">
        <f>Q235*H235</f>
        <v>0.6867432</v>
      </c>
      <c r="S235" s="133">
        <v>0</v>
      </c>
      <c r="T235" s="134">
        <f>S235*H235</f>
        <v>0</v>
      </c>
      <c r="AR235" s="135" t="s">
        <v>179</v>
      </c>
      <c r="AT235" s="135" t="s">
        <v>140</v>
      </c>
      <c r="AU235" s="135" t="s">
        <v>85</v>
      </c>
      <c r="AY235" s="13" t="s">
        <v>137</v>
      </c>
      <c r="BE235" s="136">
        <f>IF(N235="základní",J235,0)</f>
        <v>0</v>
      </c>
      <c r="BF235" s="136">
        <f>IF(N235="snížená",J235,0)</f>
        <v>0</v>
      </c>
      <c r="BG235" s="136">
        <f>IF(N235="zákl. přenesená",J235,0)</f>
        <v>0</v>
      </c>
      <c r="BH235" s="136">
        <f>IF(N235="sníž. přenesená",J235,0)</f>
        <v>0</v>
      </c>
      <c r="BI235" s="136">
        <f>IF(N235="nulová",J235,0)</f>
        <v>0</v>
      </c>
      <c r="BJ235" s="13" t="s">
        <v>83</v>
      </c>
      <c r="BK235" s="136">
        <f>ROUND(I235*H235,2)</f>
        <v>0</v>
      </c>
      <c r="BL235" s="13" t="s">
        <v>179</v>
      </c>
      <c r="BM235" s="135" t="s">
        <v>455</v>
      </c>
    </row>
    <row r="236" spans="2:65" s="1" customFormat="1" ht="19.5">
      <c r="B236" s="25"/>
      <c r="D236" s="137" t="s">
        <v>147</v>
      </c>
      <c r="F236" s="138" t="s">
        <v>456</v>
      </c>
      <c r="L236" s="25"/>
      <c r="M236" s="139"/>
      <c r="T236" s="49"/>
      <c r="AT236" s="13" t="s">
        <v>147</v>
      </c>
      <c r="AU236" s="13" t="s">
        <v>85</v>
      </c>
    </row>
    <row r="237" spans="2:65" s="1" customFormat="1" ht="16.5" customHeight="1">
      <c r="B237" s="124"/>
      <c r="C237" s="125" t="s">
        <v>457</v>
      </c>
      <c r="D237" s="125" t="s">
        <v>140</v>
      </c>
      <c r="E237" s="126" t="s">
        <v>458</v>
      </c>
      <c r="F237" s="127" t="s">
        <v>459</v>
      </c>
      <c r="G237" s="128" t="s">
        <v>153</v>
      </c>
      <c r="H237" s="129">
        <v>60.72</v>
      </c>
      <c r="I237" s="130"/>
      <c r="J237" s="130">
        <f>ROUND(I237*H237,2)</f>
        <v>0</v>
      </c>
      <c r="K237" s="127" t="s">
        <v>144</v>
      </c>
      <c r="L237" s="25"/>
      <c r="M237" s="131" t="s">
        <v>1</v>
      </c>
      <c r="N237" s="132" t="s">
        <v>40</v>
      </c>
      <c r="O237" s="133">
        <v>0.27</v>
      </c>
      <c r="P237" s="133">
        <f>O237*H237</f>
        <v>16.394400000000001</v>
      </c>
      <c r="Q237" s="133">
        <v>1.3899999999999999E-2</v>
      </c>
      <c r="R237" s="133">
        <f>Q237*H237</f>
        <v>0.84400799999999998</v>
      </c>
      <c r="S237" s="133">
        <v>0</v>
      </c>
      <c r="T237" s="134">
        <f>S237*H237</f>
        <v>0</v>
      </c>
      <c r="AR237" s="135" t="s">
        <v>179</v>
      </c>
      <c r="AT237" s="135" t="s">
        <v>140</v>
      </c>
      <c r="AU237" s="135" t="s">
        <v>85</v>
      </c>
      <c r="AY237" s="13" t="s">
        <v>137</v>
      </c>
      <c r="BE237" s="136">
        <f>IF(N237="základní",J237,0)</f>
        <v>0</v>
      </c>
      <c r="BF237" s="136">
        <f>IF(N237="snížená",J237,0)</f>
        <v>0</v>
      </c>
      <c r="BG237" s="136">
        <f>IF(N237="zákl. přenesená",J237,0)</f>
        <v>0</v>
      </c>
      <c r="BH237" s="136">
        <f>IF(N237="sníž. přenesená",J237,0)</f>
        <v>0</v>
      </c>
      <c r="BI237" s="136">
        <f>IF(N237="nulová",J237,0)</f>
        <v>0</v>
      </c>
      <c r="BJ237" s="13" t="s">
        <v>83</v>
      </c>
      <c r="BK237" s="136">
        <f>ROUND(I237*H237,2)</f>
        <v>0</v>
      </c>
      <c r="BL237" s="13" t="s">
        <v>179</v>
      </c>
      <c r="BM237" s="135" t="s">
        <v>460</v>
      </c>
    </row>
    <row r="238" spans="2:65" s="1" customFormat="1" ht="19.5">
      <c r="B238" s="25"/>
      <c r="D238" s="137" t="s">
        <v>147</v>
      </c>
      <c r="F238" s="138" t="s">
        <v>456</v>
      </c>
      <c r="L238" s="25"/>
      <c r="M238" s="139"/>
      <c r="T238" s="49"/>
      <c r="AT238" s="13" t="s">
        <v>147</v>
      </c>
      <c r="AU238" s="13" t="s">
        <v>85</v>
      </c>
    </row>
    <row r="239" spans="2:65" s="1" customFormat="1" ht="16.5" customHeight="1">
      <c r="B239" s="124"/>
      <c r="C239" s="125" t="s">
        <v>461</v>
      </c>
      <c r="D239" s="125" t="s">
        <v>140</v>
      </c>
      <c r="E239" s="126" t="s">
        <v>462</v>
      </c>
      <c r="F239" s="127" t="s">
        <v>463</v>
      </c>
      <c r="G239" s="128" t="s">
        <v>464</v>
      </c>
      <c r="H239" s="129">
        <v>731.06899999999996</v>
      </c>
      <c r="I239" s="130"/>
      <c r="J239" s="130">
        <f>ROUND(I239*H239,2)</f>
        <v>0</v>
      </c>
      <c r="K239" s="127" t="s">
        <v>144</v>
      </c>
      <c r="L239" s="25"/>
      <c r="M239" s="131" t="s">
        <v>1</v>
      </c>
      <c r="N239" s="132" t="s">
        <v>40</v>
      </c>
      <c r="O239" s="133">
        <v>0</v>
      </c>
      <c r="P239" s="133">
        <f>O239*H239</f>
        <v>0</v>
      </c>
      <c r="Q239" s="133">
        <v>0</v>
      </c>
      <c r="R239" s="133">
        <f>Q239*H239</f>
        <v>0</v>
      </c>
      <c r="S239" s="133">
        <v>0</v>
      </c>
      <c r="T239" s="134">
        <f>S239*H239</f>
        <v>0</v>
      </c>
      <c r="AR239" s="135" t="s">
        <v>179</v>
      </c>
      <c r="AT239" s="135" t="s">
        <v>140</v>
      </c>
      <c r="AU239" s="135" t="s">
        <v>85</v>
      </c>
      <c r="AY239" s="13" t="s">
        <v>137</v>
      </c>
      <c r="BE239" s="136">
        <f>IF(N239="základní",J239,0)</f>
        <v>0</v>
      </c>
      <c r="BF239" s="136">
        <f>IF(N239="snížená",J239,0)</f>
        <v>0</v>
      </c>
      <c r="BG239" s="136">
        <f>IF(N239="zákl. přenesená",J239,0)</f>
        <v>0</v>
      </c>
      <c r="BH239" s="136">
        <f>IF(N239="sníž. přenesená",J239,0)</f>
        <v>0</v>
      </c>
      <c r="BI239" s="136">
        <f>IF(N239="nulová",J239,0)</f>
        <v>0</v>
      </c>
      <c r="BJ239" s="13" t="s">
        <v>83</v>
      </c>
      <c r="BK239" s="136">
        <f>ROUND(I239*H239,2)</f>
        <v>0</v>
      </c>
      <c r="BL239" s="13" t="s">
        <v>179</v>
      </c>
      <c r="BM239" s="135" t="s">
        <v>465</v>
      </c>
    </row>
    <row r="240" spans="2:65" s="1" customFormat="1" ht="16.5" customHeight="1">
      <c r="B240" s="124"/>
      <c r="C240" s="125" t="s">
        <v>466</v>
      </c>
      <c r="D240" s="125" t="s">
        <v>140</v>
      </c>
      <c r="E240" s="126" t="s">
        <v>467</v>
      </c>
      <c r="F240" s="127" t="s">
        <v>468</v>
      </c>
      <c r="G240" s="128" t="s">
        <v>464</v>
      </c>
      <c r="H240" s="129">
        <v>731.06899999999996</v>
      </c>
      <c r="I240" s="130"/>
      <c r="J240" s="130">
        <f>ROUND(I240*H240,2)</f>
        <v>0</v>
      </c>
      <c r="K240" s="127" t="s">
        <v>144</v>
      </c>
      <c r="L240" s="25"/>
      <c r="M240" s="131" t="s">
        <v>1</v>
      </c>
      <c r="N240" s="132" t="s">
        <v>40</v>
      </c>
      <c r="O240" s="133">
        <v>0</v>
      </c>
      <c r="P240" s="133">
        <f>O240*H240</f>
        <v>0</v>
      </c>
      <c r="Q240" s="133">
        <v>0</v>
      </c>
      <c r="R240" s="133">
        <f>Q240*H240</f>
        <v>0</v>
      </c>
      <c r="S240" s="133">
        <v>0</v>
      </c>
      <c r="T240" s="134">
        <f>S240*H240</f>
        <v>0</v>
      </c>
      <c r="AR240" s="135" t="s">
        <v>179</v>
      </c>
      <c r="AT240" s="135" t="s">
        <v>140</v>
      </c>
      <c r="AU240" s="135" t="s">
        <v>85</v>
      </c>
      <c r="AY240" s="13" t="s">
        <v>137</v>
      </c>
      <c r="BE240" s="136">
        <f>IF(N240="základní",J240,0)</f>
        <v>0</v>
      </c>
      <c r="BF240" s="136">
        <f>IF(N240="snížená",J240,0)</f>
        <v>0</v>
      </c>
      <c r="BG240" s="136">
        <f>IF(N240="zákl. přenesená",J240,0)</f>
        <v>0</v>
      </c>
      <c r="BH240" s="136">
        <f>IF(N240="sníž. přenesená",J240,0)</f>
        <v>0</v>
      </c>
      <c r="BI240" s="136">
        <f>IF(N240="nulová",J240,0)</f>
        <v>0</v>
      </c>
      <c r="BJ240" s="13" t="s">
        <v>83</v>
      </c>
      <c r="BK240" s="136">
        <f>ROUND(I240*H240,2)</f>
        <v>0</v>
      </c>
      <c r="BL240" s="13" t="s">
        <v>179</v>
      </c>
      <c r="BM240" s="135" t="s">
        <v>469</v>
      </c>
    </row>
    <row r="241" spans="2:65" s="11" customFormat="1" ht="22.9" customHeight="1">
      <c r="B241" s="113"/>
      <c r="D241" s="114" t="s">
        <v>74</v>
      </c>
      <c r="E241" s="122" t="s">
        <v>470</v>
      </c>
      <c r="F241" s="122" t="s">
        <v>471</v>
      </c>
      <c r="J241" s="123">
        <f>BK241</f>
        <v>0</v>
      </c>
      <c r="L241" s="113"/>
      <c r="M241" s="117"/>
      <c r="P241" s="118">
        <f>SUM(P242:P246)</f>
        <v>41.485095999999999</v>
      </c>
      <c r="R241" s="118">
        <f>SUM(R242:R246)</f>
        <v>0.77782319999999994</v>
      </c>
      <c r="T241" s="119">
        <f>SUM(T242:T246)</f>
        <v>0</v>
      </c>
      <c r="AR241" s="114" t="s">
        <v>85</v>
      </c>
      <c r="AT241" s="120" t="s">
        <v>74</v>
      </c>
      <c r="AU241" s="120" t="s">
        <v>83</v>
      </c>
      <c r="AY241" s="114" t="s">
        <v>137</v>
      </c>
      <c r="BK241" s="121">
        <f>SUM(BK242:BK246)</f>
        <v>0</v>
      </c>
    </row>
    <row r="242" spans="2:65" s="1" customFormat="1" ht="16.5" customHeight="1">
      <c r="B242" s="124"/>
      <c r="C242" s="125" t="s">
        <v>472</v>
      </c>
      <c r="D242" s="125" t="s">
        <v>140</v>
      </c>
      <c r="E242" s="126" t="s">
        <v>473</v>
      </c>
      <c r="F242" s="127" t="s">
        <v>474</v>
      </c>
      <c r="G242" s="128" t="s">
        <v>153</v>
      </c>
      <c r="H242" s="129">
        <v>60.72</v>
      </c>
      <c r="I242" s="130"/>
      <c r="J242" s="130">
        <f>ROUND(I242*H242,2)</f>
        <v>0</v>
      </c>
      <c r="K242" s="127" t="s">
        <v>144</v>
      </c>
      <c r="L242" s="25"/>
      <c r="M242" s="131" t="s">
        <v>1</v>
      </c>
      <c r="N242" s="132" t="s">
        <v>40</v>
      </c>
      <c r="O242" s="133">
        <v>0.57799999999999996</v>
      </c>
      <c r="P242" s="133">
        <f>O242*H242</f>
        <v>35.096159999999998</v>
      </c>
      <c r="Q242" s="133">
        <v>7.0499999999999998E-3</v>
      </c>
      <c r="R242" s="133">
        <f>Q242*H242</f>
        <v>0.42807599999999996</v>
      </c>
      <c r="S242" s="133">
        <v>0</v>
      </c>
      <c r="T242" s="134">
        <f>S242*H242</f>
        <v>0</v>
      </c>
      <c r="AR242" s="135" t="s">
        <v>179</v>
      </c>
      <c r="AT242" s="135" t="s">
        <v>140</v>
      </c>
      <c r="AU242" s="135" t="s">
        <v>85</v>
      </c>
      <c r="AY242" s="13" t="s">
        <v>137</v>
      </c>
      <c r="BE242" s="136">
        <f>IF(N242="základní",J242,0)</f>
        <v>0</v>
      </c>
      <c r="BF242" s="136">
        <f>IF(N242="snížená",J242,0)</f>
        <v>0</v>
      </c>
      <c r="BG242" s="136">
        <f>IF(N242="zákl. přenesená",J242,0)</f>
        <v>0</v>
      </c>
      <c r="BH242" s="136">
        <f>IF(N242="sníž. přenesená",J242,0)</f>
        <v>0</v>
      </c>
      <c r="BI242" s="136">
        <f>IF(N242="nulová",J242,0)</f>
        <v>0</v>
      </c>
      <c r="BJ242" s="13" t="s">
        <v>83</v>
      </c>
      <c r="BK242" s="136">
        <f>ROUND(I242*H242,2)</f>
        <v>0</v>
      </c>
      <c r="BL242" s="13" t="s">
        <v>179</v>
      </c>
      <c r="BM242" s="135" t="s">
        <v>475</v>
      </c>
    </row>
    <row r="243" spans="2:65" s="1" customFormat="1" ht="19.5">
      <c r="B243" s="25"/>
      <c r="D243" s="137" t="s">
        <v>147</v>
      </c>
      <c r="F243" s="138" t="s">
        <v>476</v>
      </c>
      <c r="L243" s="25"/>
      <c r="M243" s="139"/>
      <c r="T243" s="49"/>
      <c r="AT243" s="13" t="s">
        <v>147</v>
      </c>
      <c r="AU243" s="13" t="s">
        <v>85</v>
      </c>
    </row>
    <row r="244" spans="2:65" s="1" customFormat="1" ht="16.5" customHeight="1">
      <c r="B244" s="124"/>
      <c r="C244" s="140" t="s">
        <v>477</v>
      </c>
      <c r="D244" s="140" t="s">
        <v>268</v>
      </c>
      <c r="E244" s="141" t="s">
        <v>478</v>
      </c>
      <c r="F244" s="142" t="s">
        <v>479</v>
      </c>
      <c r="G244" s="143" t="s">
        <v>153</v>
      </c>
      <c r="H244" s="144">
        <v>72.864000000000004</v>
      </c>
      <c r="I244" s="145"/>
      <c r="J244" s="145">
        <f>ROUND(I244*H244,2)</f>
        <v>0</v>
      </c>
      <c r="K244" s="142" t="s">
        <v>144</v>
      </c>
      <c r="L244" s="146"/>
      <c r="M244" s="147" t="s">
        <v>1</v>
      </c>
      <c r="N244" s="148" t="s">
        <v>40</v>
      </c>
      <c r="O244" s="133">
        <v>0</v>
      </c>
      <c r="P244" s="133">
        <f>O244*H244</f>
        <v>0</v>
      </c>
      <c r="Q244" s="133">
        <v>4.7999999999999996E-3</v>
      </c>
      <c r="R244" s="133">
        <f>Q244*H244</f>
        <v>0.34974719999999998</v>
      </c>
      <c r="S244" s="133">
        <v>0</v>
      </c>
      <c r="T244" s="134">
        <f>S244*H244</f>
        <v>0</v>
      </c>
      <c r="AR244" s="135" t="s">
        <v>271</v>
      </c>
      <c r="AT244" s="135" t="s">
        <v>268</v>
      </c>
      <c r="AU244" s="135" t="s">
        <v>85</v>
      </c>
      <c r="AY244" s="13" t="s">
        <v>137</v>
      </c>
      <c r="BE244" s="136">
        <f>IF(N244="základní",J244,0)</f>
        <v>0</v>
      </c>
      <c r="BF244" s="136">
        <f>IF(N244="snížená",J244,0)</f>
        <v>0</v>
      </c>
      <c r="BG244" s="136">
        <f>IF(N244="zákl. přenesená",J244,0)</f>
        <v>0</v>
      </c>
      <c r="BH244" s="136">
        <f>IF(N244="sníž. přenesená",J244,0)</f>
        <v>0</v>
      </c>
      <c r="BI244" s="136">
        <f>IF(N244="nulová",J244,0)</f>
        <v>0</v>
      </c>
      <c r="BJ244" s="13" t="s">
        <v>83</v>
      </c>
      <c r="BK244" s="136">
        <f>ROUND(I244*H244,2)</f>
        <v>0</v>
      </c>
      <c r="BL244" s="13" t="s">
        <v>179</v>
      </c>
      <c r="BM244" s="135" t="s">
        <v>480</v>
      </c>
    </row>
    <row r="245" spans="2:65" s="1" customFormat="1" ht="16.5" customHeight="1">
      <c r="B245" s="124"/>
      <c r="C245" s="125" t="s">
        <v>481</v>
      </c>
      <c r="D245" s="125" t="s">
        <v>140</v>
      </c>
      <c r="E245" s="126" t="s">
        <v>482</v>
      </c>
      <c r="F245" s="127" t="s">
        <v>483</v>
      </c>
      <c r="G245" s="128" t="s">
        <v>231</v>
      </c>
      <c r="H245" s="129">
        <v>0.77800000000000002</v>
      </c>
      <c r="I245" s="130"/>
      <c r="J245" s="130">
        <f>ROUND(I245*H245,2)</f>
        <v>0</v>
      </c>
      <c r="K245" s="127" t="s">
        <v>144</v>
      </c>
      <c r="L245" s="25"/>
      <c r="M245" s="131" t="s">
        <v>1</v>
      </c>
      <c r="N245" s="132" t="s">
        <v>40</v>
      </c>
      <c r="O245" s="133">
        <v>7.4619999999999997</v>
      </c>
      <c r="P245" s="133">
        <f>O245*H245</f>
        <v>5.8054360000000003</v>
      </c>
      <c r="Q245" s="133">
        <v>0</v>
      </c>
      <c r="R245" s="133">
        <f>Q245*H245</f>
        <v>0</v>
      </c>
      <c r="S245" s="133">
        <v>0</v>
      </c>
      <c r="T245" s="134">
        <f>S245*H245</f>
        <v>0</v>
      </c>
      <c r="AR245" s="135" t="s">
        <v>179</v>
      </c>
      <c r="AT245" s="135" t="s">
        <v>140</v>
      </c>
      <c r="AU245" s="135" t="s">
        <v>85</v>
      </c>
      <c r="AY245" s="13" t="s">
        <v>137</v>
      </c>
      <c r="BE245" s="136">
        <f>IF(N245="základní",J245,0)</f>
        <v>0</v>
      </c>
      <c r="BF245" s="136">
        <f>IF(N245="snížená",J245,0)</f>
        <v>0</v>
      </c>
      <c r="BG245" s="136">
        <f>IF(N245="zákl. přenesená",J245,0)</f>
        <v>0</v>
      </c>
      <c r="BH245" s="136">
        <f>IF(N245="sníž. přenesená",J245,0)</f>
        <v>0</v>
      </c>
      <c r="BI245" s="136">
        <f>IF(N245="nulová",J245,0)</f>
        <v>0</v>
      </c>
      <c r="BJ245" s="13" t="s">
        <v>83</v>
      </c>
      <c r="BK245" s="136">
        <f>ROUND(I245*H245,2)</f>
        <v>0</v>
      </c>
      <c r="BL245" s="13" t="s">
        <v>179</v>
      </c>
      <c r="BM245" s="135" t="s">
        <v>484</v>
      </c>
    </row>
    <row r="246" spans="2:65" s="1" customFormat="1" ht="21.75" customHeight="1">
      <c r="B246" s="124"/>
      <c r="C246" s="125" t="s">
        <v>485</v>
      </c>
      <c r="D246" s="125" t="s">
        <v>140</v>
      </c>
      <c r="E246" s="126" t="s">
        <v>486</v>
      </c>
      <c r="F246" s="127" t="s">
        <v>487</v>
      </c>
      <c r="G246" s="128" t="s">
        <v>231</v>
      </c>
      <c r="H246" s="129">
        <v>0.77800000000000002</v>
      </c>
      <c r="I246" s="130"/>
      <c r="J246" s="130">
        <f>ROUND(I246*H246,2)</f>
        <v>0</v>
      </c>
      <c r="K246" s="127" t="s">
        <v>144</v>
      </c>
      <c r="L246" s="25"/>
      <c r="M246" s="131" t="s">
        <v>1</v>
      </c>
      <c r="N246" s="132" t="s">
        <v>40</v>
      </c>
      <c r="O246" s="133">
        <v>0.75</v>
      </c>
      <c r="P246" s="133">
        <f>O246*H246</f>
        <v>0.58350000000000002</v>
      </c>
      <c r="Q246" s="133">
        <v>0</v>
      </c>
      <c r="R246" s="133">
        <f>Q246*H246</f>
        <v>0</v>
      </c>
      <c r="S246" s="133">
        <v>0</v>
      </c>
      <c r="T246" s="134">
        <f>S246*H246</f>
        <v>0</v>
      </c>
      <c r="AR246" s="135" t="s">
        <v>179</v>
      </c>
      <c r="AT246" s="135" t="s">
        <v>140</v>
      </c>
      <c r="AU246" s="135" t="s">
        <v>85</v>
      </c>
      <c r="AY246" s="13" t="s">
        <v>137</v>
      </c>
      <c r="BE246" s="136">
        <f>IF(N246="základní",J246,0)</f>
        <v>0</v>
      </c>
      <c r="BF246" s="136">
        <f>IF(N246="snížená",J246,0)</f>
        <v>0</v>
      </c>
      <c r="BG246" s="136">
        <f>IF(N246="zákl. přenesená",J246,0)</f>
        <v>0</v>
      </c>
      <c r="BH246" s="136">
        <f>IF(N246="sníž. přenesená",J246,0)</f>
        <v>0</v>
      </c>
      <c r="BI246" s="136">
        <f>IF(N246="nulová",J246,0)</f>
        <v>0</v>
      </c>
      <c r="BJ246" s="13" t="s">
        <v>83</v>
      </c>
      <c r="BK246" s="136">
        <f>ROUND(I246*H246,2)</f>
        <v>0</v>
      </c>
      <c r="BL246" s="13" t="s">
        <v>179</v>
      </c>
      <c r="BM246" s="135" t="s">
        <v>488</v>
      </c>
    </row>
    <row r="247" spans="2:65" s="11" customFormat="1" ht="22.9" customHeight="1">
      <c r="B247" s="113"/>
      <c r="D247" s="114" t="s">
        <v>74</v>
      </c>
      <c r="E247" s="122" t="s">
        <v>489</v>
      </c>
      <c r="F247" s="122" t="s">
        <v>490</v>
      </c>
      <c r="J247" s="123">
        <f>BK247</f>
        <v>0</v>
      </c>
      <c r="L247" s="113"/>
      <c r="M247" s="117"/>
      <c r="P247" s="118">
        <f>SUM(P248:P260)</f>
        <v>6.1261960000000002</v>
      </c>
      <c r="R247" s="118">
        <f>SUM(R248:R260)</f>
        <v>6.1988000000000001E-2</v>
      </c>
      <c r="T247" s="119">
        <f>SUM(T248:T260)</f>
        <v>3.9700000000000006E-2</v>
      </c>
      <c r="AR247" s="114" t="s">
        <v>85</v>
      </c>
      <c r="AT247" s="120" t="s">
        <v>74</v>
      </c>
      <c r="AU247" s="120" t="s">
        <v>83</v>
      </c>
      <c r="AY247" s="114" t="s">
        <v>137</v>
      </c>
      <c r="BK247" s="121">
        <f>SUM(BK248:BK260)</f>
        <v>0</v>
      </c>
    </row>
    <row r="248" spans="2:65" s="1" customFormat="1" ht="16.5" customHeight="1">
      <c r="B248" s="124"/>
      <c r="C248" s="125" t="s">
        <v>491</v>
      </c>
      <c r="D248" s="125" t="s">
        <v>140</v>
      </c>
      <c r="E248" s="126" t="s">
        <v>492</v>
      </c>
      <c r="F248" s="127" t="s">
        <v>493</v>
      </c>
      <c r="G248" s="128" t="s">
        <v>286</v>
      </c>
      <c r="H248" s="129">
        <v>7.54</v>
      </c>
      <c r="I248" s="130"/>
      <c r="J248" s="130">
        <f>ROUND(I248*H248,2)</f>
        <v>0</v>
      </c>
      <c r="K248" s="127" t="s">
        <v>144</v>
      </c>
      <c r="L248" s="25"/>
      <c r="M248" s="131" t="s">
        <v>1</v>
      </c>
      <c r="N248" s="132" t="s">
        <v>40</v>
      </c>
      <c r="O248" s="133">
        <v>0.14699999999999999</v>
      </c>
      <c r="P248" s="133">
        <f>O248*H248</f>
        <v>1.1083799999999999</v>
      </c>
      <c r="Q248" s="133">
        <v>0</v>
      </c>
      <c r="R248" s="133">
        <f>Q248*H248</f>
        <v>0</v>
      </c>
      <c r="S248" s="133">
        <v>5.0000000000000001E-3</v>
      </c>
      <c r="T248" s="134">
        <f>S248*H248</f>
        <v>3.7700000000000004E-2</v>
      </c>
      <c r="AR248" s="135" t="s">
        <v>179</v>
      </c>
      <c r="AT248" s="135" t="s">
        <v>140</v>
      </c>
      <c r="AU248" s="135" t="s">
        <v>85</v>
      </c>
      <c r="AY248" s="13" t="s">
        <v>137</v>
      </c>
      <c r="BE248" s="136">
        <f>IF(N248="základní",J248,0)</f>
        <v>0</v>
      </c>
      <c r="BF248" s="136">
        <f>IF(N248="snížená",J248,0)</f>
        <v>0</v>
      </c>
      <c r="BG248" s="136">
        <f>IF(N248="zákl. přenesená",J248,0)</f>
        <v>0</v>
      </c>
      <c r="BH248" s="136">
        <f>IF(N248="sníž. přenesená",J248,0)</f>
        <v>0</v>
      </c>
      <c r="BI248" s="136">
        <f>IF(N248="nulová",J248,0)</f>
        <v>0</v>
      </c>
      <c r="BJ248" s="13" t="s">
        <v>83</v>
      </c>
      <c r="BK248" s="136">
        <f>ROUND(I248*H248,2)</f>
        <v>0</v>
      </c>
      <c r="BL248" s="13" t="s">
        <v>179</v>
      </c>
      <c r="BM248" s="135" t="s">
        <v>494</v>
      </c>
    </row>
    <row r="249" spans="2:65" s="1" customFormat="1" ht="19.5">
      <c r="B249" s="25"/>
      <c r="D249" s="137" t="s">
        <v>147</v>
      </c>
      <c r="F249" s="138" t="s">
        <v>495</v>
      </c>
      <c r="L249" s="25"/>
      <c r="M249" s="139"/>
      <c r="T249" s="49"/>
      <c r="AT249" s="13" t="s">
        <v>147</v>
      </c>
      <c r="AU249" s="13" t="s">
        <v>85</v>
      </c>
    </row>
    <row r="250" spans="2:65" s="1" customFormat="1" ht="16.5" customHeight="1">
      <c r="B250" s="124"/>
      <c r="C250" s="125" t="s">
        <v>496</v>
      </c>
      <c r="D250" s="125" t="s">
        <v>140</v>
      </c>
      <c r="E250" s="126" t="s">
        <v>497</v>
      </c>
      <c r="F250" s="127" t="s">
        <v>498</v>
      </c>
      <c r="G250" s="128" t="s">
        <v>143</v>
      </c>
      <c r="H250" s="129">
        <v>2</v>
      </c>
      <c r="I250" s="130"/>
      <c r="J250" s="130">
        <f>ROUND(I250*H250,2)</f>
        <v>0</v>
      </c>
      <c r="K250" s="127" t="s">
        <v>144</v>
      </c>
      <c r="L250" s="25"/>
      <c r="M250" s="131" t="s">
        <v>1</v>
      </c>
      <c r="N250" s="132" t="s">
        <v>40</v>
      </c>
      <c r="O250" s="133">
        <v>0.06</v>
      </c>
      <c r="P250" s="133">
        <f>O250*H250</f>
        <v>0.12</v>
      </c>
      <c r="Q250" s="133">
        <v>0</v>
      </c>
      <c r="R250" s="133">
        <f>Q250*H250</f>
        <v>0</v>
      </c>
      <c r="S250" s="133">
        <v>1E-3</v>
      </c>
      <c r="T250" s="134">
        <f>S250*H250</f>
        <v>2E-3</v>
      </c>
      <c r="AR250" s="135" t="s">
        <v>179</v>
      </c>
      <c r="AT250" s="135" t="s">
        <v>140</v>
      </c>
      <c r="AU250" s="135" t="s">
        <v>85</v>
      </c>
      <c r="AY250" s="13" t="s">
        <v>137</v>
      </c>
      <c r="BE250" s="136">
        <f>IF(N250="základní",J250,0)</f>
        <v>0</v>
      </c>
      <c r="BF250" s="136">
        <f>IF(N250="snížená",J250,0)</f>
        <v>0</v>
      </c>
      <c r="BG250" s="136">
        <f>IF(N250="zákl. přenesená",J250,0)</f>
        <v>0</v>
      </c>
      <c r="BH250" s="136">
        <f>IF(N250="sníž. přenesená",J250,0)</f>
        <v>0</v>
      </c>
      <c r="BI250" s="136">
        <f>IF(N250="nulová",J250,0)</f>
        <v>0</v>
      </c>
      <c r="BJ250" s="13" t="s">
        <v>83</v>
      </c>
      <c r="BK250" s="136">
        <f>ROUND(I250*H250,2)</f>
        <v>0</v>
      </c>
      <c r="BL250" s="13" t="s">
        <v>179</v>
      </c>
      <c r="BM250" s="135" t="s">
        <v>499</v>
      </c>
    </row>
    <row r="251" spans="2:65" s="1" customFormat="1" ht="39">
      <c r="B251" s="25"/>
      <c r="D251" s="137" t="s">
        <v>147</v>
      </c>
      <c r="F251" s="138" t="s">
        <v>500</v>
      </c>
      <c r="L251" s="25"/>
      <c r="M251" s="139"/>
      <c r="T251" s="49"/>
      <c r="AT251" s="13" t="s">
        <v>147</v>
      </c>
      <c r="AU251" s="13" t="s">
        <v>85</v>
      </c>
    </row>
    <row r="252" spans="2:65" s="1" customFormat="1" ht="16.5" customHeight="1">
      <c r="B252" s="124"/>
      <c r="C252" s="125" t="s">
        <v>501</v>
      </c>
      <c r="D252" s="125" t="s">
        <v>140</v>
      </c>
      <c r="E252" s="126" t="s">
        <v>502</v>
      </c>
      <c r="F252" s="127" t="s">
        <v>503</v>
      </c>
      <c r="G252" s="128" t="s">
        <v>286</v>
      </c>
      <c r="H252" s="129">
        <v>7.54</v>
      </c>
      <c r="I252" s="130"/>
      <c r="J252" s="130">
        <f>ROUND(I252*H252,2)</f>
        <v>0</v>
      </c>
      <c r="K252" s="127" t="s">
        <v>144</v>
      </c>
      <c r="L252" s="25"/>
      <c r="M252" s="131" t="s">
        <v>1</v>
      </c>
      <c r="N252" s="132" t="s">
        <v>40</v>
      </c>
      <c r="O252" s="133">
        <v>0.52100000000000002</v>
      </c>
      <c r="P252" s="133">
        <f>O252*H252</f>
        <v>3.9283399999999999</v>
      </c>
      <c r="Q252" s="133">
        <v>0</v>
      </c>
      <c r="R252" s="133">
        <f>Q252*H252</f>
        <v>0</v>
      </c>
      <c r="S252" s="133">
        <v>0</v>
      </c>
      <c r="T252" s="134">
        <f>S252*H252</f>
        <v>0</v>
      </c>
      <c r="AR252" s="135" t="s">
        <v>179</v>
      </c>
      <c r="AT252" s="135" t="s">
        <v>140</v>
      </c>
      <c r="AU252" s="135" t="s">
        <v>85</v>
      </c>
      <c r="AY252" s="13" t="s">
        <v>137</v>
      </c>
      <c r="BE252" s="136">
        <f>IF(N252="základní",J252,0)</f>
        <v>0</v>
      </c>
      <c r="BF252" s="136">
        <f>IF(N252="snížená",J252,0)</f>
        <v>0</v>
      </c>
      <c r="BG252" s="136">
        <f>IF(N252="zákl. přenesená",J252,0)</f>
        <v>0</v>
      </c>
      <c r="BH252" s="136">
        <f>IF(N252="sníž. přenesená",J252,0)</f>
        <v>0</v>
      </c>
      <c r="BI252" s="136">
        <f>IF(N252="nulová",J252,0)</f>
        <v>0</v>
      </c>
      <c r="BJ252" s="13" t="s">
        <v>83</v>
      </c>
      <c r="BK252" s="136">
        <f>ROUND(I252*H252,2)</f>
        <v>0</v>
      </c>
      <c r="BL252" s="13" t="s">
        <v>179</v>
      </c>
      <c r="BM252" s="135" t="s">
        <v>504</v>
      </c>
    </row>
    <row r="253" spans="2:65" s="1" customFormat="1" ht="16.5" customHeight="1">
      <c r="B253" s="124"/>
      <c r="C253" s="140" t="s">
        <v>505</v>
      </c>
      <c r="D253" s="140" t="s">
        <v>268</v>
      </c>
      <c r="E253" s="141" t="s">
        <v>506</v>
      </c>
      <c r="F253" s="142" t="s">
        <v>507</v>
      </c>
      <c r="G253" s="143" t="s">
        <v>286</v>
      </c>
      <c r="H253" s="144">
        <v>8.2940000000000005</v>
      </c>
      <c r="I253" s="145"/>
      <c r="J253" s="145">
        <f>ROUND(I253*H253,2)</f>
        <v>0</v>
      </c>
      <c r="K253" s="142" t="s">
        <v>144</v>
      </c>
      <c r="L253" s="146"/>
      <c r="M253" s="147" t="s">
        <v>1</v>
      </c>
      <c r="N253" s="148" t="s">
        <v>40</v>
      </c>
      <c r="O253" s="133">
        <v>0</v>
      </c>
      <c r="P253" s="133">
        <f>O253*H253</f>
        <v>0</v>
      </c>
      <c r="Q253" s="133">
        <v>7.0000000000000001E-3</v>
      </c>
      <c r="R253" s="133">
        <f>Q253*H253</f>
        <v>5.8058000000000005E-2</v>
      </c>
      <c r="S253" s="133">
        <v>0</v>
      </c>
      <c r="T253" s="134">
        <f>S253*H253</f>
        <v>0</v>
      </c>
      <c r="AR253" s="135" t="s">
        <v>271</v>
      </c>
      <c r="AT253" s="135" t="s">
        <v>268</v>
      </c>
      <c r="AU253" s="135" t="s">
        <v>85</v>
      </c>
      <c r="AY253" s="13" t="s">
        <v>137</v>
      </c>
      <c r="BE253" s="136">
        <f>IF(N253="základní",J253,0)</f>
        <v>0</v>
      </c>
      <c r="BF253" s="136">
        <f>IF(N253="snížená",J253,0)</f>
        <v>0</v>
      </c>
      <c r="BG253" s="136">
        <f>IF(N253="zákl. přenesená",J253,0)</f>
        <v>0</v>
      </c>
      <c r="BH253" s="136">
        <f>IF(N253="sníž. přenesená",J253,0)</f>
        <v>0</v>
      </c>
      <c r="BI253" s="136">
        <f>IF(N253="nulová",J253,0)</f>
        <v>0</v>
      </c>
      <c r="BJ253" s="13" t="s">
        <v>83</v>
      </c>
      <c r="BK253" s="136">
        <f>ROUND(I253*H253,2)</f>
        <v>0</v>
      </c>
      <c r="BL253" s="13" t="s">
        <v>179</v>
      </c>
      <c r="BM253" s="135" t="s">
        <v>508</v>
      </c>
    </row>
    <row r="254" spans="2:65" s="1" customFormat="1" ht="16.5" customHeight="1">
      <c r="B254" s="124"/>
      <c r="C254" s="125" t="s">
        <v>509</v>
      </c>
      <c r="D254" s="125" t="s">
        <v>140</v>
      </c>
      <c r="E254" s="126" t="s">
        <v>510</v>
      </c>
      <c r="F254" s="127" t="s">
        <v>511</v>
      </c>
      <c r="G254" s="128" t="s">
        <v>143</v>
      </c>
      <c r="H254" s="129">
        <v>2</v>
      </c>
      <c r="I254" s="130"/>
      <c r="J254" s="130">
        <f>ROUND(I254*H254,2)</f>
        <v>0</v>
      </c>
      <c r="K254" s="127" t="s">
        <v>144</v>
      </c>
      <c r="L254" s="25"/>
      <c r="M254" s="131" t="s">
        <v>1</v>
      </c>
      <c r="N254" s="132" t="s">
        <v>40</v>
      </c>
      <c r="O254" s="133">
        <v>0.24299999999999999</v>
      </c>
      <c r="P254" s="133">
        <f>O254*H254</f>
        <v>0.48599999999999999</v>
      </c>
      <c r="Q254" s="133">
        <v>0</v>
      </c>
      <c r="R254" s="133">
        <f>Q254*H254</f>
        <v>0</v>
      </c>
      <c r="S254" s="133">
        <v>0</v>
      </c>
      <c r="T254" s="134">
        <f>S254*H254</f>
        <v>0</v>
      </c>
      <c r="AR254" s="135" t="s">
        <v>179</v>
      </c>
      <c r="AT254" s="135" t="s">
        <v>140</v>
      </c>
      <c r="AU254" s="135" t="s">
        <v>85</v>
      </c>
      <c r="AY254" s="13" t="s">
        <v>137</v>
      </c>
      <c r="BE254" s="136">
        <f>IF(N254="základní",J254,0)</f>
        <v>0</v>
      </c>
      <c r="BF254" s="136">
        <f>IF(N254="snížená",J254,0)</f>
        <v>0</v>
      </c>
      <c r="BG254" s="136">
        <f>IF(N254="zákl. přenesená",J254,0)</f>
        <v>0</v>
      </c>
      <c r="BH254" s="136">
        <f>IF(N254="sníž. přenesená",J254,0)</f>
        <v>0</v>
      </c>
      <c r="BI254" s="136">
        <f>IF(N254="nulová",J254,0)</f>
        <v>0</v>
      </c>
      <c r="BJ254" s="13" t="s">
        <v>83</v>
      </c>
      <c r="BK254" s="136">
        <f>ROUND(I254*H254,2)</f>
        <v>0</v>
      </c>
      <c r="BL254" s="13" t="s">
        <v>179</v>
      </c>
      <c r="BM254" s="135" t="s">
        <v>512</v>
      </c>
    </row>
    <row r="255" spans="2:65" s="1" customFormat="1" ht="16.5" customHeight="1">
      <c r="B255" s="124"/>
      <c r="C255" s="140" t="s">
        <v>513</v>
      </c>
      <c r="D255" s="140" t="s">
        <v>268</v>
      </c>
      <c r="E255" s="141" t="s">
        <v>514</v>
      </c>
      <c r="F255" s="142" t="s">
        <v>515</v>
      </c>
      <c r="G255" s="143" t="s">
        <v>143</v>
      </c>
      <c r="H255" s="144">
        <v>1</v>
      </c>
      <c r="I255" s="145"/>
      <c r="J255" s="145">
        <f>ROUND(I255*H255,2)</f>
        <v>0</v>
      </c>
      <c r="K255" s="142" t="s">
        <v>144</v>
      </c>
      <c r="L255" s="146"/>
      <c r="M255" s="147" t="s">
        <v>1</v>
      </c>
      <c r="N255" s="148" t="s">
        <v>40</v>
      </c>
      <c r="O255" s="133">
        <v>0</v>
      </c>
      <c r="P255" s="133">
        <f>O255*H255</f>
        <v>0</v>
      </c>
      <c r="Q255" s="133">
        <v>2.0799999999999998E-3</v>
      </c>
      <c r="R255" s="133">
        <f>Q255*H255</f>
        <v>2.0799999999999998E-3</v>
      </c>
      <c r="S255" s="133">
        <v>0</v>
      </c>
      <c r="T255" s="134">
        <f>S255*H255</f>
        <v>0</v>
      </c>
      <c r="AR255" s="135" t="s">
        <v>271</v>
      </c>
      <c r="AT255" s="135" t="s">
        <v>268</v>
      </c>
      <c r="AU255" s="135" t="s">
        <v>85</v>
      </c>
      <c r="AY255" s="13" t="s">
        <v>137</v>
      </c>
      <c r="BE255" s="136">
        <f>IF(N255="základní",J255,0)</f>
        <v>0</v>
      </c>
      <c r="BF255" s="136">
        <f>IF(N255="snížená",J255,0)</f>
        <v>0</v>
      </c>
      <c r="BG255" s="136">
        <f>IF(N255="zákl. přenesená",J255,0)</f>
        <v>0</v>
      </c>
      <c r="BH255" s="136">
        <f>IF(N255="sníž. přenesená",J255,0)</f>
        <v>0</v>
      </c>
      <c r="BI255" s="136">
        <f>IF(N255="nulová",J255,0)</f>
        <v>0</v>
      </c>
      <c r="BJ255" s="13" t="s">
        <v>83</v>
      </c>
      <c r="BK255" s="136">
        <f>ROUND(I255*H255,2)</f>
        <v>0</v>
      </c>
      <c r="BL255" s="13" t="s">
        <v>179</v>
      </c>
      <c r="BM255" s="135" t="s">
        <v>516</v>
      </c>
    </row>
    <row r="256" spans="2:65" s="1" customFormat="1" ht="19.5">
      <c r="B256" s="25"/>
      <c r="D256" s="137" t="s">
        <v>147</v>
      </c>
      <c r="F256" s="138" t="s">
        <v>517</v>
      </c>
      <c r="L256" s="25"/>
      <c r="M256" s="139"/>
      <c r="T256" s="49"/>
      <c r="AT256" s="13" t="s">
        <v>147</v>
      </c>
      <c r="AU256" s="13" t="s">
        <v>85</v>
      </c>
    </row>
    <row r="257" spans="2:65" s="1" customFormat="1" ht="16.5" customHeight="1">
      <c r="B257" s="124"/>
      <c r="C257" s="140" t="s">
        <v>518</v>
      </c>
      <c r="D257" s="140" t="s">
        <v>268</v>
      </c>
      <c r="E257" s="141" t="s">
        <v>519</v>
      </c>
      <c r="F257" s="142" t="s">
        <v>520</v>
      </c>
      <c r="G257" s="143" t="s">
        <v>143</v>
      </c>
      <c r="H257" s="144">
        <v>1</v>
      </c>
      <c r="I257" s="145"/>
      <c r="J257" s="145">
        <f>ROUND(I257*H257,2)</f>
        <v>0</v>
      </c>
      <c r="K257" s="142" t="s">
        <v>144</v>
      </c>
      <c r="L257" s="146"/>
      <c r="M257" s="147" t="s">
        <v>1</v>
      </c>
      <c r="N257" s="148" t="s">
        <v>40</v>
      </c>
      <c r="O257" s="133">
        <v>0</v>
      </c>
      <c r="P257" s="133">
        <f>O257*H257</f>
        <v>0</v>
      </c>
      <c r="Q257" s="133">
        <v>1.8500000000000001E-3</v>
      </c>
      <c r="R257" s="133">
        <f>Q257*H257</f>
        <v>1.8500000000000001E-3</v>
      </c>
      <c r="S257" s="133">
        <v>0</v>
      </c>
      <c r="T257" s="134">
        <f>S257*H257</f>
        <v>0</v>
      </c>
      <c r="AR257" s="135" t="s">
        <v>271</v>
      </c>
      <c r="AT257" s="135" t="s">
        <v>268</v>
      </c>
      <c r="AU257" s="135" t="s">
        <v>85</v>
      </c>
      <c r="AY257" s="13" t="s">
        <v>137</v>
      </c>
      <c r="BE257" s="136">
        <f>IF(N257="základní",J257,0)</f>
        <v>0</v>
      </c>
      <c r="BF257" s="136">
        <f>IF(N257="snížená",J257,0)</f>
        <v>0</v>
      </c>
      <c r="BG257" s="136">
        <f>IF(N257="zákl. přenesená",J257,0)</f>
        <v>0</v>
      </c>
      <c r="BH257" s="136">
        <f>IF(N257="sníž. přenesená",J257,0)</f>
        <v>0</v>
      </c>
      <c r="BI257" s="136">
        <f>IF(N257="nulová",J257,0)</f>
        <v>0</v>
      </c>
      <c r="BJ257" s="13" t="s">
        <v>83</v>
      </c>
      <c r="BK257" s="136">
        <f>ROUND(I257*H257,2)</f>
        <v>0</v>
      </c>
      <c r="BL257" s="13" t="s">
        <v>179</v>
      </c>
      <c r="BM257" s="135" t="s">
        <v>521</v>
      </c>
    </row>
    <row r="258" spans="2:65" s="1" customFormat="1" ht="19.5">
      <c r="B258" s="25"/>
      <c r="D258" s="137" t="s">
        <v>147</v>
      </c>
      <c r="F258" s="138" t="s">
        <v>522</v>
      </c>
      <c r="L258" s="25"/>
      <c r="M258" s="139"/>
      <c r="T258" s="49"/>
      <c r="AT258" s="13" t="s">
        <v>147</v>
      </c>
      <c r="AU258" s="13" t="s">
        <v>85</v>
      </c>
    </row>
    <row r="259" spans="2:65" s="1" customFormat="1" ht="16.5" customHeight="1">
      <c r="B259" s="124"/>
      <c r="C259" s="125" t="s">
        <v>523</v>
      </c>
      <c r="D259" s="125" t="s">
        <v>140</v>
      </c>
      <c r="E259" s="126" t="s">
        <v>524</v>
      </c>
      <c r="F259" s="127" t="s">
        <v>525</v>
      </c>
      <c r="G259" s="128" t="s">
        <v>231</v>
      </c>
      <c r="H259" s="129">
        <v>6.2E-2</v>
      </c>
      <c r="I259" s="130"/>
      <c r="J259" s="130">
        <f>ROUND(I259*H259,2)</f>
        <v>0</v>
      </c>
      <c r="K259" s="127" t="s">
        <v>144</v>
      </c>
      <c r="L259" s="25"/>
      <c r="M259" s="131" t="s">
        <v>1</v>
      </c>
      <c r="N259" s="132" t="s">
        <v>40</v>
      </c>
      <c r="O259" s="133">
        <v>7.1479999999999997</v>
      </c>
      <c r="P259" s="133">
        <f>O259*H259</f>
        <v>0.44317599999999996</v>
      </c>
      <c r="Q259" s="133">
        <v>0</v>
      </c>
      <c r="R259" s="133">
        <f>Q259*H259</f>
        <v>0</v>
      </c>
      <c r="S259" s="133">
        <v>0</v>
      </c>
      <c r="T259" s="134">
        <f>S259*H259</f>
        <v>0</v>
      </c>
      <c r="AR259" s="135" t="s">
        <v>179</v>
      </c>
      <c r="AT259" s="135" t="s">
        <v>140</v>
      </c>
      <c r="AU259" s="135" t="s">
        <v>85</v>
      </c>
      <c r="AY259" s="13" t="s">
        <v>137</v>
      </c>
      <c r="BE259" s="136">
        <f>IF(N259="základní",J259,0)</f>
        <v>0</v>
      </c>
      <c r="BF259" s="136">
        <f>IF(N259="snížená",J259,0)</f>
        <v>0</v>
      </c>
      <c r="BG259" s="136">
        <f>IF(N259="zákl. přenesená",J259,0)</f>
        <v>0</v>
      </c>
      <c r="BH259" s="136">
        <f>IF(N259="sníž. přenesená",J259,0)</f>
        <v>0</v>
      </c>
      <c r="BI259" s="136">
        <f>IF(N259="nulová",J259,0)</f>
        <v>0</v>
      </c>
      <c r="BJ259" s="13" t="s">
        <v>83</v>
      </c>
      <c r="BK259" s="136">
        <f>ROUND(I259*H259,2)</f>
        <v>0</v>
      </c>
      <c r="BL259" s="13" t="s">
        <v>179</v>
      </c>
      <c r="BM259" s="135" t="s">
        <v>526</v>
      </c>
    </row>
    <row r="260" spans="2:65" s="1" customFormat="1" ht="16.5" customHeight="1">
      <c r="B260" s="124"/>
      <c r="C260" s="125" t="s">
        <v>527</v>
      </c>
      <c r="D260" s="125" t="s">
        <v>140</v>
      </c>
      <c r="E260" s="126" t="s">
        <v>528</v>
      </c>
      <c r="F260" s="127" t="s">
        <v>529</v>
      </c>
      <c r="G260" s="128" t="s">
        <v>231</v>
      </c>
      <c r="H260" s="129">
        <v>6.2E-2</v>
      </c>
      <c r="I260" s="130"/>
      <c r="J260" s="130">
        <f>ROUND(I260*H260,2)</f>
        <v>0</v>
      </c>
      <c r="K260" s="127" t="s">
        <v>144</v>
      </c>
      <c r="L260" s="25"/>
      <c r="M260" s="131" t="s">
        <v>1</v>
      </c>
      <c r="N260" s="132" t="s">
        <v>40</v>
      </c>
      <c r="O260" s="133">
        <v>0.65</v>
      </c>
      <c r="P260" s="133">
        <f>O260*H260</f>
        <v>4.0300000000000002E-2</v>
      </c>
      <c r="Q260" s="133">
        <v>0</v>
      </c>
      <c r="R260" s="133">
        <f>Q260*H260</f>
        <v>0</v>
      </c>
      <c r="S260" s="133">
        <v>0</v>
      </c>
      <c r="T260" s="134">
        <f>S260*H260</f>
        <v>0</v>
      </c>
      <c r="AR260" s="135" t="s">
        <v>179</v>
      </c>
      <c r="AT260" s="135" t="s">
        <v>140</v>
      </c>
      <c r="AU260" s="135" t="s">
        <v>85</v>
      </c>
      <c r="AY260" s="13" t="s">
        <v>137</v>
      </c>
      <c r="BE260" s="136">
        <f>IF(N260="základní",J260,0)</f>
        <v>0</v>
      </c>
      <c r="BF260" s="136">
        <f>IF(N260="snížená",J260,0)</f>
        <v>0</v>
      </c>
      <c r="BG260" s="136">
        <f>IF(N260="zákl. přenesená",J260,0)</f>
        <v>0</v>
      </c>
      <c r="BH260" s="136">
        <f>IF(N260="sníž. přenesená",J260,0)</f>
        <v>0</v>
      </c>
      <c r="BI260" s="136">
        <f>IF(N260="nulová",J260,0)</f>
        <v>0</v>
      </c>
      <c r="BJ260" s="13" t="s">
        <v>83</v>
      </c>
      <c r="BK260" s="136">
        <f>ROUND(I260*H260,2)</f>
        <v>0</v>
      </c>
      <c r="BL260" s="13" t="s">
        <v>179</v>
      </c>
      <c r="BM260" s="135" t="s">
        <v>530</v>
      </c>
    </row>
    <row r="261" spans="2:65" s="11" customFormat="1" ht="22.9" customHeight="1">
      <c r="B261" s="113"/>
      <c r="D261" s="114" t="s">
        <v>74</v>
      </c>
      <c r="E261" s="122" t="s">
        <v>531</v>
      </c>
      <c r="F261" s="122" t="s">
        <v>532</v>
      </c>
      <c r="J261" s="123">
        <f>BK261</f>
        <v>0</v>
      </c>
      <c r="L261" s="113"/>
      <c r="M261" s="117"/>
      <c r="P261" s="118">
        <f>P262</f>
        <v>14.572799999999999</v>
      </c>
      <c r="R261" s="118">
        <f>R262</f>
        <v>0</v>
      </c>
      <c r="T261" s="119">
        <f>T262</f>
        <v>0.91079999999999994</v>
      </c>
      <c r="AR261" s="114" t="s">
        <v>85</v>
      </c>
      <c r="AT261" s="120" t="s">
        <v>74</v>
      </c>
      <c r="AU261" s="120" t="s">
        <v>83</v>
      </c>
      <c r="AY261" s="114" t="s">
        <v>137</v>
      </c>
      <c r="BK261" s="121">
        <f>BK262</f>
        <v>0</v>
      </c>
    </row>
    <row r="262" spans="2:65" s="1" customFormat="1" ht="16.5" customHeight="1">
      <c r="B262" s="124"/>
      <c r="C262" s="125" t="s">
        <v>533</v>
      </c>
      <c r="D262" s="125" t="s">
        <v>140</v>
      </c>
      <c r="E262" s="126" t="s">
        <v>534</v>
      </c>
      <c r="F262" s="127" t="s">
        <v>535</v>
      </c>
      <c r="G262" s="128" t="s">
        <v>153</v>
      </c>
      <c r="H262" s="129">
        <v>60.72</v>
      </c>
      <c r="I262" s="130"/>
      <c r="J262" s="130">
        <f>ROUND(I262*H262,2)</f>
        <v>0</v>
      </c>
      <c r="K262" s="127" t="s">
        <v>144</v>
      </c>
      <c r="L262" s="25"/>
      <c r="M262" s="131" t="s">
        <v>1</v>
      </c>
      <c r="N262" s="132" t="s">
        <v>40</v>
      </c>
      <c r="O262" s="133">
        <v>0.24</v>
      </c>
      <c r="P262" s="133">
        <f>O262*H262</f>
        <v>14.572799999999999</v>
      </c>
      <c r="Q262" s="133">
        <v>0</v>
      </c>
      <c r="R262" s="133">
        <f>Q262*H262</f>
        <v>0</v>
      </c>
      <c r="S262" s="133">
        <v>1.4999999999999999E-2</v>
      </c>
      <c r="T262" s="134">
        <f>S262*H262</f>
        <v>0.91079999999999994</v>
      </c>
      <c r="AR262" s="135" t="s">
        <v>179</v>
      </c>
      <c r="AT262" s="135" t="s">
        <v>140</v>
      </c>
      <c r="AU262" s="135" t="s">
        <v>85</v>
      </c>
      <c r="AY262" s="13" t="s">
        <v>137</v>
      </c>
      <c r="BE262" s="136">
        <f>IF(N262="základní",J262,0)</f>
        <v>0</v>
      </c>
      <c r="BF262" s="136">
        <f>IF(N262="snížená",J262,0)</f>
        <v>0</v>
      </c>
      <c r="BG262" s="136">
        <f>IF(N262="zákl. přenesená",J262,0)</f>
        <v>0</v>
      </c>
      <c r="BH262" s="136">
        <f>IF(N262="sníž. přenesená",J262,0)</f>
        <v>0</v>
      </c>
      <c r="BI262" s="136">
        <f>IF(N262="nulová",J262,0)</f>
        <v>0</v>
      </c>
      <c r="BJ262" s="13" t="s">
        <v>83</v>
      </c>
      <c r="BK262" s="136">
        <f>ROUND(I262*H262,2)</f>
        <v>0</v>
      </c>
      <c r="BL262" s="13" t="s">
        <v>179</v>
      </c>
      <c r="BM262" s="135" t="s">
        <v>536</v>
      </c>
    </row>
    <row r="263" spans="2:65" s="11" customFormat="1" ht="22.9" customHeight="1">
      <c r="B263" s="113"/>
      <c r="D263" s="114" t="s">
        <v>74</v>
      </c>
      <c r="E263" s="122" t="s">
        <v>537</v>
      </c>
      <c r="F263" s="122" t="s">
        <v>538</v>
      </c>
      <c r="J263" s="123">
        <f>BK263</f>
        <v>0</v>
      </c>
      <c r="L263" s="113"/>
      <c r="M263" s="117"/>
      <c r="P263" s="118">
        <f>SUM(P264:P281)</f>
        <v>74.950062000000003</v>
      </c>
      <c r="R263" s="118">
        <f>SUM(R264:R281)</f>
        <v>0.68237959999999998</v>
      </c>
      <c r="T263" s="119">
        <f>SUM(T264:T281)</f>
        <v>0.19242959999999998</v>
      </c>
      <c r="AR263" s="114" t="s">
        <v>85</v>
      </c>
      <c r="AT263" s="120" t="s">
        <v>74</v>
      </c>
      <c r="AU263" s="120" t="s">
        <v>83</v>
      </c>
      <c r="AY263" s="114" t="s">
        <v>137</v>
      </c>
      <c r="BK263" s="121">
        <f>SUM(BK264:BK281)</f>
        <v>0</v>
      </c>
    </row>
    <row r="264" spans="2:65" s="1" customFormat="1" ht="16.5" customHeight="1">
      <c r="B264" s="124"/>
      <c r="C264" s="125" t="s">
        <v>539</v>
      </c>
      <c r="D264" s="125" t="s">
        <v>140</v>
      </c>
      <c r="E264" s="126" t="s">
        <v>540</v>
      </c>
      <c r="F264" s="127" t="s">
        <v>541</v>
      </c>
      <c r="G264" s="128" t="s">
        <v>153</v>
      </c>
      <c r="H264" s="129">
        <v>60.72</v>
      </c>
      <c r="I264" s="130"/>
      <c r="J264" s="130">
        <f>ROUND(I264*H264,2)</f>
        <v>0</v>
      </c>
      <c r="K264" s="127" t="s">
        <v>144</v>
      </c>
      <c r="L264" s="25"/>
      <c r="M264" s="131" t="s">
        <v>1</v>
      </c>
      <c r="N264" s="132" t="s">
        <v>40</v>
      </c>
      <c r="O264" s="133">
        <v>3.5000000000000003E-2</v>
      </c>
      <c r="P264" s="133">
        <f>O264*H264</f>
        <v>2.1252</v>
      </c>
      <c r="Q264" s="133">
        <v>0</v>
      </c>
      <c r="R264" s="133">
        <f>Q264*H264</f>
        <v>0</v>
      </c>
      <c r="S264" s="133">
        <v>0</v>
      </c>
      <c r="T264" s="134">
        <f>S264*H264</f>
        <v>0</v>
      </c>
      <c r="AR264" s="135" t="s">
        <v>179</v>
      </c>
      <c r="AT264" s="135" t="s">
        <v>140</v>
      </c>
      <c r="AU264" s="135" t="s">
        <v>85</v>
      </c>
      <c r="AY264" s="13" t="s">
        <v>137</v>
      </c>
      <c r="BE264" s="136">
        <f>IF(N264="základní",J264,0)</f>
        <v>0</v>
      </c>
      <c r="BF264" s="136">
        <f>IF(N264="snížená",J264,0)</f>
        <v>0</v>
      </c>
      <c r="BG264" s="136">
        <f>IF(N264="zákl. přenesená",J264,0)</f>
        <v>0</v>
      </c>
      <c r="BH264" s="136">
        <f>IF(N264="sníž. přenesená",J264,0)</f>
        <v>0</v>
      </c>
      <c r="BI264" s="136">
        <f>IF(N264="nulová",J264,0)</f>
        <v>0</v>
      </c>
      <c r="BJ264" s="13" t="s">
        <v>83</v>
      </c>
      <c r="BK264" s="136">
        <f>ROUND(I264*H264,2)</f>
        <v>0</v>
      </c>
      <c r="BL264" s="13" t="s">
        <v>179</v>
      </c>
      <c r="BM264" s="135" t="s">
        <v>542</v>
      </c>
    </row>
    <row r="265" spans="2:65" s="1" customFormat="1" ht="16.5" customHeight="1">
      <c r="B265" s="124"/>
      <c r="C265" s="125" t="s">
        <v>543</v>
      </c>
      <c r="D265" s="125" t="s">
        <v>140</v>
      </c>
      <c r="E265" s="126" t="s">
        <v>544</v>
      </c>
      <c r="F265" s="127" t="s">
        <v>545</v>
      </c>
      <c r="G265" s="128" t="s">
        <v>153</v>
      </c>
      <c r="H265" s="129">
        <v>60.72</v>
      </c>
      <c r="I265" s="130"/>
      <c r="J265" s="130">
        <f>ROUND(I265*H265,2)</f>
        <v>0</v>
      </c>
      <c r="K265" s="127" t="s">
        <v>144</v>
      </c>
      <c r="L265" s="25"/>
      <c r="M265" s="131" t="s">
        <v>1</v>
      </c>
      <c r="N265" s="132" t="s">
        <v>40</v>
      </c>
      <c r="O265" s="133">
        <v>2.4E-2</v>
      </c>
      <c r="P265" s="133">
        <f>O265*H265</f>
        <v>1.4572799999999999</v>
      </c>
      <c r="Q265" s="133">
        <v>0</v>
      </c>
      <c r="R265" s="133">
        <f>Q265*H265</f>
        <v>0</v>
      </c>
      <c r="S265" s="133">
        <v>0</v>
      </c>
      <c r="T265" s="134">
        <f>S265*H265</f>
        <v>0</v>
      </c>
      <c r="AR265" s="135" t="s">
        <v>179</v>
      </c>
      <c r="AT265" s="135" t="s">
        <v>140</v>
      </c>
      <c r="AU265" s="135" t="s">
        <v>85</v>
      </c>
      <c r="AY265" s="13" t="s">
        <v>137</v>
      </c>
      <c r="BE265" s="136">
        <f>IF(N265="základní",J265,0)</f>
        <v>0</v>
      </c>
      <c r="BF265" s="136">
        <f>IF(N265="snížená",J265,0)</f>
        <v>0</v>
      </c>
      <c r="BG265" s="136">
        <f>IF(N265="zákl. přenesená",J265,0)</f>
        <v>0</v>
      </c>
      <c r="BH265" s="136">
        <f>IF(N265="sníž. přenesená",J265,0)</f>
        <v>0</v>
      </c>
      <c r="BI265" s="136">
        <f>IF(N265="nulová",J265,0)</f>
        <v>0</v>
      </c>
      <c r="BJ265" s="13" t="s">
        <v>83</v>
      </c>
      <c r="BK265" s="136">
        <f>ROUND(I265*H265,2)</f>
        <v>0</v>
      </c>
      <c r="BL265" s="13" t="s">
        <v>179</v>
      </c>
      <c r="BM265" s="135" t="s">
        <v>546</v>
      </c>
    </row>
    <row r="266" spans="2:65" s="1" customFormat="1" ht="16.5" customHeight="1">
      <c r="B266" s="124"/>
      <c r="C266" s="125" t="s">
        <v>547</v>
      </c>
      <c r="D266" s="125" t="s">
        <v>140</v>
      </c>
      <c r="E266" s="126" t="s">
        <v>548</v>
      </c>
      <c r="F266" s="127" t="s">
        <v>549</v>
      </c>
      <c r="G266" s="128" t="s">
        <v>153</v>
      </c>
      <c r="H266" s="129">
        <v>60.72</v>
      </c>
      <c r="I266" s="130"/>
      <c r="J266" s="130">
        <f>ROUND(I266*H266,2)</f>
        <v>0</v>
      </c>
      <c r="K266" s="127" t="s">
        <v>144</v>
      </c>
      <c r="L266" s="25"/>
      <c r="M266" s="131" t="s">
        <v>1</v>
      </c>
      <c r="N266" s="132" t="s">
        <v>40</v>
      </c>
      <c r="O266" s="133">
        <v>5.8000000000000003E-2</v>
      </c>
      <c r="P266" s="133">
        <f>O266*H266</f>
        <v>3.52176</v>
      </c>
      <c r="Q266" s="133">
        <v>2.0000000000000001E-4</v>
      </c>
      <c r="R266" s="133">
        <f>Q266*H266</f>
        <v>1.2144E-2</v>
      </c>
      <c r="S266" s="133">
        <v>0</v>
      </c>
      <c r="T266" s="134">
        <f>S266*H266</f>
        <v>0</v>
      </c>
      <c r="AR266" s="135" t="s">
        <v>179</v>
      </c>
      <c r="AT266" s="135" t="s">
        <v>140</v>
      </c>
      <c r="AU266" s="135" t="s">
        <v>85</v>
      </c>
      <c r="AY266" s="13" t="s">
        <v>137</v>
      </c>
      <c r="BE266" s="136">
        <f>IF(N266="základní",J266,0)</f>
        <v>0</v>
      </c>
      <c r="BF266" s="136">
        <f>IF(N266="snížená",J266,0)</f>
        <v>0</v>
      </c>
      <c r="BG266" s="136">
        <f>IF(N266="zákl. přenesená",J266,0)</f>
        <v>0</v>
      </c>
      <c r="BH266" s="136">
        <f>IF(N266="sníž. přenesená",J266,0)</f>
        <v>0</v>
      </c>
      <c r="BI266" s="136">
        <f>IF(N266="nulová",J266,0)</f>
        <v>0</v>
      </c>
      <c r="BJ266" s="13" t="s">
        <v>83</v>
      </c>
      <c r="BK266" s="136">
        <f>ROUND(I266*H266,2)</f>
        <v>0</v>
      </c>
      <c r="BL266" s="13" t="s">
        <v>179</v>
      </c>
      <c r="BM266" s="135" t="s">
        <v>550</v>
      </c>
    </row>
    <row r="267" spans="2:65" s="1" customFormat="1" ht="21.75" customHeight="1">
      <c r="B267" s="124"/>
      <c r="C267" s="125" t="s">
        <v>551</v>
      </c>
      <c r="D267" s="125" t="s">
        <v>140</v>
      </c>
      <c r="E267" s="126" t="s">
        <v>552</v>
      </c>
      <c r="F267" s="127" t="s">
        <v>553</v>
      </c>
      <c r="G267" s="128" t="s">
        <v>153</v>
      </c>
      <c r="H267" s="129">
        <v>60.72</v>
      </c>
      <c r="I267" s="130"/>
      <c r="J267" s="130">
        <f>ROUND(I267*H267,2)</f>
        <v>0</v>
      </c>
      <c r="K267" s="127" t="s">
        <v>144</v>
      </c>
      <c r="L267" s="25"/>
      <c r="M267" s="131" t="s">
        <v>1</v>
      </c>
      <c r="N267" s="132" t="s">
        <v>40</v>
      </c>
      <c r="O267" s="133">
        <v>0.192</v>
      </c>
      <c r="P267" s="133">
        <f>O267*H267</f>
        <v>11.658239999999999</v>
      </c>
      <c r="Q267" s="133">
        <v>4.4999999999999997E-3</v>
      </c>
      <c r="R267" s="133">
        <f>Q267*H267</f>
        <v>0.27323999999999998</v>
      </c>
      <c r="S267" s="133">
        <v>0</v>
      </c>
      <c r="T267" s="134">
        <f>S267*H267</f>
        <v>0</v>
      </c>
      <c r="AR267" s="135" t="s">
        <v>179</v>
      </c>
      <c r="AT267" s="135" t="s">
        <v>140</v>
      </c>
      <c r="AU267" s="135" t="s">
        <v>85</v>
      </c>
      <c r="AY267" s="13" t="s">
        <v>137</v>
      </c>
      <c r="BE267" s="136">
        <f>IF(N267="základní",J267,0)</f>
        <v>0</v>
      </c>
      <c r="BF267" s="136">
        <f>IF(N267="snížená",J267,0)</f>
        <v>0</v>
      </c>
      <c r="BG267" s="136">
        <f>IF(N267="zákl. přenesená",J267,0)</f>
        <v>0</v>
      </c>
      <c r="BH267" s="136">
        <f>IF(N267="sníž. přenesená",J267,0)</f>
        <v>0</v>
      </c>
      <c r="BI267" s="136">
        <f>IF(N267="nulová",J267,0)</f>
        <v>0</v>
      </c>
      <c r="BJ267" s="13" t="s">
        <v>83</v>
      </c>
      <c r="BK267" s="136">
        <f>ROUND(I267*H267,2)</f>
        <v>0</v>
      </c>
      <c r="BL267" s="13" t="s">
        <v>179</v>
      </c>
      <c r="BM267" s="135" t="s">
        <v>554</v>
      </c>
    </row>
    <row r="268" spans="2:65" s="1" customFormat="1" ht="16.5" customHeight="1">
      <c r="B268" s="124"/>
      <c r="C268" s="125" t="s">
        <v>555</v>
      </c>
      <c r="D268" s="125" t="s">
        <v>140</v>
      </c>
      <c r="E268" s="126" t="s">
        <v>556</v>
      </c>
      <c r="F268" s="127" t="s">
        <v>557</v>
      </c>
      <c r="G268" s="128" t="s">
        <v>153</v>
      </c>
      <c r="H268" s="129">
        <v>60.72</v>
      </c>
      <c r="I268" s="130"/>
      <c r="J268" s="130">
        <f>ROUND(I268*H268,2)</f>
        <v>0</v>
      </c>
      <c r="K268" s="127" t="s">
        <v>144</v>
      </c>
      <c r="L268" s="25"/>
      <c r="M268" s="131" t="s">
        <v>1</v>
      </c>
      <c r="N268" s="132" t="s">
        <v>40</v>
      </c>
      <c r="O268" s="133">
        <v>0.255</v>
      </c>
      <c r="P268" s="133">
        <f>O268*H268</f>
        <v>15.483599999999999</v>
      </c>
      <c r="Q268" s="133">
        <v>0</v>
      </c>
      <c r="R268" s="133">
        <f>Q268*H268</f>
        <v>0</v>
      </c>
      <c r="S268" s="133">
        <v>3.0000000000000001E-3</v>
      </c>
      <c r="T268" s="134">
        <f>S268*H268</f>
        <v>0.18215999999999999</v>
      </c>
      <c r="AR268" s="135" t="s">
        <v>179</v>
      </c>
      <c r="AT268" s="135" t="s">
        <v>140</v>
      </c>
      <c r="AU268" s="135" t="s">
        <v>85</v>
      </c>
      <c r="AY268" s="13" t="s">
        <v>137</v>
      </c>
      <c r="BE268" s="136">
        <f>IF(N268="základní",J268,0)</f>
        <v>0</v>
      </c>
      <c r="BF268" s="136">
        <f>IF(N268="snížená",J268,0)</f>
        <v>0</v>
      </c>
      <c r="BG268" s="136">
        <f>IF(N268="zákl. přenesená",J268,0)</f>
        <v>0</v>
      </c>
      <c r="BH268" s="136">
        <f>IF(N268="sníž. přenesená",J268,0)</f>
        <v>0</v>
      </c>
      <c r="BI268" s="136">
        <f>IF(N268="nulová",J268,0)</f>
        <v>0</v>
      </c>
      <c r="BJ268" s="13" t="s">
        <v>83</v>
      </c>
      <c r="BK268" s="136">
        <f>ROUND(I268*H268,2)</f>
        <v>0</v>
      </c>
      <c r="BL268" s="13" t="s">
        <v>179</v>
      </c>
      <c r="BM268" s="135" t="s">
        <v>558</v>
      </c>
    </row>
    <row r="269" spans="2:65" s="1" customFormat="1" ht="19.5">
      <c r="B269" s="25"/>
      <c r="D269" s="137" t="s">
        <v>147</v>
      </c>
      <c r="F269" s="138" t="s">
        <v>559</v>
      </c>
      <c r="L269" s="25"/>
      <c r="M269" s="139"/>
      <c r="T269" s="49"/>
      <c r="AT269" s="13" t="s">
        <v>147</v>
      </c>
      <c r="AU269" s="13" t="s">
        <v>85</v>
      </c>
    </row>
    <row r="270" spans="2:65" s="1" customFormat="1" ht="16.5" customHeight="1">
      <c r="B270" s="124"/>
      <c r="C270" s="125" t="s">
        <v>560</v>
      </c>
      <c r="D270" s="125" t="s">
        <v>140</v>
      </c>
      <c r="E270" s="126" t="s">
        <v>561</v>
      </c>
      <c r="F270" s="127" t="s">
        <v>562</v>
      </c>
      <c r="G270" s="128" t="s">
        <v>153</v>
      </c>
      <c r="H270" s="129">
        <v>60.72</v>
      </c>
      <c r="I270" s="130"/>
      <c r="J270" s="130">
        <f>ROUND(I270*H270,2)</f>
        <v>0</v>
      </c>
      <c r="K270" s="127" t="s">
        <v>144</v>
      </c>
      <c r="L270" s="25"/>
      <c r="M270" s="131" t="s">
        <v>1</v>
      </c>
      <c r="N270" s="132" t="s">
        <v>40</v>
      </c>
      <c r="O270" s="133">
        <v>0.23300000000000001</v>
      </c>
      <c r="P270" s="133">
        <f>O270*H270</f>
        <v>14.14776</v>
      </c>
      <c r="Q270" s="133">
        <v>2.9999999999999997E-4</v>
      </c>
      <c r="R270" s="133">
        <f>Q270*H270</f>
        <v>1.8216E-2</v>
      </c>
      <c r="S270" s="133">
        <v>0</v>
      </c>
      <c r="T270" s="134">
        <f>S270*H270</f>
        <v>0</v>
      </c>
      <c r="AR270" s="135" t="s">
        <v>179</v>
      </c>
      <c r="AT270" s="135" t="s">
        <v>140</v>
      </c>
      <c r="AU270" s="135" t="s">
        <v>85</v>
      </c>
      <c r="AY270" s="13" t="s">
        <v>137</v>
      </c>
      <c r="BE270" s="136">
        <f>IF(N270="základní",J270,0)</f>
        <v>0</v>
      </c>
      <c r="BF270" s="136">
        <f>IF(N270="snížená",J270,0)</f>
        <v>0</v>
      </c>
      <c r="BG270" s="136">
        <f>IF(N270="zákl. přenesená",J270,0)</f>
        <v>0</v>
      </c>
      <c r="BH270" s="136">
        <f>IF(N270="sníž. přenesená",J270,0)</f>
        <v>0</v>
      </c>
      <c r="BI270" s="136">
        <f>IF(N270="nulová",J270,0)</f>
        <v>0</v>
      </c>
      <c r="BJ270" s="13" t="s">
        <v>83</v>
      </c>
      <c r="BK270" s="136">
        <f>ROUND(I270*H270,2)</f>
        <v>0</v>
      </c>
      <c r="BL270" s="13" t="s">
        <v>179</v>
      </c>
      <c r="BM270" s="135" t="s">
        <v>563</v>
      </c>
    </row>
    <row r="271" spans="2:65" s="1" customFormat="1" ht="19.5">
      <c r="B271" s="25"/>
      <c r="D271" s="137" t="s">
        <v>147</v>
      </c>
      <c r="F271" s="138" t="s">
        <v>564</v>
      </c>
      <c r="L271" s="25"/>
      <c r="M271" s="139"/>
      <c r="T271" s="49"/>
      <c r="AT271" s="13" t="s">
        <v>147</v>
      </c>
      <c r="AU271" s="13" t="s">
        <v>85</v>
      </c>
    </row>
    <row r="272" spans="2:65" s="1" customFormat="1" ht="16.5" customHeight="1">
      <c r="B272" s="124"/>
      <c r="C272" s="140" t="s">
        <v>565</v>
      </c>
      <c r="D272" s="140" t="s">
        <v>268</v>
      </c>
      <c r="E272" s="141" t="s">
        <v>566</v>
      </c>
      <c r="F272" s="142" t="s">
        <v>567</v>
      </c>
      <c r="G272" s="143" t="s">
        <v>153</v>
      </c>
      <c r="H272" s="144">
        <v>72.864000000000004</v>
      </c>
      <c r="I272" s="145"/>
      <c r="J272" s="145">
        <f t="shared" ref="J272:J281" si="30">ROUND(I272*H272,2)</f>
        <v>0</v>
      </c>
      <c r="K272" s="142" t="s">
        <v>144</v>
      </c>
      <c r="L272" s="146"/>
      <c r="M272" s="147" t="s">
        <v>1</v>
      </c>
      <c r="N272" s="148" t="s">
        <v>40</v>
      </c>
      <c r="O272" s="133">
        <v>0</v>
      </c>
      <c r="P272" s="133">
        <f t="shared" ref="P272:P281" si="31">O272*H272</f>
        <v>0</v>
      </c>
      <c r="Q272" s="133">
        <v>5.9999999999999995E-4</v>
      </c>
      <c r="R272" s="133">
        <f t="shared" ref="R272:R281" si="32">Q272*H272</f>
        <v>4.3718399999999998E-2</v>
      </c>
      <c r="S272" s="133">
        <v>0</v>
      </c>
      <c r="T272" s="134">
        <f t="shared" ref="T272:T281" si="33">S272*H272</f>
        <v>0</v>
      </c>
      <c r="AR272" s="135" t="s">
        <v>271</v>
      </c>
      <c r="AT272" s="135" t="s">
        <v>268</v>
      </c>
      <c r="AU272" s="135" t="s">
        <v>85</v>
      </c>
      <c r="AY272" s="13" t="s">
        <v>137</v>
      </c>
      <c r="BE272" s="136">
        <f t="shared" ref="BE272:BE281" si="34">IF(N272="základní",J272,0)</f>
        <v>0</v>
      </c>
      <c r="BF272" s="136">
        <f t="shared" ref="BF272:BF281" si="35">IF(N272="snížená",J272,0)</f>
        <v>0</v>
      </c>
      <c r="BG272" s="136">
        <f t="shared" ref="BG272:BG281" si="36">IF(N272="zákl. přenesená",J272,0)</f>
        <v>0</v>
      </c>
      <c r="BH272" s="136">
        <f t="shared" ref="BH272:BH281" si="37">IF(N272="sníž. přenesená",J272,0)</f>
        <v>0</v>
      </c>
      <c r="BI272" s="136">
        <f t="shared" ref="BI272:BI281" si="38">IF(N272="nulová",J272,0)</f>
        <v>0</v>
      </c>
      <c r="BJ272" s="13" t="s">
        <v>83</v>
      </c>
      <c r="BK272" s="136">
        <f t="shared" ref="BK272:BK281" si="39">ROUND(I272*H272,2)</f>
        <v>0</v>
      </c>
      <c r="BL272" s="13" t="s">
        <v>179</v>
      </c>
      <c r="BM272" s="135" t="s">
        <v>568</v>
      </c>
    </row>
    <row r="273" spans="2:65" s="1" customFormat="1" ht="16.5" customHeight="1">
      <c r="B273" s="124"/>
      <c r="C273" s="125" t="s">
        <v>569</v>
      </c>
      <c r="D273" s="125" t="s">
        <v>140</v>
      </c>
      <c r="E273" s="126" t="s">
        <v>570</v>
      </c>
      <c r="F273" s="127" t="s">
        <v>571</v>
      </c>
      <c r="G273" s="128" t="s">
        <v>153</v>
      </c>
      <c r="H273" s="129">
        <v>60.72</v>
      </c>
      <c r="I273" s="130"/>
      <c r="J273" s="130">
        <f t="shared" si="30"/>
        <v>0</v>
      </c>
      <c r="K273" s="127" t="s">
        <v>144</v>
      </c>
      <c r="L273" s="25"/>
      <c r="M273" s="131" t="s">
        <v>1</v>
      </c>
      <c r="N273" s="132" t="s">
        <v>40</v>
      </c>
      <c r="O273" s="133">
        <v>0.16</v>
      </c>
      <c r="P273" s="133">
        <f t="shared" si="31"/>
        <v>9.7151999999999994</v>
      </c>
      <c r="Q273" s="133">
        <v>6.9999999999999999E-4</v>
      </c>
      <c r="R273" s="133">
        <f t="shared" si="32"/>
        <v>4.2504E-2</v>
      </c>
      <c r="S273" s="133">
        <v>0</v>
      </c>
      <c r="T273" s="134">
        <f t="shared" si="33"/>
        <v>0</v>
      </c>
      <c r="AR273" s="135" t="s">
        <v>179</v>
      </c>
      <c r="AT273" s="135" t="s">
        <v>140</v>
      </c>
      <c r="AU273" s="135" t="s">
        <v>85</v>
      </c>
      <c r="AY273" s="13" t="s">
        <v>137</v>
      </c>
      <c r="BE273" s="136">
        <f t="shared" si="34"/>
        <v>0</v>
      </c>
      <c r="BF273" s="136">
        <f t="shared" si="35"/>
        <v>0</v>
      </c>
      <c r="BG273" s="136">
        <f t="shared" si="36"/>
        <v>0</v>
      </c>
      <c r="BH273" s="136">
        <f t="shared" si="37"/>
        <v>0</v>
      </c>
      <c r="BI273" s="136">
        <f t="shared" si="38"/>
        <v>0</v>
      </c>
      <c r="BJ273" s="13" t="s">
        <v>83</v>
      </c>
      <c r="BK273" s="136">
        <f t="shared" si="39"/>
        <v>0</v>
      </c>
      <c r="BL273" s="13" t="s">
        <v>179</v>
      </c>
      <c r="BM273" s="135" t="s">
        <v>572</v>
      </c>
    </row>
    <row r="274" spans="2:65" s="1" customFormat="1" ht="24.2" customHeight="1">
      <c r="B274" s="124"/>
      <c r="C274" s="140" t="s">
        <v>573</v>
      </c>
      <c r="D274" s="140" t="s">
        <v>268</v>
      </c>
      <c r="E274" s="141" t="s">
        <v>574</v>
      </c>
      <c r="F274" s="142" t="s">
        <v>575</v>
      </c>
      <c r="G274" s="143" t="s">
        <v>153</v>
      </c>
      <c r="H274" s="144">
        <v>69.828000000000003</v>
      </c>
      <c r="I274" s="145"/>
      <c r="J274" s="145">
        <f t="shared" si="30"/>
        <v>0</v>
      </c>
      <c r="K274" s="142" t="s">
        <v>144</v>
      </c>
      <c r="L274" s="146"/>
      <c r="M274" s="147" t="s">
        <v>1</v>
      </c>
      <c r="N274" s="148" t="s">
        <v>40</v>
      </c>
      <c r="O274" s="133">
        <v>0</v>
      </c>
      <c r="P274" s="133">
        <f t="shared" si="31"/>
        <v>0</v>
      </c>
      <c r="Q274" s="133">
        <v>3.8999999999999998E-3</v>
      </c>
      <c r="R274" s="133">
        <f t="shared" si="32"/>
        <v>0.27232919999999999</v>
      </c>
      <c r="S274" s="133">
        <v>0</v>
      </c>
      <c r="T274" s="134">
        <f t="shared" si="33"/>
        <v>0</v>
      </c>
      <c r="AR274" s="135" t="s">
        <v>271</v>
      </c>
      <c r="AT274" s="135" t="s">
        <v>268</v>
      </c>
      <c r="AU274" s="135" t="s">
        <v>85</v>
      </c>
      <c r="AY274" s="13" t="s">
        <v>137</v>
      </c>
      <c r="BE274" s="136">
        <f t="shared" si="34"/>
        <v>0</v>
      </c>
      <c r="BF274" s="136">
        <f t="shared" si="35"/>
        <v>0</v>
      </c>
      <c r="BG274" s="136">
        <f t="shared" si="36"/>
        <v>0</v>
      </c>
      <c r="BH274" s="136">
        <f t="shared" si="37"/>
        <v>0</v>
      </c>
      <c r="BI274" s="136">
        <f t="shared" si="38"/>
        <v>0</v>
      </c>
      <c r="BJ274" s="13" t="s">
        <v>83</v>
      </c>
      <c r="BK274" s="136">
        <f t="shared" si="39"/>
        <v>0</v>
      </c>
      <c r="BL274" s="13" t="s">
        <v>179</v>
      </c>
      <c r="BM274" s="135" t="s">
        <v>576</v>
      </c>
    </row>
    <row r="275" spans="2:65" s="1" customFormat="1" ht="16.5" customHeight="1">
      <c r="B275" s="124"/>
      <c r="C275" s="125" t="s">
        <v>577</v>
      </c>
      <c r="D275" s="125" t="s">
        <v>140</v>
      </c>
      <c r="E275" s="126" t="s">
        <v>578</v>
      </c>
      <c r="F275" s="127" t="s">
        <v>579</v>
      </c>
      <c r="G275" s="128" t="s">
        <v>286</v>
      </c>
      <c r="H275" s="129">
        <v>34.231999999999999</v>
      </c>
      <c r="I275" s="130"/>
      <c r="J275" s="130">
        <f t="shared" si="30"/>
        <v>0</v>
      </c>
      <c r="K275" s="127" t="s">
        <v>144</v>
      </c>
      <c r="L275" s="25"/>
      <c r="M275" s="131" t="s">
        <v>1</v>
      </c>
      <c r="N275" s="132" t="s">
        <v>40</v>
      </c>
      <c r="O275" s="133">
        <v>3.5000000000000003E-2</v>
      </c>
      <c r="P275" s="133">
        <f t="shared" si="31"/>
        <v>1.1981200000000001</v>
      </c>
      <c r="Q275" s="133">
        <v>0</v>
      </c>
      <c r="R275" s="133">
        <f t="shared" si="32"/>
        <v>0</v>
      </c>
      <c r="S275" s="133">
        <v>2.9999999999999997E-4</v>
      </c>
      <c r="T275" s="134">
        <f t="shared" si="33"/>
        <v>1.0269599999999999E-2</v>
      </c>
      <c r="AR275" s="135" t="s">
        <v>179</v>
      </c>
      <c r="AT275" s="135" t="s">
        <v>140</v>
      </c>
      <c r="AU275" s="135" t="s">
        <v>85</v>
      </c>
      <c r="AY275" s="13" t="s">
        <v>137</v>
      </c>
      <c r="BE275" s="136">
        <f t="shared" si="34"/>
        <v>0</v>
      </c>
      <c r="BF275" s="136">
        <f t="shared" si="35"/>
        <v>0</v>
      </c>
      <c r="BG275" s="136">
        <f t="shared" si="36"/>
        <v>0</v>
      </c>
      <c r="BH275" s="136">
        <f t="shared" si="37"/>
        <v>0</v>
      </c>
      <c r="BI275" s="136">
        <f t="shared" si="38"/>
        <v>0</v>
      </c>
      <c r="BJ275" s="13" t="s">
        <v>83</v>
      </c>
      <c r="BK275" s="136">
        <f t="shared" si="39"/>
        <v>0</v>
      </c>
      <c r="BL275" s="13" t="s">
        <v>179</v>
      </c>
      <c r="BM275" s="135" t="s">
        <v>580</v>
      </c>
    </row>
    <row r="276" spans="2:65" s="1" customFormat="1" ht="16.5" customHeight="1">
      <c r="B276" s="124"/>
      <c r="C276" s="125" t="s">
        <v>581</v>
      </c>
      <c r="D276" s="125" t="s">
        <v>140</v>
      </c>
      <c r="E276" s="126" t="s">
        <v>582</v>
      </c>
      <c r="F276" s="127" t="s">
        <v>583</v>
      </c>
      <c r="G276" s="128" t="s">
        <v>286</v>
      </c>
      <c r="H276" s="129">
        <v>31.12</v>
      </c>
      <c r="I276" s="130"/>
      <c r="J276" s="130">
        <f t="shared" si="30"/>
        <v>0</v>
      </c>
      <c r="K276" s="127" t="s">
        <v>144</v>
      </c>
      <c r="L276" s="25"/>
      <c r="M276" s="131" t="s">
        <v>1</v>
      </c>
      <c r="N276" s="132" t="s">
        <v>40</v>
      </c>
      <c r="O276" s="133">
        <v>0.18099999999999999</v>
      </c>
      <c r="P276" s="133">
        <f t="shared" si="31"/>
        <v>5.6327199999999999</v>
      </c>
      <c r="Q276" s="133">
        <v>1.0000000000000001E-5</v>
      </c>
      <c r="R276" s="133">
        <f t="shared" si="32"/>
        <v>3.1120000000000003E-4</v>
      </c>
      <c r="S276" s="133">
        <v>0</v>
      </c>
      <c r="T276" s="134">
        <f t="shared" si="33"/>
        <v>0</v>
      </c>
      <c r="AR276" s="135" t="s">
        <v>179</v>
      </c>
      <c r="AT276" s="135" t="s">
        <v>140</v>
      </c>
      <c r="AU276" s="135" t="s">
        <v>85</v>
      </c>
      <c r="AY276" s="13" t="s">
        <v>137</v>
      </c>
      <c r="BE276" s="136">
        <f t="shared" si="34"/>
        <v>0</v>
      </c>
      <c r="BF276" s="136">
        <f t="shared" si="35"/>
        <v>0</v>
      </c>
      <c r="BG276" s="136">
        <f t="shared" si="36"/>
        <v>0</v>
      </c>
      <c r="BH276" s="136">
        <f t="shared" si="37"/>
        <v>0</v>
      </c>
      <c r="BI276" s="136">
        <f t="shared" si="38"/>
        <v>0</v>
      </c>
      <c r="BJ276" s="13" t="s">
        <v>83</v>
      </c>
      <c r="BK276" s="136">
        <f t="shared" si="39"/>
        <v>0</v>
      </c>
      <c r="BL276" s="13" t="s">
        <v>179</v>
      </c>
      <c r="BM276" s="135" t="s">
        <v>584</v>
      </c>
    </row>
    <row r="277" spans="2:65" s="1" customFormat="1" ht="16.5" customHeight="1">
      <c r="B277" s="124"/>
      <c r="C277" s="140" t="s">
        <v>585</v>
      </c>
      <c r="D277" s="140" t="s">
        <v>268</v>
      </c>
      <c r="E277" s="141" t="s">
        <v>586</v>
      </c>
      <c r="F277" s="142" t="s">
        <v>587</v>
      </c>
      <c r="G277" s="143" t="s">
        <v>286</v>
      </c>
      <c r="H277" s="144">
        <v>34.231999999999999</v>
      </c>
      <c r="I277" s="145"/>
      <c r="J277" s="145">
        <f t="shared" si="30"/>
        <v>0</v>
      </c>
      <c r="K277" s="142" t="s">
        <v>144</v>
      </c>
      <c r="L277" s="146"/>
      <c r="M277" s="147" t="s">
        <v>1</v>
      </c>
      <c r="N277" s="148" t="s">
        <v>40</v>
      </c>
      <c r="O277" s="133">
        <v>0</v>
      </c>
      <c r="P277" s="133">
        <f t="shared" si="31"/>
        <v>0</v>
      </c>
      <c r="Q277" s="133">
        <v>5.0000000000000001E-4</v>
      </c>
      <c r="R277" s="133">
        <f t="shared" si="32"/>
        <v>1.7115999999999999E-2</v>
      </c>
      <c r="S277" s="133">
        <v>0</v>
      </c>
      <c r="T277" s="134">
        <f t="shared" si="33"/>
        <v>0</v>
      </c>
      <c r="AR277" s="135" t="s">
        <v>271</v>
      </c>
      <c r="AT277" s="135" t="s">
        <v>268</v>
      </c>
      <c r="AU277" s="135" t="s">
        <v>85</v>
      </c>
      <c r="AY277" s="13" t="s">
        <v>137</v>
      </c>
      <c r="BE277" s="136">
        <f t="shared" si="34"/>
        <v>0</v>
      </c>
      <c r="BF277" s="136">
        <f t="shared" si="35"/>
        <v>0</v>
      </c>
      <c r="BG277" s="136">
        <f t="shared" si="36"/>
        <v>0</v>
      </c>
      <c r="BH277" s="136">
        <f t="shared" si="37"/>
        <v>0</v>
      </c>
      <c r="BI277" s="136">
        <f t="shared" si="38"/>
        <v>0</v>
      </c>
      <c r="BJ277" s="13" t="s">
        <v>83</v>
      </c>
      <c r="BK277" s="136">
        <f t="shared" si="39"/>
        <v>0</v>
      </c>
      <c r="BL277" s="13" t="s">
        <v>179</v>
      </c>
      <c r="BM277" s="135" t="s">
        <v>588</v>
      </c>
    </row>
    <row r="278" spans="2:65" s="1" customFormat="1" ht="16.5" customHeight="1">
      <c r="B278" s="124"/>
      <c r="C278" s="125" t="s">
        <v>589</v>
      </c>
      <c r="D278" s="125" t="s">
        <v>140</v>
      </c>
      <c r="E278" s="126" t="s">
        <v>590</v>
      </c>
      <c r="F278" s="127" t="s">
        <v>591</v>
      </c>
      <c r="G278" s="128" t="s">
        <v>286</v>
      </c>
      <c r="H278" s="129">
        <v>31.12</v>
      </c>
      <c r="I278" s="130"/>
      <c r="J278" s="130">
        <f t="shared" si="30"/>
        <v>0</v>
      </c>
      <c r="K278" s="127" t="s">
        <v>144</v>
      </c>
      <c r="L278" s="25"/>
      <c r="M278" s="131" t="s">
        <v>1</v>
      </c>
      <c r="N278" s="132" t="s">
        <v>40</v>
      </c>
      <c r="O278" s="133">
        <v>0.05</v>
      </c>
      <c r="P278" s="133">
        <f t="shared" si="31"/>
        <v>1.556</v>
      </c>
      <c r="Q278" s="133">
        <v>9.0000000000000006E-5</v>
      </c>
      <c r="R278" s="133">
        <f t="shared" si="32"/>
        <v>2.8008000000000004E-3</v>
      </c>
      <c r="S278" s="133">
        <v>0</v>
      </c>
      <c r="T278" s="134">
        <f t="shared" si="33"/>
        <v>0</v>
      </c>
      <c r="AR278" s="135" t="s">
        <v>179</v>
      </c>
      <c r="AT278" s="135" t="s">
        <v>140</v>
      </c>
      <c r="AU278" s="135" t="s">
        <v>85</v>
      </c>
      <c r="AY278" s="13" t="s">
        <v>137</v>
      </c>
      <c r="BE278" s="136">
        <f t="shared" si="34"/>
        <v>0</v>
      </c>
      <c r="BF278" s="136">
        <f t="shared" si="35"/>
        <v>0</v>
      </c>
      <c r="BG278" s="136">
        <f t="shared" si="36"/>
        <v>0</v>
      </c>
      <c r="BH278" s="136">
        <f t="shared" si="37"/>
        <v>0</v>
      </c>
      <c r="BI278" s="136">
        <f t="shared" si="38"/>
        <v>0</v>
      </c>
      <c r="BJ278" s="13" t="s">
        <v>83</v>
      </c>
      <c r="BK278" s="136">
        <f t="shared" si="39"/>
        <v>0</v>
      </c>
      <c r="BL278" s="13" t="s">
        <v>179</v>
      </c>
      <c r="BM278" s="135" t="s">
        <v>592</v>
      </c>
    </row>
    <row r="279" spans="2:65" s="1" customFormat="1" ht="16.5" customHeight="1">
      <c r="B279" s="124"/>
      <c r="C279" s="125" t="s">
        <v>593</v>
      </c>
      <c r="D279" s="125" t="s">
        <v>140</v>
      </c>
      <c r="E279" s="126" t="s">
        <v>594</v>
      </c>
      <c r="F279" s="127" t="s">
        <v>595</v>
      </c>
      <c r="G279" s="128" t="s">
        <v>153</v>
      </c>
      <c r="H279" s="129">
        <v>60.72</v>
      </c>
      <c r="I279" s="130"/>
      <c r="J279" s="130">
        <f t="shared" si="30"/>
        <v>0</v>
      </c>
      <c r="K279" s="127" t="s">
        <v>144</v>
      </c>
      <c r="L279" s="25"/>
      <c r="M279" s="131" t="s">
        <v>1</v>
      </c>
      <c r="N279" s="132" t="s">
        <v>40</v>
      </c>
      <c r="O279" s="133">
        <v>9.8000000000000004E-2</v>
      </c>
      <c r="P279" s="133">
        <f t="shared" si="31"/>
        <v>5.9505600000000003</v>
      </c>
      <c r="Q279" s="133">
        <v>0</v>
      </c>
      <c r="R279" s="133">
        <f t="shared" si="32"/>
        <v>0</v>
      </c>
      <c r="S279" s="133">
        <v>0</v>
      </c>
      <c r="T279" s="134">
        <f t="shared" si="33"/>
        <v>0</v>
      </c>
      <c r="AR279" s="135" t="s">
        <v>179</v>
      </c>
      <c r="AT279" s="135" t="s">
        <v>140</v>
      </c>
      <c r="AU279" s="135" t="s">
        <v>85</v>
      </c>
      <c r="AY279" s="13" t="s">
        <v>137</v>
      </c>
      <c r="BE279" s="136">
        <f t="shared" si="34"/>
        <v>0</v>
      </c>
      <c r="BF279" s="136">
        <f t="shared" si="35"/>
        <v>0</v>
      </c>
      <c r="BG279" s="136">
        <f t="shared" si="36"/>
        <v>0</v>
      </c>
      <c r="BH279" s="136">
        <f t="shared" si="37"/>
        <v>0</v>
      </c>
      <c r="BI279" s="136">
        <f t="shared" si="38"/>
        <v>0</v>
      </c>
      <c r="BJ279" s="13" t="s">
        <v>83</v>
      </c>
      <c r="BK279" s="136">
        <f t="shared" si="39"/>
        <v>0</v>
      </c>
      <c r="BL279" s="13" t="s">
        <v>179</v>
      </c>
      <c r="BM279" s="135" t="s">
        <v>596</v>
      </c>
    </row>
    <row r="280" spans="2:65" s="1" customFormat="1" ht="16.5" customHeight="1">
      <c r="B280" s="124"/>
      <c r="C280" s="125" t="s">
        <v>597</v>
      </c>
      <c r="D280" s="125" t="s">
        <v>140</v>
      </c>
      <c r="E280" s="126" t="s">
        <v>598</v>
      </c>
      <c r="F280" s="127" t="s">
        <v>599</v>
      </c>
      <c r="G280" s="128" t="s">
        <v>231</v>
      </c>
      <c r="H280" s="129">
        <v>0.68200000000000005</v>
      </c>
      <c r="I280" s="130"/>
      <c r="J280" s="130">
        <f t="shared" si="30"/>
        <v>0</v>
      </c>
      <c r="K280" s="127" t="s">
        <v>144</v>
      </c>
      <c r="L280" s="25"/>
      <c r="M280" s="131" t="s">
        <v>1</v>
      </c>
      <c r="N280" s="132" t="s">
        <v>40</v>
      </c>
      <c r="O280" s="133">
        <v>3.3119999999999998</v>
      </c>
      <c r="P280" s="133">
        <f t="shared" si="31"/>
        <v>2.2587839999999999</v>
      </c>
      <c r="Q280" s="133">
        <v>0</v>
      </c>
      <c r="R280" s="133">
        <f t="shared" si="32"/>
        <v>0</v>
      </c>
      <c r="S280" s="133">
        <v>0</v>
      </c>
      <c r="T280" s="134">
        <f t="shared" si="33"/>
        <v>0</v>
      </c>
      <c r="AR280" s="135" t="s">
        <v>179</v>
      </c>
      <c r="AT280" s="135" t="s">
        <v>140</v>
      </c>
      <c r="AU280" s="135" t="s">
        <v>85</v>
      </c>
      <c r="AY280" s="13" t="s">
        <v>137</v>
      </c>
      <c r="BE280" s="136">
        <f t="shared" si="34"/>
        <v>0</v>
      </c>
      <c r="BF280" s="136">
        <f t="shared" si="35"/>
        <v>0</v>
      </c>
      <c r="BG280" s="136">
        <f t="shared" si="36"/>
        <v>0</v>
      </c>
      <c r="BH280" s="136">
        <f t="shared" si="37"/>
        <v>0</v>
      </c>
      <c r="BI280" s="136">
        <f t="shared" si="38"/>
        <v>0</v>
      </c>
      <c r="BJ280" s="13" t="s">
        <v>83</v>
      </c>
      <c r="BK280" s="136">
        <f t="shared" si="39"/>
        <v>0</v>
      </c>
      <c r="BL280" s="13" t="s">
        <v>179</v>
      </c>
      <c r="BM280" s="135" t="s">
        <v>600</v>
      </c>
    </row>
    <row r="281" spans="2:65" s="1" customFormat="1" ht="21.75" customHeight="1">
      <c r="B281" s="124"/>
      <c r="C281" s="125" t="s">
        <v>601</v>
      </c>
      <c r="D281" s="125" t="s">
        <v>140</v>
      </c>
      <c r="E281" s="126" t="s">
        <v>602</v>
      </c>
      <c r="F281" s="127" t="s">
        <v>603</v>
      </c>
      <c r="G281" s="128" t="s">
        <v>231</v>
      </c>
      <c r="H281" s="129">
        <v>0.68200000000000005</v>
      </c>
      <c r="I281" s="130"/>
      <c r="J281" s="130">
        <f t="shared" si="30"/>
        <v>0</v>
      </c>
      <c r="K281" s="127" t="s">
        <v>144</v>
      </c>
      <c r="L281" s="25"/>
      <c r="M281" s="131" t="s">
        <v>1</v>
      </c>
      <c r="N281" s="132" t="s">
        <v>40</v>
      </c>
      <c r="O281" s="133">
        <v>0.35899999999999999</v>
      </c>
      <c r="P281" s="133">
        <f t="shared" si="31"/>
        <v>0.244838</v>
      </c>
      <c r="Q281" s="133">
        <v>0</v>
      </c>
      <c r="R281" s="133">
        <f t="shared" si="32"/>
        <v>0</v>
      </c>
      <c r="S281" s="133">
        <v>0</v>
      </c>
      <c r="T281" s="134">
        <f t="shared" si="33"/>
        <v>0</v>
      </c>
      <c r="AR281" s="135" t="s">
        <v>179</v>
      </c>
      <c r="AT281" s="135" t="s">
        <v>140</v>
      </c>
      <c r="AU281" s="135" t="s">
        <v>85</v>
      </c>
      <c r="AY281" s="13" t="s">
        <v>137</v>
      </c>
      <c r="BE281" s="136">
        <f t="shared" si="34"/>
        <v>0</v>
      </c>
      <c r="BF281" s="136">
        <f t="shared" si="35"/>
        <v>0</v>
      </c>
      <c r="BG281" s="136">
        <f t="shared" si="36"/>
        <v>0</v>
      </c>
      <c r="BH281" s="136">
        <f t="shared" si="37"/>
        <v>0</v>
      </c>
      <c r="BI281" s="136">
        <f t="shared" si="38"/>
        <v>0</v>
      </c>
      <c r="BJ281" s="13" t="s">
        <v>83</v>
      </c>
      <c r="BK281" s="136">
        <f t="shared" si="39"/>
        <v>0</v>
      </c>
      <c r="BL281" s="13" t="s">
        <v>179</v>
      </c>
      <c r="BM281" s="135" t="s">
        <v>604</v>
      </c>
    </row>
    <row r="282" spans="2:65" s="11" customFormat="1" ht="22.9" customHeight="1">
      <c r="B282" s="113"/>
      <c r="D282" s="114" t="s">
        <v>74</v>
      </c>
      <c r="E282" s="122" t="s">
        <v>605</v>
      </c>
      <c r="F282" s="122" t="s">
        <v>606</v>
      </c>
      <c r="J282" s="123">
        <f>BK282</f>
        <v>0</v>
      </c>
      <c r="L282" s="113"/>
      <c r="M282" s="117"/>
      <c r="P282" s="118">
        <f>SUM(P283:P296)</f>
        <v>6.6315139999999992</v>
      </c>
      <c r="R282" s="118">
        <f>SUM(R283:R296)</f>
        <v>0.10303999999999999</v>
      </c>
      <c r="T282" s="119">
        <f>SUM(T283:T296)</f>
        <v>0</v>
      </c>
      <c r="AR282" s="114" t="s">
        <v>85</v>
      </c>
      <c r="AT282" s="120" t="s">
        <v>74</v>
      </c>
      <c r="AU282" s="120" t="s">
        <v>83</v>
      </c>
      <c r="AY282" s="114" t="s">
        <v>137</v>
      </c>
      <c r="BK282" s="121">
        <f>SUM(BK283:BK296)</f>
        <v>0</v>
      </c>
    </row>
    <row r="283" spans="2:65" s="1" customFormat="1" ht="16.5" customHeight="1">
      <c r="B283" s="124"/>
      <c r="C283" s="125" t="s">
        <v>607</v>
      </c>
      <c r="D283" s="125" t="s">
        <v>140</v>
      </c>
      <c r="E283" s="126" t="s">
        <v>608</v>
      </c>
      <c r="F283" s="127" t="s">
        <v>609</v>
      </c>
      <c r="G283" s="128" t="s">
        <v>153</v>
      </c>
      <c r="H283" s="129">
        <v>2.75</v>
      </c>
      <c r="I283" s="130"/>
      <c r="J283" s="130">
        <f>ROUND(I283*H283,2)</f>
        <v>0</v>
      </c>
      <c r="K283" s="127" t="s">
        <v>144</v>
      </c>
      <c r="L283" s="25"/>
      <c r="M283" s="131" t="s">
        <v>1</v>
      </c>
      <c r="N283" s="132" t="s">
        <v>40</v>
      </c>
      <c r="O283" s="133">
        <v>4.3999999999999997E-2</v>
      </c>
      <c r="P283" s="133">
        <f>O283*H283</f>
        <v>0.121</v>
      </c>
      <c r="Q283" s="133">
        <v>2.9999999999999997E-4</v>
      </c>
      <c r="R283" s="133">
        <f>Q283*H283</f>
        <v>8.2499999999999989E-4</v>
      </c>
      <c r="S283" s="133">
        <v>0</v>
      </c>
      <c r="T283" s="134">
        <f>S283*H283</f>
        <v>0</v>
      </c>
      <c r="AR283" s="135" t="s">
        <v>179</v>
      </c>
      <c r="AT283" s="135" t="s">
        <v>140</v>
      </c>
      <c r="AU283" s="135" t="s">
        <v>85</v>
      </c>
      <c r="AY283" s="13" t="s">
        <v>137</v>
      </c>
      <c r="BE283" s="136">
        <f>IF(N283="základní",J283,0)</f>
        <v>0</v>
      </c>
      <c r="BF283" s="136">
        <f>IF(N283="snížená",J283,0)</f>
        <v>0</v>
      </c>
      <c r="BG283" s="136">
        <f>IF(N283="zákl. přenesená",J283,0)</f>
        <v>0</v>
      </c>
      <c r="BH283" s="136">
        <f>IF(N283="sníž. přenesená",J283,0)</f>
        <v>0</v>
      </c>
      <c r="BI283" s="136">
        <f>IF(N283="nulová",J283,0)</f>
        <v>0</v>
      </c>
      <c r="BJ283" s="13" t="s">
        <v>83</v>
      </c>
      <c r="BK283" s="136">
        <f>ROUND(I283*H283,2)</f>
        <v>0</v>
      </c>
      <c r="BL283" s="13" t="s">
        <v>179</v>
      </c>
      <c r="BM283" s="135" t="s">
        <v>610</v>
      </c>
    </row>
    <row r="284" spans="2:65" s="1" customFormat="1" ht="19.5">
      <c r="B284" s="25"/>
      <c r="D284" s="137" t="s">
        <v>147</v>
      </c>
      <c r="F284" s="138" t="s">
        <v>611</v>
      </c>
      <c r="L284" s="25"/>
      <c r="M284" s="139"/>
      <c r="T284" s="49"/>
      <c r="AT284" s="13" t="s">
        <v>147</v>
      </c>
      <c r="AU284" s="13" t="s">
        <v>85</v>
      </c>
    </row>
    <row r="285" spans="2:65" s="1" customFormat="1" ht="16.5" customHeight="1">
      <c r="B285" s="124"/>
      <c r="C285" s="125" t="s">
        <v>612</v>
      </c>
      <c r="D285" s="125" t="s">
        <v>140</v>
      </c>
      <c r="E285" s="126" t="s">
        <v>613</v>
      </c>
      <c r="F285" s="127" t="s">
        <v>614</v>
      </c>
      <c r="G285" s="128" t="s">
        <v>153</v>
      </c>
      <c r="H285" s="129">
        <v>2.75</v>
      </c>
      <c r="I285" s="130"/>
      <c r="J285" s="130">
        <f>ROUND(I285*H285,2)</f>
        <v>0</v>
      </c>
      <c r="K285" s="127" t="s">
        <v>144</v>
      </c>
      <c r="L285" s="25"/>
      <c r="M285" s="131" t="s">
        <v>1</v>
      </c>
      <c r="N285" s="132" t="s">
        <v>40</v>
      </c>
      <c r="O285" s="133">
        <v>9.9000000000000005E-2</v>
      </c>
      <c r="P285" s="133">
        <f>O285*H285</f>
        <v>0.27224999999999999</v>
      </c>
      <c r="Q285" s="133">
        <v>4.4999999999999997E-3</v>
      </c>
      <c r="R285" s="133">
        <f>Q285*H285</f>
        <v>1.2374999999999999E-2</v>
      </c>
      <c r="S285" s="133">
        <v>0</v>
      </c>
      <c r="T285" s="134">
        <f>S285*H285</f>
        <v>0</v>
      </c>
      <c r="AR285" s="135" t="s">
        <v>179</v>
      </c>
      <c r="AT285" s="135" t="s">
        <v>140</v>
      </c>
      <c r="AU285" s="135" t="s">
        <v>85</v>
      </c>
      <c r="AY285" s="13" t="s">
        <v>137</v>
      </c>
      <c r="BE285" s="136">
        <f>IF(N285="základní",J285,0)</f>
        <v>0</v>
      </c>
      <c r="BF285" s="136">
        <f>IF(N285="snížená",J285,0)</f>
        <v>0</v>
      </c>
      <c r="BG285" s="136">
        <f>IF(N285="zákl. přenesená",J285,0)</f>
        <v>0</v>
      </c>
      <c r="BH285" s="136">
        <f>IF(N285="sníž. přenesená",J285,0)</f>
        <v>0</v>
      </c>
      <c r="BI285" s="136">
        <f>IF(N285="nulová",J285,0)</f>
        <v>0</v>
      </c>
      <c r="BJ285" s="13" t="s">
        <v>83</v>
      </c>
      <c r="BK285" s="136">
        <f>ROUND(I285*H285,2)</f>
        <v>0</v>
      </c>
      <c r="BL285" s="13" t="s">
        <v>179</v>
      </c>
      <c r="BM285" s="135" t="s">
        <v>615</v>
      </c>
    </row>
    <row r="286" spans="2:65" s="1" customFormat="1" ht="16.5" customHeight="1">
      <c r="B286" s="124"/>
      <c r="C286" s="125" t="s">
        <v>616</v>
      </c>
      <c r="D286" s="125" t="s">
        <v>140</v>
      </c>
      <c r="E286" s="126" t="s">
        <v>617</v>
      </c>
      <c r="F286" s="127" t="s">
        <v>618</v>
      </c>
      <c r="G286" s="128" t="s">
        <v>153</v>
      </c>
      <c r="H286" s="129">
        <v>2.75</v>
      </c>
      <c r="I286" s="130"/>
      <c r="J286" s="130">
        <f>ROUND(I286*H286,2)</f>
        <v>0</v>
      </c>
      <c r="K286" s="127" t="s">
        <v>144</v>
      </c>
      <c r="L286" s="25"/>
      <c r="M286" s="131" t="s">
        <v>1</v>
      </c>
      <c r="N286" s="132" t="s">
        <v>40</v>
      </c>
      <c r="O286" s="133">
        <v>2.4E-2</v>
      </c>
      <c r="P286" s="133">
        <f>O286*H286</f>
        <v>6.6000000000000003E-2</v>
      </c>
      <c r="Q286" s="133">
        <v>1.4499999999999999E-3</v>
      </c>
      <c r="R286" s="133">
        <f>Q286*H286</f>
        <v>3.9874999999999997E-3</v>
      </c>
      <c r="S286" s="133">
        <v>0</v>
      </c>
      <c r="T286" s="134">
        <f>S286*H286</f>
        <v>0</v>
      </c>
      <c r="AR286" s="135" t="s">
        <v>179</v>
      </c>
      <c r="AT286" s="135" t="s">
        <v>140</v>
      </c>
      <c r="AU286" s="135" t="s">
        <v>85</v>
      </c>
      <c r="AY286" s="13" t="s">
        <v>137</v>
      </c>
      <c r="BE286" s="136">
        <f>IF(N286="základní",J286,0)</f>
        <v>0</v>
      </c>
      <c r="BF286" s="136">
        <f>IF(N286="snížená",J286,0)</f>
        <v>0</v>
      </c>
      <c r="BG286" s="136">
        <f>IF(N286="zákl. přenesená",J286,0)</f>
        <v>0</v>
      </c>
      <c r="BH286" s="136">
        <f>IF(N286="sníž. přenesená",J286,0)</f>
        <v>0</v>
      </c>
      <c r="BI286" s="136">
        <f>IF(N286="nulová",J286,0)</f>
        <v>0</v>
      </c>
      <c r="BJ286" s="13" t="s">
        <v>83</v>
      </c>
      <c r="BK286" s="136">
        <f>ROUND(I286*H286,2)</f>
        <v>0</v>
      </c>
      <c r="BL286" s="13" t="s">
        <v>179</v>
      </c>
      <c r="BM286" s="135" t="s">
        <v>619</v>
      </c>
    </row>
    <row r="287" spans="2:65" s="1" customFormat="1" ht="21.75" customHeight="1">
      <c r="B287" s="124"/>
      <c r="C287" s="125" t="s">
        <v>620</v>
      </c>
      <c r="D287" s="125" t="s">
        <v>140</v>
      </c>
      <c r="E287" s="126" t="s">
        <v>621</v>
      </c>
      <c r="F287" s="127" t="s">
        <v>622</v>
      </c>
      <c r="G287" s="128" t="s">
        <v>153</v>
      </c>
      <c r="H287" s="129">
        <v>2.75</v>
      </c>
      <c r="I287" s="130"/>
      <c r="J287" s="130">
        <f>ROUND(I287*H287,2)</f>
        <v>0</v>
      </c>
      <c r="K287" s="127" t="s">
        <v>144</v>
      </c>
      <c r="L287" s="25"/>
      <c r="M287" s="131" t="s">
        <v>1</v>
      </c>
      <c r="N287" s="132" t="s">
        <v>40</v>
      </c>
      <c r="O287" s="133">
        <v>1.4</v>
      </c>
      <c r="P287" s="133">
        <f>O287*H287</f>
        <v>3.8499999999999996</v>
      </c>
      <c r="Q287" s="133">
        <v>9.0299999999999998E-3</v>
      </c>
      <c r="R287" s="133">
        <f>Q287*H287</f>
        <v>2.48325E-2</v>
      </c>
      <c r="S287" s="133">
        <v>0</v>
      </c>
      <c r="T287" s="134">
        <f>S287*H287</f>
        <v>0</v>
      </c>
      <c r="AR287" s="135" t="s">
        <v>179</v>
      </c>
      <c r="AT287" s="135" t="s">
        <v>140</v>
      </c>
      <c r="AU287" s="135" t="s">
        <v>85</v>
      </c>
      <c r="AY287" s="13" t="s">
        <v>137</v>
      </c>
      <c r="BE287" s="136">
        <f>IF(N287="základní",J287,0)</f>
        <v>0</v>
      </c>
      <c r="BF287" s="136">
        <f>IF(N287="snížená",J287,0)</f>
        <v>0</v>
      </c>
      <c r="BG287" s="136">
        <f>IF(N287="zákl. přenesená",J287,0)</f>
        <v>0</v>
      </c>
      <c r="BH287" s="136">
        <f>IF(N287="sníž. přenesená",J287,0)</f>
        <v>0</v>
      </c>
      <c r="BI287" s="136">
        <f>IF(N287="nulová",J287,0)</f>
        <v>0</v>
      </c>
      <c r="BJ287" s="13" t="s">
        <v>83</v>
      </c>
      <c r="BK287" s="136">
        <f>ROUND(I287*H287,2)</f>
        <v>0</v>
      </c>
      <c r="BL287" s="13" t="s">
        <v>179</v>
      </c>
      <c r="BM287" s="135" t="s">
        <v>623</v>
      </c>
    </row>
    <row r="288" spans="2:65" s="1" customFormat="1" ht="19.5">
      <c r="B288" s="25"/>
      <c r="D288" s="137" t="s">
        <v>147</v>
      </c>
      <c r="F288" s="138" t="s">
        <v>624</v>
      </c>
      <c r="L288" s="25"/>
      <c r="M288" s="139"/>
      <c r="T288" s="49"/>
      <c r="AT288" s="13" t="s">
        <v>147</v>
      </c>
      <c r="AU288" s="13" t="s">
        <v>85</v>
      </c>
    </row>
    <row r="289" spans="2:65" s="1" customFormat="1" ht="16.5" customHeight="1">
      <c r="B289" s="124"/>
      <c r="C289" s="140" t="s">
        <v>625</v>
      </c>
      <c r="D289" s="140" t="s">
        <v>268</v>
      </c>
      <c r="E289" s="141" t="s">
        <v>626</v>
      </c>
      <c r="F289" s="142" t="s">
        <v>627</v>
      </c>
      <c r="G289" s="143" t="s">
        <v>153</v>
      </c>
      <c r="H289" s="144">
        <v>3</v>
      </c>
      <c r="I289" s="145"/>
      <c r="J289" s="145">
        <f t="shared" ref="J289:J296" si="40">ROUND(I289*H289,2)</f>
        <v>0</v>
      </c>
      <c r="K289" s="142" t="s">
        <v>628</v>
      </c>
      <c r="L289" s="146"/>
      <c r="M289" s="147" t="s">
        <v>1</v>
      </c>
      <c r="N289" s="148" t="s">
        <v>40</v>
      </c>
      <c r="O289" s="133">
        <v>0</v>
      </c>
      <c r="P289" s="133">
        <f t="shared" ref="P289:P296" si="41">O289*H289</f>
        <v>0</v>
      </c>
      <c r="Q289" s="133">
        <v>2.01E-2</v>
      </c>
      <c r="R289" s="133">
        <f t="shared" ref="R289:R296" si="42">Q289*H289</f>
        <v>6.0299999999999999E-2</v>
      </c>
      <c r="S289" s="133">
        <v>0</v>
      </c>
      <c r="T289" s="134">
        <f t="shared" ref="T289:T296" si="43">S289*H289</f>
        <v>0</v>
      </c>
      <c r="AR289" s="135" t="s">
        <v>271</v>
      </c>
      <c r="AT289" s="135" t="s">
        <v>268</v>
      </c>
      <c r="AU289" s="135" t="s">
        <v>85</v>
      </c>
      <c r="AY289" s="13" t="s">
        <v>137</v>
      </c>
      <c r="BE289" s="136">
        <f t="shared" ref="BE289:BE296" si="44">IF(N289="základní",J289,0)</f>
        <v>0</v>
      </c>
      <c r="BF289" s="136">
        <f t="shared" ref="BF289:BF296" si="45">IF(N289="snížená",J289,0)</f>
        <v>0</v>
      </c>
      <c r="BG289" s="136">
        <f t="shared" ref="BG289:BG296" si="46">IF(N289="zákl. přenesená",J289,0)</f>
        <v>0</v>
      </c>
      <c r="BH289" s="136">
        <f t="shared" ref="BH289:BH296" si="47">IF(N289="sníž. přenesená",J289,0)</f>
        <v>0</v>
      </c>
      <c r="BI289" s="136">
        <f t="shared" ref="BI289:BI296" si="48">IF(N289="nulová",J289,0)</f>
        <v>0</v>
      </c>
      <c r="BJ289" s="13" t="s">
        <v>83</v>
      </c>
      <c r="BK289" s="136">
        <f t="shared" ref="BK289:BK296" si="49">ROUND(I289*H289,2)</f>
        <v>0</v>
      </c>
      <c r="BL289" s="13" t="s">
        <v>179</v>
      </c>
      <c r="BM289" s="135" t="s">
        <v>629</v>
      </c>
    </row>
    <row r="290" spans="2:65" s="1" customFormat="1" ht="21.75" customHeight="1">
      <c r="B290" s="124"/>
      <c r="C290" s="125" t="s">
        <v>630</v>
      </c>
      <c r="D290" s="125" t="s">
        <v>140</v>
      </c>
      <c r="E290" s="126" t="s">
        <v>631</v>
      </c>
      <c r="F290" s="127" t="s">
        <v>632</v>
      </c>
      <c r="G290" s="128" t="s">
        <v>153</v>
      </c>
      <c r="H290" s="129">
        <v>2.75</v>
      </c>
      <c r="I290" s="130"/>
      <c r="J290" s="130">
        <f t="shared" si="40"/>
        <v>0</v>
      </c>
      <c r="K290" s="127" t="s">
        <v>144</v>
      </c>
      <c r="L290" s="25"/>
      <c r="M290" s="131" t="s">
        <v>1</v>
      </c>
      <c r="N290" s="132" t="s">
        <v>40</v>
      </c>
      <c r="O290" s="133">
        <v>0.15</v>
      </c>
      <c r="P290" s="133">
        <f t="shared" si="41"/>
        <v>0.41249999999999998</v>
      </c>
      <c r="Q290" s="133">
        <v>0</v>
      </c>
      <c r="R290" s="133">
        <f t="shared" si="42"/>
        <v>0</v>
      </c>
      <c r="S290" s="133">
        <v>0</v>
      </c>
      <c r="T290" s="134">
        <f t="shared" si="43"/>
        <v>0</v>
      </c>
      <c r="AR290" s="135" t="s">
        <v>179</v>
      </c>
      <c r="AT290" s="135" t="s">
        <v>140</v>
      </c>
      <c r="AU290" s="135" t="s">
        <v>85</v>
      </c>
      <c r="AY290" s="13" t="s">
        <v>137</v>
      </c>
      <c r="BE290" s="136">
        <f t="shared" si="44"/>
        <v>0</v>
      </c>
      <c r="BF290" s="136">
        <f t="shared" si="45"/>
        <v>0</v>
      </c>
      <c r="BG290" s="136">
        <f t="shared" si="46"/>
        <v>0</v>
      </c>
      <c r="BH290" s="136">
        <f t="shared" si="47"/>
        <v>0</v>
      </c>
      <c r="BI290" s="136">
        <f t="shared" si="48"/>
        <v>0</v>
      </c>
      <c r="BJ290" s="13" t="s">
        <v>83</v>
      </c>
      <c r="BK290" s="136">
        <f t="shared" si="49"/>
        <v>0</v>
      </c>
      <c r="BL290" s="13" t="s">
        <v>179</v>
      </c>
      <c r="BM290" s="135" t="s">
        <v>633</v>
      </c>
    </row>
    <row r="291" spans="2:65" s="1" customFormat="1" ht="21.75" customHeight="1">
      <c r="B291" s="124"/>
      <c r="C291" s="125" t="s">
        <v>634</v>
      </c>
      <c r="D291" s="125" t="s">
        <v>140</v>
      </c>
      <c r="E291" s="126" t="s">
        <v>635</v>
      </c>
      <c r="F291" s="127" t="s">
        <v>636</v>
      </c>
      <c r="G291" s="128" t="s">
        <v>153</v>
      </c>
      <c r="H291" s="129">
        <v>2.75</v>
      </c>
      <c r="I291" s="130"/>
      <c r="J291" s="130">
        <f t="shared" si="40"/>
        <v>0</v>
      </c>
      <c r="K291" s="127" t="s">
        <v>144</v>
      </c>
      <c r="L291" s="25"/>
      <c r="M291" s="131" t="s">
        <v>1</v>
      </c>
      <c r="N291" s="132" t="s">
        <v>40</v>
      </c>
      <c r="O291" s="133">
        <v>0.25</v>
      </c>
      <c r="P291" s="133">
        <f t="shared" si="41"/>
        <v>0.6875</v>
      </c>
      <c r="Q291" s="133">
        <v>0</v>
      </c>
      <c r="R291" s="133">
        <f t="shared" si="42"/>
        <v>0</v>
      </c>
      <c r="S291" s="133">
        <v>0</v>
      </c>
      <c r="T291" s="134">
        <f t="shared" si="43"/>
        <v>0</v>
      </c>
      <c r="AR291" s="135" t="s">
        <v>179</v>
      </c>
      <c r="AT291" s="135" t="s">
        <v>140</v>
      </c>
      <c r="AU291" s="135" t="s">
        <v>85</v>
      </c>
      <c r="AY291" s="13" t="s">
        <v>137</v>
      </c>
      <c r="BE291" s="136">
        <f t="shared" si="44"/>
        <v>0</v>
      </c>
      <c r="BF291" s="136">
        <f t="shared" si="45"/>
        <v>0</v>
      </c>
      <c r="BG291" s="136">
        <f t="shared" si="46"/>
        <v>0</v>
      </c>
      <c r="BH291" s="136">
        <f t="shared" si="47"/>
        <v>0</v>
      </c>
      <c r="BI291" s="136">
        <f t="shared" si="48"/>
        <v>0</v>
      </c>
      <c r="BJ291" s="13" t="s">
        <v>83</v>
      </c>
      <c r="BK291" s="136">
        <f t="shared" si="49"/>
        <v>0</v>
      </c>
      <c r="BL291" s="13" t="s">
        <v>179</v>
      </c>
      <c r="BM291" s="135" t="s">
        <v>637</v>
      </c>
    </row>
    <row r="292" spans="2:65" s="1" customFormat="1" ht="16.5" customHeight="1">
      <c r="B292" s="124"/>
      <c r="C292" s="125" t="s">
        <v>638</v>
      </c>
      <c r="D292" s="125" t="s">
        <v>140</v>
      </c>
      <c r="E292" s="126" t="s">
        <v>639</v>
      </c>
      <c r="F292" s="127" t="s">
        <v>640</v>
      </c>
      <c r="G292" s="128" t="s">
        <v>286</v>
      </c>
      <c r="H292" s="129">
        <v>8</v>
      </c>
      <c r="I292" s="130"/>
      <c r="J292" s="130">
        <f t="shared" si="40"/>
        <v>0</v>
      </c>
      <c r="K292" s="127" t="s">
        <v>144</v>
      </c>
      <c r="L292" s="25"/>
      <c r="M292" s="131" t="s">
        <v>1</v>
      </c>
      <c r="N292" s="132" t="s">
        <v>40</v>
      </c>
      <c r="O292" s="133">
        <v>5.5E-2</v>
      </c>
      <c r="P292" s="133">
        <f t="shared" si="41"/>
        <v>0.44</v>
      </c>
      <c r="Q292" s="133">
        <v>9.0000000000000006E-5</v>
      </c>
      <c r="R292" s="133">
        <f t="shared" si="42"/>
        <v>7.2000000000000005E-4</v>
      </c>
      <c r="S292" s="133">
        <v>0</v>
      </c>
      <c r="T292" s="134">
        <f t="shared" si="43"/>
        <v>0</v>
      </c>
      <c r="AR292" s="135" t="s">
        <v>179</v>
      </c>
      <c r="AT292" s="135" t="s">
        <v>140</v>
      </c>
      <c r="AU292" s="135" t="s">
        <v>85</v>
      </c>
      <c r="AY292" s="13" t="s">
        <v>137</v>
      </c>
      <c r="BE292" s="136">
        <f t="shared" si="44"/>
        <v>0</v>
      </c>
      <c r="BF292" s="136">
        <f t="shared" si="45"/>
        <v>0</v>
      </c>
      <c r="BG292" s="136">
        <f t="shared" si="46"/>
        <v>0</v>
      </c>
      <c r="BH292" s="136">
        <f t="shared" si="47"/>
        <v>0</v>
      </c>
      <c r="BI292" s="136">
        <f t="shared" si="48"/>
        <v>0</v>
      </c>
      <c r="BJ292" s="13" t="s">
        <v>83</v>
      </c>
      <c r="BK292" s="136">
        <f t="shared" si="49"/>
        <v>0</v>
      </c>
      <c r="BL292" s="13" t="s">
        <v>179</v>
      </c>
      <c r="BM292" s="135" t="s">
        <v>641</v>
      </c>
    </row>
    <row r="293" spans="2:65" s="1" customFormat="1" ht="16.5" customHeight="1">
      <c r="B293" s="124"/>
      <c r="C293" s="125" t="s">
        <v>642</v>
      </c>
      <c r="D293" s="125" t="s">
        <v>140</v>
      </c>
      <c r="E293" s="126" t="s">
        <v>643</v>
      </c>
      <c r="F293" s="127" t="s">
        <v>644</v>
      </c>
      <c r="G293" s="128" t="s">
        <v>143</v>
      </c>
      <c r="H293" s="129">
        <v>2</v>
      </c>
      <c r="I293" s="130"/>
      <c r="J293" s="130">
        <f t="shared" si="40"/>
        <v>0</v>
      </c>
      <c r="K293" s="127" t="s">
        <v>144</v>
      </c>
      <c r="L293" s="25"/>
      <c r="M293" s="131" t="s">
        <v>1</v>
      </c>
      <c r="N293" s="132" t="s">
        <v>40</v>
      </c>
      <c r="O293" s="133">
        <v>0.1</v>
      </c>
      <c r="P293" s="133">
        <f t="shared" si="41"/>
        <v>0.2</v>
      </c>
      <c r="Q293" s="133">
        <v>0</v>
      </c>
      <c r="R293" s="133">
        <f t="shared" si="42"/>
        <v>0</v>
      </c>
      <c r="S293" s="133">
        <v>0</v>
      </c>
      <c r="T293" s="134">
        <f t="shared" si="43"/>
        <v>0</v>
      </c>
      <c r="AR293" s="135" t="s">
        <v>179</v>
      </c>
      <c r="AT293" s="135" t="s">
        <v>140</v>
      </c>
      <c r="AU293" s="135" t="s">
        <v>85</v>
      </c>
      <c r="AY293" s="13" t="s">
        <v>137</v>
      </c>
      <c r="BE293" s="136">
        <f t="shared" si="44"/>
        <v>0</v>
      </c>
      <c r="BF293" s="136">
        <f t="shared" si="45"/>
        <v>0</v>
      </c>
      <c r="BG293" s="136">
        <f t="shared" si="46"/>
        <v>0</v>
      </c>
      <c r="BH293" s="136">
        <f t="shared" si="47"/>
        <v>0</v>
      </c>
      <c r="BI293" s="136">
        <f t="shared" si="48"/>
        <v>0</v>
      </c>
      <c r="BJ293" s="13" t="s">
        <v>83</v>
      </c>
      <c r="BK293" s="136">
        <f t="shared" si="49"/>
        <v>0</v>
      </c>
      <c r="BL293" s="13" t="s">
        <v>179</v>
      </c>
      <c r="BM293" s="135" t="s">
        <v>645</v>
      </c>
    </row>
    <row r="294" spans="2:65" s="1" customFormat="1" ht="16.5" customHeight="1">
      <c r="B294" s="124"/>
      <c r="C294" s="125" t="s">
        <v>646</v>
      </c>
      <c r="D294" s="125" t="s">
        <v>140</v>
      </c>
      <c r="E294" s="126" t="s">
        <v>647</v>
      </c>
      <c r="F294" s="127" t="s">
        <v>648</v>
      </c>
      <c r="G294" s="128" t="s">
        <v>143</v>
      </c>
      <c r="H294" s="129">
        <v>1</v>
      </c>
      <c r="I294" s="130"/>
      <c r="J294" s="130">
        <f t="shared" si="40"/>
        <v>0</v>
      </c>
      <c r="K294" s="127" t="s">
        <v>144</v>
      </c>
      <c r="L294" s="25"/>
      <c r="M294" s="131" t="s">
        <v>1</v>
      </c>
      <c r="N294" s="132" t="s">
        <v>40</v>
      </c>
      <c r="O294" s="133">
        <v>0.12</v>
      </c>
      <c r="P294" s="133">
        <f t="shared" si="41"/>
        <v>0.12</v>
      </c>
      <c r="Q294" s="133">
        <v>0</v>
      </c>
      <c r="R294" s="133">
        <f t="shared" si="42"/>
        <v>0</v>
      </c>
      <c r="S294" s="133">
        <v>0</v>
      </c>
      <c r="T294" s="134">
        <f t="shared" si="43"/>
        <v>0</v>
      </c>
      <c r="AR294" s="135" t="s">
        <v>179</v>
      </c>
      <c r="AT294" s="135" t="s">
        <v>140</v>
      </c>
      <c r="AU294" s="135" t="s">
        <v>85</v>
      </c>
      <c r="AY294" s="13" t="s">
        <v>137</v>
      </c>
      <c r="BE294" s="136">
        <f t="shared" si="44"/>
        <v>0</v>
      </c>
      <c r="BF294" s="136">
        <f t="shared" si="45"/>
        <v>0</v>
      </c>
      <c r="BG294" s="136">
        <f t="shared" si="46"/>
        <v>0</v>
      </c>
      <c r="BH294" s="136">
        <f t="shared" si="47"/>
        <v>0</v>
      </c>
      <c r="BI294" s="136">
        <f t="shared" si="48"/>
        <v>0</v>
      </c>
      <c r="BJ294" s="13" t="s">
        <v>83</v>
      </c>
      <c r="BK294" s="136">
        <f t="shared" si="49"/>
        <v>0</v>
      </c>
      <c r="BL294" s="13" t="s">
        <v>179</v>
      </c>
      <c r="BM294" s="135" t="s">
        <v>649</v>
      </c>
    </row>
    <row r="295" spans="2:65" s="1" customFormat="1" ht="16.5" customHeight="1">
      <c r="B295" s="124"/>
      <c r="C295" s="125" t="s">
        <v>650</v>
      </c>
      <c r="D295" s="125" t="s">
        <v>140</v>
      </c>
      <c r="E295" s="126" t="s">
        <v>651</v>
      </c>
      <c r="F295" s="127" t="s">
        <v>652</v>
      </c>
      <c r="G295" s="128" t="s">
        <v>231</v>
      </c>
      <c r="H295" s="129">
        <v>0.10299999999999999</v>
      </c>
      <c r="I295" s="130"/>
      <c r="J295" s="130">
        <f t="shared" si="40"/>
        <v>0</v>
      </c>
      <c r="K295" s="127" t="s">
        <v>144</v>
      </c>
      <c r="L295" s="25"/>
      <c r="M295" s="131" t="s">
        <v>1</v>
      </c>
      <c r="N295" s="132" t="s">
        <v>40</v>
      </c>
      <c r="O295" s="133">
        <v>4.0419999999999998</v>
      </c>
      <c r="P295" s="133">
        <f t="shared" si="41"/>
        <v>0.41632599999999997</v>
      </c>
      <c r="Q295" s="133">
        <v>0</v>
      </c>
      <c r="R295" s="133">
        <f t="shared" si="42"/>
        <v>0</v>
      </c>
      <c r="S295" s="133">
        <v>0</v>
      </c>
      <c r="T295" s="134">
        <f t="shared" si="43"/>
        <v>0</v>
      </c>
      <c r="AR295" s="135" t="s">
        <v>179</v>
      </c>
      <c r="AT295" s="135" t="s">
        <v>140</v>
      </c>
      <c r="AU295" s="135" t="s">
        <v>85</v>
      </c>
      <c r="AY295" s="13" t="s">
        <v>137</v>
      </c>
      <c r="BE295" s="136">
        <f t="shared" si="44"/>
        <v>0</v>
      </c>
      <c r="BF295" s="136">
        <f t="shared" si="45"/>
        <v>0</v>
      </c>
      <c r="BG295" s="136">
        <f t="shared" si="46"/>
        <v>0</v>
      </c>
      <c r="BH295" s="136">
        <f t="shared" si="47"/>
        <v>0</v>
      </c>
      <c r="BI295" s="136">
        <f t="shared" si="48"/>
        <v>0</v>
      </c>
      <c r="BJ295" s="13" t="s">
        <v>83</v>
      </c>
      <c r="BK295" s="136">
        <f t="shared" si="49"/>
        <v>0</v>
      </c>
      <c r="BL295" s="13" t="s">
        <v>179</v>
      </c>
      <c r="BM295" s="135" t="s">
        <v>653</v>
      </c>
    </row>
    <row r="296" spans="2:65" s="1" customFormat="1" ht="21.75" customHeight="1">
      <c r="B296" s="124"/>
      <c r="C296" s="125" t="s">
        <v>654</v>
      </c>
      <c r="D296" s="125" t="s">
        <v>140</v>
      </c>
      <c r="E296" s="126" t="s">
        <v>655</v>
      </c>
      <c r="F296" s="127" t="s">
        <v>656</v>
      </c>
      <c r="G296" s="128" t="s">
        <v>231</v>
      </c>
      <c r="H296" s="129">
        <v>0.10299999999999999</v>
      </c>
      <c r="I296" s="130"/>
      <c r="J296" s="130">
        <f t="shared" si="40"/>
        <v>0</v>
      </c>
      <c r="K296" s="127" t="s">
        <v>144</v>
      </c>
      <c r="L296" s="25"/>
      <c r="M296" s="131" t="s">
        <v>1</v>
      </c>
      <c r="N296" s="132" t="s">
        <v>40</v>
      </c>
      <c r="O296" s="133">
        <v>0.44600000000000001</v>
      </c>
      <c r="P296" s="133">
        <f t="shared" si="41"/>
        <v>4.5938E-2</v>
      </c>
      <c r="Q296" s="133">
        <v>0</v>
      </c>
      <c r="R296" s="133">
        <f t="shared" si="42"/>
        <v>0</v>
      </c>
      <c r="S296" s="133">
        <v>0</v>
      </c>
      <c r="T296" s="134">
        <f t="shared" si="43"/>
        <v>0</v>
      </c>
      <c r="AR296" s="135" t="s">
        <v>179</v>
      </c>
      <c r="AT296" s="135" t="s">
        <v>140</v>
      </c>
      <c r="AU296" s="135" t="s">
        <v>85</v>
      </c>
      <c r="AY296" s="13" t="s">
        <v>137</v>
      </c>
      <c r="BE296" s="136">
        <f t="shared" si="44"/>
        <v>0</v>
      </c>
      <c r="BF296" s="136">
        <f t="shared" si="45"/>
        <v>0</v>
      </c>
      <c r="BG296" s="136">
        <f t="shared" si="46"/>
        <v>0</v>
      </c>
      <c r="BH296" s="136">
        <f t="shared" si="47"/>
        <v>0</v>
      </c>
      <c r="BI296" s="136">
        <f t="shared" si="48"/>
        <v>0</v>
      </c>
      <c r="BJ296" s="13" t="s">
        <v>83</v>
      </c>
      <c r="BK296" s="136">
        <f t="shared" si="49"/>
        <v>0</v>
      </c>
      <c r="BL296" s="13" t="s">
        <v>179</v>
      </c>
      <c r="BM296" s="135" t="s">
        <v>657</v>
      </c>
    </row>
    <row r="297" spans="2:65" s="11" customFormat="1" ht="22.9" customHeight="1">
      <c r="B297" s="113"/>
      <c r="D297" s="114" t="s">
        <v>74</v>
      </c>
      <c r="E297" s="122" t="s">
        <v>658</v>
      </c>
      <c r="F297" s="122" t="s">
        <v>659</v>
      </c>
      <c r="J297" s="123">
        <f>BK297</f>
        <v>0</v>
      </c>
      <c r="L297" s="113"/>
      <c r="M297" s="117"/>
      <c r="P297" s="118">
        <f>SUM(P298:P311)</f>
        <v>25.982046999999998</v>
      </c>
      <c r="R297" s="118">
        <f>SUM(R298:R311)</f>
        <v>3.2812400000000005E-2</v>
      </c>
      <c r="T297" s="119">
        <f>SUM(T298:T311)</f>
        <v>0</v>
      </c>
      <c r="AR297" s="114" t="s">
        <v>85</v>
      </c>
      <c r="AT297" s="120" t="s">
        <v>74</v>
      </c>
      <c r="AU297" s="120" t="s">
        <v>83</v>
      </c>
      <c r="AY297" s="114" t="s">
        <v>137</v>
      </c>
      <c r="BK297" s="121">
        <f>SUM(BK298:BK311)</f>
        <v>0</v>
      </c>
    </row>
    <row r="298" spans="2:65" s="1" customFormat="1" ht="16.5" customHeight="1">
      <c r="B298" s="124"/>
      <c r="C298" s="125" t="s">
        <v>660</v>
      </c>
      <c r="D298" s="125" t="s">
        <v>140</v>
      </c>
      <c r="E298" s="126" t="s">
        <v>661</v>
      </c>
      <c r="F298" s="127" t="s">
        <v>662</v>
      </c>
      <c r="G298" s="128" t="s">
        <v>153</v>
      </c>
      <c r="H298" s="129">
        <v>3.3330000000000002</v>
      </c>
      <c r="I298" s="130"/>
      <c r="J298" s="130">
        <f>ROUND(I298*H298,2)</f>
        <v>0</v>
      </c>
      <c r="K298" s="127" t="s">
        <v>144</v>
      </c>
      <c r="L298" s="25"/>
      <c r="M298" s="131" t="s">
        <v>1</v>
      </c>
      <c r="N298" s="132" t="s">
        <v>40</v>
      </c>
      <c r="O298" s="133">
        <v>0.13300000000000001</v>
      </c>
      <c r="P298" s="133">
        <f>O298*H298</f>
        <v>0.44328900000000004</v>
      </c>
      <c r="Q298" s="133">
        <v>8.0000000000000007E-5</v>
      </c>
      <c r="R298" s="133">
        <f>Q298*H298</f>
        <v>2.6664000000000006E-4</v>
      </c>
      <c r="S298" s="133">
        <v>0</v>
      </c>
      <c r="T298" s="134">
        <f>S298*H298</f>
        <v>0</v>
      </c>
      <c r="AR298" s="135" t="s">
        <v>179</v>
      </c>
      <c r="AT298" s="135" t="s">
        <v>140</v>
      </c>
      <c r="AU298" s="135" t="s">
        <v>85</v>
      </c>
      <c r="AY298" s="13" t="s">
        <v>137</v>
      </c>
      <c r="BE298" s="136">
        <f>IF(N298="základní",J298,0)</f>
        <v>0</v>
      </c>
      <c r="BF298" s="136">
        <f>IF(N298="snížená",J298,0)</f>
        <v>0</v>
      </c>
      <c r="BG298" s="136">
        <f>IF(N298="zákl. přenesená",J298,0)</f>
        <v>0</v>
      </c>
      <c r="BH298" s="136">
        <f>IF(N298="sníž. přenesená",J298,0)</f>
        <v>0</v>
      </c>
      <c r="BI298" s="136">
        <f>IF(N298="nulová",J298,0)</f>
        <v>0</v>
      </c>
      <c r="BJ298" s="13" t="s">
        <v>83</v>
      </c>
      <c r="BK298" s="136">
        <f>ROUND(I298*H298,2)</f>
        <v>0</v>
      </c>
      <c r="BL298" s="13" t="s">
        <v>179</v>
      </c>
      <c r="BM298" s="135" t="s">
        <v>663</v>
      </c>
    </row>
    <row r="299" spans="2:65" s="1" customFormat="1" ht="16.5" customHeight="1">
      <c r="B299" s="124"/>
      <c r="C299" s="125" t="s">
        <v>664</v>
      </c>
      <c r="D299" s="125" t="s">
        <v>140</v>
      </c>
      <c r="E299" s="126" t="s">
        <v>665</v>
      </c>
      <c r="F299" s="127" t="s">
        <v>666</v>
      </c>
      <c r="G299" s="128" t="s">
        <v>153</v>
      </c>
      <c r="H299" s="129">
        <v>3.33</v>
      </c>
      <c r="I299" s="130"/>
      <c r="J299" s="130">
        <f>ROUND(I299*H299,2)</f>
        <v>0</v>
      </c>
      <c r="K299" s="127" t="s">
        <v>144</v>
      </c>
      <c r="L299" s="25"/>
      <c r="M299" s="131" t="s">
        <v>1</v>
      </c>
      <c r="N299" s="132" t="s">
        <v>40</v>
      </c>
      <c r="O299" s="133">
        <v>0.184</v>
      </c>
      <c r="P299" s="133">
        <f>O299*H299</f>
        <v>0.61272000000000004</v>
      </c>
      <c r="Q299" s="133">
        <v>1.3999999999999999E-4</v>
      </c>
      <c r="R299" s="133">
        <f>Q299*H299</f>
        <v>4.6619999999999995E-4</v>
      </c>
      <c r="S299" s="133">
        <v>0</v>
      </c>
      <c r="T299" s="134">
        <f>S299*H299</f>
        <v>0</v>
      </c>
      <c r="AR299" s="135" t="s">
        <v>179</v>
      </c>
      <c r="AT299" s="135" t="s">
        <v>140</v>
      </c>
      <c r="AU299" s="135" t="s">
        <v>85</v>
      </c>
      <c r="AY299" s="13" t="s">
        <v>137</v>
      </c>
      <c r="BE299" s="136">
        <f>IF(N299="základní",J299,0)</f>
        <v>0</v>
      </c>
      <c r="BF299" s="136">
        <f>IF(N299="snížená",J299,0)</f>
        <v>0</v>
      </c>
      <c r="BG299" s="136">
        <f>IF(N299="zákl. přenesená",J299,0)</f>
        <v>0</v>
      </c>
      <c r="BH299" s="136">
        <f>IF(N299="sníž. přenesená",J299,0)</f>
        <v>0</v>
      </c>
      <c r="BI299" s="136">
        <f>IF(N299="nulová",J299,0)</f>
        <v>0</v>
      </c>
      <c r="BJ299" s="13" t="s">
        <v>83</v>
      </c>
      <c r="BK299" s="136">
        <f>ROUND(I299*H299,2)</f>
        <v>0</v>
      </c>
      <c r="BL299" s="13" t="s">
        <v>179</v>
      </c>
      <c r="BM299" s="135" t="s">
        <v>667</v>
      </c>
    </row>
    <row r="300" spans="2:65" s="1" customFormat="1" ht="16.5" customHeight="1">
      <c r="B300" s="124"/>
      <c r="C300" s="125" t="s">
        <v>668</v>
      </c>
      <c r="D300" s="125" t="s">
        <v>140</v>
      </c>
      <c r="E300" s="126" t="s">
        <v>669</v>
      </c>
      <c r="F300" s="127" t="s">
        <v>670</v>
      </c>
      <c r="G300" s="128" t="s">
        <v>153</v>
      </c>
      <c r="H300" s="129">
        <v>3.3330000000000002</v>
      </c>
      <c r="I300" s="130"/>
      <c r="J300" s="130">
        <f>ROUND(I300*H300,2)</f>
        <v>0</v>
      </c>
      <c r="K300" s="127" t="s">
        <v>144</v>
      </c>
      <c r="L300" s="25"/>
      <c r="M300" s="131" t="s">
        <v>1</v>
      </c>
      <c r="N300" s="132" t="s">
        <v>40</v>
      </c>
      <c r="O300" s="133">
        <v>0.16600000000000001</v>
      </c>
      <c r="P300" s="133">
        <f>O300*H300</f>
        <v>0.55327800000000005</v>
      </c>
      <c r="Q300" s="133">
        <v>1.2E-4</v>
      </c>
      <c r="R300" s="133">
        <f>Q300*H300</f>
        <v>3.9996000000000004E-4</v>
      </c>
      <c r="S300" s="133">
        <v>0</v>
      </c>
      <c r="T300" s="134">
        <f>S300*H300</f>
        <v>0</v>
      </c>
      <c r="AR300" s="135" t="s">
        <v>179</v>
      </c>
      <c r="AT300" s="135" t="s">
        <v>140</v>
      </c>
      <c r="AU300" s="135" t="s">
        <v>85</v>
      </c>
      <c r="AY300" s="13" t="s">
        <v>137</v>
      </c>
      <c r="BE300" s="136">
        <f>IF(N300="základní",J300,0)</f>
        <v>0</v>
      </c>
      <c r="BF300" s="136">
        <f>IF(N300="snížená",J300,0)</f>
        <v>0</v>
      </c>
      <c r="BG300" s="136">
        <f>IF(N300="zákl. přenesená",J300,0)</f>
        <v>0</v>
      </c>
      <c r="BH300" s="136">
        <f>IF(N300="sníž. přenesená",J300,0)</f>
        <v>0</v>
      </c>
      <c r="BI300" s="136">
        <f>IF(N300="nulová",J300,0)</f>
        <v>0</v>
      </c>
      <c r="BJ300" s="13" t="s">
        <v>83</v>
      </c>
      <c r="BK300" s="136">
        <f>ROUND(I300*H300,2)</f>
        <v>0</v>
      </c>
      <c r="BL300" s="13" t="s">
        <v>179</v>
      </c>
      <c r="BM300" s="135" t="s">
        <v>671</v>
      </c>
    </row>
    <row r="301" spans="2:65" s="1" customFormat="1" ht="16.5" customHeight="1">
      <c r="B301" s="124"/>
      <c r="C301" s="125" t="s">
        <v>672</v>
      </c>
      <c r="D301" s="125" t="s">
        <v>140</v>
      </c>
      <c r="E301" s="126" t="s">
        <v>673</v>
      </c>
      <c r="F301" s="127" t="s">
        <v>674</v>
      </c>
      <c r="G301" s="128" t="s">
        <v>153</v>
      </c>
      <c r="H301" s="129">
        <v>3.33</v>
      </c>
      <c r="I301" s="130"/>
      <c r="J301" s="130">
        <f>ROUND(I301*H301,2)</f>
        <v>0</v>
      </c>
      <c r="K301" s="127" t="s">
        <v>144</v>
      </c>
      <c r="L301" s="25"/>
      <c r="M301" s="131" t="s">
        <v>1</v>
      </c>
      <c r="N301" s="132" t="s">
        <v>40</v>
      </c>
      <c r="O301" s="133">
        <v>0.17199999999999999</v>
      </c>
      <c r="P301" s="133">
        <f>O301*H301</f>
        <v>0.57275999999999994</v>
      </c>
      <c r="Q301" s="133">
        <v>1.2E-4</v>
      </c>
      <c r="R301" s="133">
        <f>Q301*H301</f>
        <v>3.9960000000000001E-4</v>
      </c>
      <c r="S301" s="133">
        <v>0</v>
      </c>
      <c r="T301" s="134">
        <f>S301*H301</f>
        <v>0</v>
      </c>
      <c r="AR301" s="135" t="s">
        <v>179</v>
      </c>
      <c r="AT301" s="135" t="s">
        <v>140</v>
      </c>
      <c r="AU301" s="135" t="s">
        <v>85</v>
      </c>
      <c r="AY301" s="13" t="s">
        <v>137</v>
      </c>
      <c r="BE301" s="136">
        <f>IF(N301="základní",J301,0)</f>
        <v>0</v>
      </c>
      <c r="BF301" s="136">
        <f>IF(N301="snížená",J301,0)</f>
        <v>0</v>
      </c>
      <c r="BG301" s="136">
        <f>IF(N301="zákl. přenesená",J301,0)</f>
        <v>0</v>
      </c>
      <c r="BH301" s="136">
        <f>IF(N301="sníž. přenesená",J301,0)</f>
        <v>0</v>
      </c>
      <c r="BI301" s="136">
        <f>IF(N301="nulová",J301,0)</f>
        <v>0</v>
      </c>
      <c r="BJ301" s="13" t="s">
        <v>83</v>
      </c>
      <c r="BK301" s="136">
        <f>ROUND(I301*H301,2)</f>
        <v>0</v>
      </c>
      <c r="BL301" s="13" t="s">
        <v>179</v>
      </c>
      <c r="BM301" s="135" t="s">
        <v>675</v>
      </c>
    </row>
    <row r="302" spans="2:65" s="1" customFormat="1" ht="39">
      <c r="B302" s="25"/>
      <c r="D302" s="137" t="s">
        <v>147</v>
      </c>
      <c r="F302" s="138" t="s">
        <v>676</v>
      </c>
      <c r="L302" s="25"/>
      <c r="M302" s="139"/>
      <c r="T302" s="49"/>
      <c r="AT302" s="13" t="s">
        <v>147</v>
      </c>
      <c r="AU302" s="13" t="s">
        <v>85</v>
      </c>
    </row>
    <row r="303" spans="2:65" s="1" customFormat="1" ht="16.5" customHeight="1">
      <c r="B303" s="124"/>
      <c r="C303" s="125" t="s">
        <v>677</v>
      </c>
      <c r="D303" s="125" t="s">
        <v>140</v>
      </c>
      <c r="E303" s="126" t="s">
        <v>678</v>
      </c>
      <c r="F303" s="127" t="s">
        <v>679</v>
      </c>
      <c r="G303" s="128" t="s">
        <v>153</v>
      </c>
      <c r="H303" s="129">
        <v>36</v>
      </c>
      <c r="I303" s="130"/>
      <c r="J303" s="130">
        <f>ROUND(I303*H303,2)</f>
        <v>0</v>
      </c>
      <c r="K303" s="127" t="s">
        <v>144</v>
      </c>
      <c r="L303" s="25"/>
      <c r="M303" s="131" t="s">
        <v>1</v>
      </c>
      <c r="N303" s="132" t="s">
        <v>40</v>
      </c>
      <c r="O303" s="133">
        <v>0.189</v>
      </c>
      <c r="P303" s="133">
        <f>O303*H303</f>
        <v>6.8040000000000003</v>
      </c>
      <c r="Q303" s="133">
        <v>2.3000000000000001E-4</v>
      </c>
      <c r="R303" s="133">
        <f>Q303*H303</f>
        <v>8.2800000000000009E-3</v>
      </c>
      <c r="S303" s="133">
        <v>0</v>
      </c>
      <c r="T303" s="134">
        <f>S303*H303</f>
        <v>0</v>
      </c>
      <c r="AR303" s="135" t="s">
        <v>179</v>
      </c>
      <c r="AT303" s="135" t="s">
        <v>140</v>
      </c>
      <c r="AU303" s="135" t="s">
        <v>85</v>
      </c>
      <c r="AY303" s="13" t="s">
        <v>137</v>
      </c>
      <c r="BE303" s="136">
        <f>IF(N303="základní",J303,0)</f>
        <v>0</v>
      </c>
      <c r="BF303" s="136">
        <f>IF(N303="snížená",J303,0)</f>
        <v>0</v>
      </c>
      <c r="BG303" s="136">
        <f>IF(N303="zákl. přenesená",J303,0)</f>
        <v>0</v>
      </c>
      <c r="BH303" s="136">
        <f>IF(N303="sníž. přenesená",J303,0)</f>
        <v>0</v>
      </c>
      <c r="BI303" s="136">
        <f>IF(N303="nulová",J303,0)</f>
        <v>0</v>
      </c>
      <c r="BJ303" s="13" t="s">
        <v>83</v>
      </c>
      <c r="BK303" s="136">
        <f>ROUND(I303*H303,2)</f>
        <v>0</v>
      </c>
      <c r="BL303" s="13" t="s">
        <v>179</v>
      </c>
      <c r="BM303" s="135" t="s">
        <v>680</v>
      </c>
    </row>
    <row r="304" spans="2:65" s="1" customFormat="1" ht="16.5" customHeight="1">
      <c r="B304" s="124"/>
      <c r="C304" s="125" t="s">
        <v>681</v>
      </c>
      <c r="D304" s="125" t="s">
        <v>140</v>
      </c>
      <c r="E304" s="126" t="s">
        <v>682</v>
      </c>
      <c r="F304" s="127" t="s">
        <v>683</v>
      </c>
      <c r="G304" s="128" t="s">
        <v>153</v>
      </c>
      <c r="H304" s="129">
        <v>36</v>
      </c>
      <c r="I304" s="130"/>
      <c r="J304" s="130">
        <f>ROUND(I304*H304,2)</f>
        <v>0</v>
      </c>
      <c r="K304" s="127" t="s">
        <v>144</v>
      </c>
      <c r="L304" s="25"/>
      <c r="M304" s="131" t="s">
        <v>1</v>
      </c>
      <c r="N304" s="132" t="s">
        <v>40</v>
      </c>
      <c r="O304" s="133">
        <v>1.4999999999999999E-2</v>
      </c>
      <c r="P304" s="133">
        <f>O304*H304</f>
        <v>0.54</v>
      </c>
      <c r="Q304" s="133">
        <v>0</v>
      </c>
      <c r="R304" s="133">
        <f>Q304*H304</f>
        <v>0</v>
      </c>
      <c r="S304" s="133">
        <v>0</v>
      </c>
      <c r="T304" s="134">
        <f>S304*H304</f>
        <v>0</v>
      </c>
      <c r="AR304" s="135" t="s">
        <v>179</v>
      </c>
      <c r="AT304" s="135" t="s">
        <v>140</v>
      </c>
      <c r="AU304" s="135" t="s">
        <v>85</v>
      </c>
      <c r="AY304" s="13" t="s">
        <v>137</v>
      </c>
      <c r="BE304" s="136">
        <f>IF(N304="základní",J304,0)</f>
        <v>0</v>
      </c>
      <c r="BF304" s="136">
        <f>IF(N304="snížená",J304,0)</f>
        <v>0</v>
      </c>
      <c r="BG304" s="136">
        <f>IF(N304="zákl. přenesená",J304,0)</f>
        <v>0</v>
      </c>
      <c r="BH304" s="136">
        <f>IF(N304="sníž. přenesená",J304,0)</f>
        <v>0</v>
      </c>
      <c r="BI304" s="136">
        <f>IF(N304="nulová",J304,0)</f>
        <v>0</v>
      </c>
      <c r="BJ304" s="13" t="s">
        <v>83</v>
      </c>
      <c r="BK304" s="136">
        <f>ROUND(I304*H304,2)</f>
        <v>0</v>
      </c>
      <c r="BL304" s="13" t="s">
        <v>179</v>
      </c>
      <c r="BM304" s="135" t="s">
        <v>684</v>
      </c>
    </row>
    <row r="305" spans="2:65" s="1" customFormat="1" ht="16.5" customHeight="1">
      <c r="B305" s="124"/>
      <c r="C305" s="125" t="s">
        <v>685</v>
      </c>
      <c r="D305" s="125" t="s">
        <v>140</v>
      </c>
      <c r="E305" s="126" t="s">
        <v>686</v>
      </c>
      <c r="F305" s="127" t="s">
        <v>687</v>
      </c>
      <c r="G305" s="128" t="s">
        <v>286</v>
      </c>
      <c r="H305" s="129">
        <v>20</v>
      </c>
      <c r="I305" s="130"/>
      <c r="J305" s="130">
        <f>ROUND(I305*H305,2)</f>
        <v>0</v>
      </c>
      <c r="K305" s="127" t="s">
        <v>144</v>
      </c>
      <c r="L305" s="25"/>
      <c r="M305" s="131" t="s">
        <v>1</v>
      </c>
      <c r="N305" s="132" t="s">
        <v>40</v>
      </c>
      <c r="O305" s="133">
        <v>1.0999999999999999E-2</v>
      </c>
      <c r="P305" s="133">
        <f>O305*H305</f>
        <v>0.21999999999999997</v>
      </c>
      <c r="Q305" s="133">
        <v>2.0000000000000002E-5</v>
      </c>
      <c r="R305" s="133">
        <f>Q305*H305</f>
        <v>4.0000000000000002E-4</v>
      </c>
      <c r="S305" s="133">
        <v>0</v>
      </c>
      <c r="T305" s="134">
        <f>S305*H305</f>
        <v>0</v>
      </c>
      <c r="AR305" s="135" t="s">
        <v>179</v>
      </c>
      <c r="AT305" s="135" t="s">
        <v>140</v>
      </c>
      <c r="AU305" s="135" t="s">
        <v>85</v>
      </c>
      <c r="AY305" s="13" t="s">
        <v>137</v>
      </c>
      <c r="BE305" s="136">
        <f>IF(N305="základní",J305,0)</f>
        <v>0</v>
      </c>
      <c r="BF305" s="136">
        <f>IF(N305="snížená",J305,0)</f>
        <v>0</v>
      </c>
      <c r="BG305" s="136">
        <f>IF(N305="zákl. přenesená",J305,0)</f>
        <v>0</v>
      </c>
      <c r="BH305" s="136">
        <f>IF(N305="sníž. přenesená",J305,0)</f>
        <v>0</v>
      </c>
      <c r="BI305" s="136">
        <f>IF(N305="nulová",J305,0)</f>
        <v>0</v>
      </c>
      <c r="BJ305" s="13" t="s">
        <v>83</v>
      </c>
      <c r="BK305" s="136">
        <f>ROUND(I305*H305,2)</f>
        <v>0</v>
      </c>
      <c r="BL305" s="13" t="s">
        <v>179</v>
      </c>
      <c r="BM305" s="135" t="s">
        <v>688</v>
      </c>
    </row>
    <row r="306" spans="2:65" s="1" customFormat="1" ht="16.5" customHeight="1">
      <c r="B306" s="124"/>
      <c r="C306" s="125" t="s">
        <v>689</v>
      </c>
      <c r="D306" s="125" t="s">
        <v>140</v>
      </c>
      <c r="E306" s="126" t="s">
        <v>690</v>
      </c>
      <c r="F306" s="127" t="s">
        <v>691</v>
      </c>
      <c r="G306" s="128" t="s">
        <v>153</v>
      </c>
      <c r="H306" s="129">
        <v>36</v>
      </c>
      <c r="I306" s="130"/>
      <c r="J306" s="130">
        <f>ROUND(I306*H306,2)</f>
        <v>0</v>
      </c>
      <c r="K306" s="127" t="s">
        <v>144</v>
      </c>
      <c r="L306" s="25"/>
      <c r="M306" s="131" t="s">
        <v>1</v>
      </c>
      <c r="N306" s="132" t="s">
        <v>40</v>
      </c>
      <c r="O306" s="133">
        <v>0.13600000000000001</v>
      </c>
      <c r="P306" s="133">
        <f>O306*H306</f>
        <v>4.8960000000000008</v>
      </c>
      <c r="Q306" s="133">
        <v>1.7000000000000001E-4</v>
      </c>
      <c r="R306" s="133">
        <f>Q306*H306</f>
        <v>6.1200000000000004E-3</v>
      </c>
      <c r="S306" s="133">
        <v>0</v>
      </c>
      <c r="T306" s="134">
        <f>S306*H306</f>
        <v>0</v>
      </c>
      <c r="AR306" s="135" t="s">
        <v>179</v>
      </c>
      <c r="AT306" s="135" t="s">
        <v>140</v>
      </c>
      <c r="AU306" s="135" t="s">
        <v>85</v>
      </c>
      <c r="AY306" s="13" t="s">
        <v>137</v>
      </c>
      <c r="BE306" s="136">
        <f>IF(N306="základní",J306,0)</f>
        <v>0</v>
      </c>
      <c r="BF306" s="136">
        <f>IF(N306="snížená",J306,0)</f>
        <v>0</v>
      </c>
      <c r="BG306" s="136">
        <f>IF(N306="zákl. přenesená",J306,0)</f>
        <v>0</v>
      </c>
      <c r="BH306" s="136">
        <f>IF(N306="sníž. přenesená",J306,0)</f>
        <v>0</v>
      </c>
      <c r="BI306" s="136">
        <f>IF(N306="nulová",J306,0)</f>
        <v>0</v>
      </c>
      <c r="BJ306" s="13" t="s">
        <v>83</v>
      </c>
      <c r="BK306" s="136">
        <f>ROUND(I306*H306,2)</f>
        <v>0</v>
      </c>
      <c r="BL306" s="13" t="s">
        <v>179</v>
      </c>
      <c r="BM306" s="135" t="s">
        <v>692</v>
      </c>
    </row>
    <row r="307" spans="2:65" s="1" customFormat="1" ht="16.5" customHeight="1">
      <c r="B307" s="124"/>
      <c r="C307" s="125" t="s">
        <v>693</v>
      </c>
      <c r="D307" s="125" t="s">
        <v>140</v>
      </c>
      <c r="E307" s="126" t="s">
        <v>694</v>
      </c>
      <c r="F307" s="127" t="s">
        <v>695</v>
      </c>
      <c r="G307" s="128" t="s">
        <v>286</v>
      </c>
      <c r="H307" s="129">
        <v>20</v>
      </c>
      <c r="I307" s="130"/>
      <c r="J307" s="130">
        <f>ROUND(I307*H307,2)</f>
        <v>0</v>
      </c>
      <c r="K307" s="127" t="s">
        <v>144</v>
      </c>
      <c r="L307" s="25"/>
      <c r="M307" s="131" t="s">
        <v>1</v>
      </c>
      <c r="N307" s="132" t="s">
        <v>40</v>
      </c>
      <c r="O307" s="133">
        <v>0.03</v>
      </c>
      <c r="P307" s="133">
        <f>O307*H307</f>
        <v>0.6</v>
      </c>
      <c r="Q307" s="133">
        <v>2.0000000000000002E-5</v>
      </c>
      <c r="R307" s="133">
        <f>Q307*H307</f>
        <v>4.0000000000000002E-4</v>
      </c>
      <c r="S307" s="133">
        <v>0</v>
      </c>
      <c r="T307" s="134">
        <f>S307*H307</f>
        <v>0</v>
      </c>
      <c r="AR307" s="135" t="s">
        <v>179</v>
      </c>
      <c r="AT307" s="135" t="s">
        <v>140</v>
      </c>
      <c r="AU307" s="135" t="s">
        <v>85</v>
      </c>
      <c r="AY307" s="13" t="s">
        <v>137</v>
      </c>
      <c r="BE307" s="136">
        <f>IF(N307="základní",J307,0)</f>
        <v>0</v>
      </c>
      <c r="BF307" s="136">
        <f>IF(N307="snížená",J307,0)</f>
        <v>0</v>
      </c>
      <c r="BG307" s="136">
        <f>IF(N307="zákl. přenesená",J307,0)</f>
        <v>0</v>
      </c>
      <c r="BH307" s="136">
        <f>IF(N307="sníž. přenesená",J307,0)</f>
        <v>0</v>
      </c>
      <c r="BI307" s="136">
        <f>IF(N307="nulová",J307,0)</f>
        <v>0</v>
      </c>
      <c r="BJ307" s="13" t="s">
        <v>83</v>
      </c>
      <c r="BK307" s="136">
        <f>ROUND(I307*H307,2)</f>
        <v>0</v>
      </c>
      <c r="BL307" s="13" t="s">
        <v>179</v>
      </c>
      <c r="BM307" s="135" t="s">
        <v>696</v>
      </c>
    </row>
    <row r="308" spans="2:65" s="1" customFormat="1" ht="19.5">
      <c r="B308" s="25"/>
      <c r="D308" s="137" t="s">
        <v>147</v>
      </c>
      <c r="F308" s="138" t="s">
        <v>697</v>
      </c>
      <c r="L308" s="25"/>
      <c r="M308" s="139"/>
      <c r="T308" s="49"/>
      <c r="AT308" s="13" t="s">
        <v>147</v>
      </c>
      <c r="AU308" s="13" t="s">
        <v>85</v>
      </c>
    </row>
    <row r="309" spans="2:65" s="1" customFormat="1" ht="16.5" customHeight="1">
      <c r="B309" s="124"/>
      <c r="C309" s="125" t="s">
        <v>698</v>
      </c>
      <c r="D309" s="125" t="s">
        <v>140</v>
      </c>
      <c r="E309" s="126" t="s">
        <v>699</v>
      </c>
      <c r="F309" s="127" t="s">
        <v>700</v>
      </c>
      <c r="G309" s="128" t="s">
        <v>153</v>
      </c>
      <c r="H309" s="129">
        <v>36</v>
      </c>
      <c r="I309" s="130"/>
      <c r="J309" s="130">
        <f>ROUND(I309*H309,2)</f>
        <v>0</v>
      </c>
      <c r="K309" s="127" t="s">
        <v>144</v>
      </c>
      <c r="L309" s="25"/>
      <c r="M309" s="131" t="s">
        <v>1</v>
      </c>
      <c r="N309" s="132" t="s">
        <v>40</v>
      </c>
      <c r="O309" s="133">
        <v>0.26500000000000001</v>
      </c>
      <c r="P309" s="133">
        <f>O309*H309</f>
        <v>9.5400000000000009</v>
      </c>
      <c r="Q309" s="133">
        <v>4.2999999999999999E-4</v>
      </c>
      <c r="R309" s="133">
        <f>Q309*H309</f>
        <v>1.5479999999999999E-2</v>
      </c>
      <c r="S309" s="133">
        <v>0</v>
      </c>
      <c r="T309" s="134">
        <f>S309*H309</f>
        <v>0</v>
      </c>
      <c r="AR309" s="135" t="s">
        <v>179</v>
      </c>
      <c r="AT309" s="135" t="s">
        <v>140</v>
      </c>
      <c r="AU309" s="135" t="s">
        <v>85</v>
      </c>
      <c r="AY309" s="13" t="s">
        <v>137</v>
      </c>
      <c r="BE309" s="136">
        <f>IF(N309="základní",J309,0)</f>
        <v>0</v>
      </c>
      <c r="BF309" s="136">
        <f>IF(N309="snížená",J309,0)</f>
        <v>0</v>
      </c>
      <c r="BG309" s="136">
        <f>IF(N309="zákl. přenesená",J309,0)</f>
        <v>0</v>
      </c>
      <c r="BH309" s="136">
        <f>IF(N309="sníž. přenesená",J309,0)</f>
        <v>0</v>
      </c>
      <c r="BI309" s="136">
        <f>IF(N309="nulová",J309,0)</f>
        <v>0</v>
      </c>
      <c r="BJ309" s="13" t="s">
        <v>83</v>
      </c>
      <c r="BK309" s="136">
        <f>ROUND(I309*H309,2)</f>
        <v>0</v>
      </c>
      <c r="BL309" s="13" t="s">
        <v>179</v>
      </c>
      <c r="BM309" s="135" t="s">
        <v>701</v>
      </c>
    </row>
    <row r="310" spans="2:65" s="1" customFormat="1" ht="19.5">
      <c r="B310" s="25"/>
      <c r="D310" s="137" t="s">
        <v>147</v>
      </c>
      <c r="F310" s="138" t="s">
        <v>702</v>
      </c>
      <c r="L310" s="25"/>
      <c r="M310" s="139"/>
      <c r="T310" s="49"/>
      <c r="AT310" s="13" t="s">
        <v>147</v>
      </c>
      <c r="AU310" s="13" t="s">
        <v>85</v>
      </c>
    </row>
    <row r="311" spans="2:65" s="1" customFormat="1" ht="16.5" customHeight="1">
      <c r="B311" s="124"/>
      <c r="C311" s="125" t="s">
        <v>703</v>
      </c>
      <c r="D311" s="125" t="s">
        <v>140</v>
      </c>
      <c r="E311" s="126" t="s">
        <v>704</v>
      </c>
      <c r="F311" s="127" t="s">
        <v>705</v>
      </c>
      <c r="G311" s="128" t="s">
        <v>286</v>
      </c>
      <c r="H311" s="129">
        <v>20</v>
      </c>
      <c r="I311" s="130"/>
      <c r="J311" s="130">
        <f>ROUND(I311*H311,2)</f>
        <v>0</v>
      </c>
      <c r="K311" s="127" t="s">
        <v>144</v>
      </c>
      <c r="L311" s="25"/>
      <c r="M311" s="131" t="s">
        <v>1</v>
      </c>
      <c r="N311" s="132" t="s">
        <v>40</v>
      </c>
      <c r="O311" s="133">
        <v>0.06</v>
      </c>
      <c r="P311" s="133">
        <f>O311*H311</f>
        <v>1.2</v>
      </c>
      <c r="Q311" s="133">
        <v>3.0000000000000001E-5</v>
      </c>
      <c r="R311" s="133">
        <f>Q311*H311</f>
        <v>6.0000000000000006E-4</v>
      </c>
      <c r="S311" s="133">
        <v>0</v>
      </c>
      <c r="T311" s="134">
        <f>S311*H311</f>
        <v>0</v>
      </c>
      <c r="AR311" s="135" t="s">
        <v>179</v>
      </c>
      <c r="AT311" s="135" t="s">
        <v>140</v>
      </c>
      <c r="AU311" s="135" t="s">
        <v>85</v>
      </c>
      <c r="AY311" s="13" t="s">
        <v>137</v>
      </c>
      <c r="BE311" s="136">
        <f>IF(N311="základní",J311,0)</f>
        <v>0</v>
      </c>
      <c r="BF311" s="136">
        <f>IF(N311="snížená",J311,0)</f>
        <v>0</v>
      </c>
      <c r="BG311" s="136">
        <f>IF(N311="zákl. přenesená",J311,0)</f>
        <v>0</v>
      </c>
      <c r="BH311" s="136">
        <f>IF(N311="sníž. přenesená",J311,0)</f>
        <v>0</v>
      </c>
      <c r="BI311" s="136">
        <f>IF(N311="nulová",J311,0)</f>
        <v>0</v>
      </c>
      <c r="BJ311" s="13" t="s">
        <v>83</v>
      </c>
      <c r="BK311" s="136">
        <f>ROUND(I311*H311,2)</f>
        <v>0</v>
      </c>
      <c r="BL311" s="13" t="s">
        <v>179</v>
      </c>
      <c r="BM311" s="135" t="s">
        <v>706</v>
      </c>
    </row>
    <row r="312" spans="2:65" s="11" customFormat="1" ht="22.9" customHeight="1">
      <c r="B312" s="113"/>
      <c r="D312" s="114" t="s">
        <v>74</v>
      </c>
      <c r="E312" s="122" t="s">
        <v>707</v>
      </c>
      <c r="F312" s="122" t="s">
        <v>708</v>
      </c>
      <c r="J312" s="123">
        <f>BK312</f>
        <v>0</v>
      </c>
      <c r="L312" s="113"/>
      <c r="M312" s="117"/>
      <c r="P312" s="118">
        <f>SUM(P313:P317)</f>
        <v>25.317440000000001</v>
      </c>
      <c r="R312" s="118">
        <f>SUM(R313:R317)</f>
        <v>0.14857000000000001</v>
      </c>
      <c r="T312" s="119">
        <f>SUM(T313:T317)</f>
        <v>3.0621800000000001E-2</v>
      </c>
      <c r="AR312" s="114" t="s">
        <v>85</v>
      </c>
      <c r="AT312" s="120" t="s">
        <v>74</v>
      </c>
      <c r="AU312" s="120" t="s">
        <v>83</v>
      </c>
      <c r="AY312" s="114" t="s">
        <v>137</v>
      </c>
      <c r="BK312" s="121">
        <f>SUM(BK313:BK317)</f>
        <v>0</v>
      </c>
    </row>
    <row r="313" spans="2:65" s="1" customFormat="1" ht="16.5" customHeight="1">
      <c r="B313" s="124"/>
      <c r="C313" s="125" t="s">
        <v>709</v>
      </c>
      <c r="D313" s="125" t="s">
        <v>140</v>
      </c>
      <c r="E313" s="126" t="s">
        <v>710</v>
      </c>
      <c r="F313" s="127" t="s">
        <v>711</v>
      </c>
      <c r="G313" s="128" t="s">
        <v>153</v>
      </c>
      <c r="H313" s="129">
        <v>98.78</v>
      </c>
      <c r="I313" s="130"/>
      <c r="J313" s="130">
        <f>ROUND(I313*H313,2)</f>
        <v>0</v>
      </c>
      <c r="K313" s="127" t="s">
        <v>144</v>
      </c>
      <c r="L313" s="25"/>
      <c r="M313" s="131" t="s">
        <v>1</v>
      </c>
      <c r="N313" s="132" t="s">
        <v>40</v>
      </c>
      <c r="O313" s="133">
        <v>7.3999999999999996E-2</v>
      </c>
      <c r="P313" s="133">
        <f>O313*H313</f>
        <v>7.3097199999999996</v>
      </c>
      <c r="Q313" s="133">
        <v>1E-3</v>
      </c>
      <c r="R313" s="133">
        <f>Q313*H313</f>
        <v>9.8780000000000007E-2</v>
      </c>
      <c r="S313" s="133">
        <v>3.1E-4</v>
      </c>
      <c r="T313" s="134">
        <f>S313*H313</f>
        <v>3.0621800000000001E-2</v>
      </c>
      <c r="AR313" s="135" t="s">
        <v>179</v>
      </c>
      <c r="AT313" s="135" t="s">
        <v>140</v>
      </c>
      <c r="AU313" s="135" t="s">
        <v>85</v>
      </c>
      <c r="AY313" s="13" t="s">
        <v>137</v>
      </c>
      <c r="BE313" s="136">
        <f>IF(N313="základní",J313,0)</f>
        <v>0</v>
      </c>
      <c r="BF313" s="136">
        <f>IF(N313="snížená",J313,0)</f>
        <v>0</v>
      </c>
      <c r="BG313" s="136">
        <f>IF(N313="zákl. přenesená",J313,0)</f>
        <v>0</v>
      </c>
      <c r="BH313" s="136">
        <f>IF(N313="sníž. přenesená",J313,0)</f>
        <v>0</v>
      </c>
      <c r="BI313" s="136">
        <f>IF(N313="nulová",J313,0)</f>
        <v>0</v>
      </c>
      <c r="BJ313" s="13" t="s">
        <v>83</v>
      </c>
      <c r="BK313" s="136">
        <f>ROUND(I313*H313,2)</f>
        <v>0</v>
      </c>
      <c r="BL313" s="13" t="s">
        <v>179</v>
      </c>
      <c r="BM313" s="135" t="s">
        <v>712</v>
      </c>
    </row>
    <row r="314" spans="2:65" s="1" customFormat="1" ht="16.5" customHeight="1">
      <c r="B314" s="124"/>
      <c r="C314" s="125" t="s">
        <v>713</v>
      </c>
      <c r="D314" s="125" t="s">
        <v>140</v>
      </c>
      <c r="E314" s="126" t="s">
        <v>714</v>
      </c>
      <c r="F314" s="127" t="s">
        <v>715</v>
      </c>
      <c r="G314" s="128" t="s">
        <v>153</v>
      </c>
      <c r="H314" s="129">
        <v>98.78</v>
      </c>
      <c r="I314" s="130"/>
      <c r="J314" s="130">
        <f>ROUND(I314*H314,2)</f>
        <v>0</v>
      </c>
      <c r="K314" s="127" t="s">
        <v>144</v>
      </c>
      <c r="L314" s="25"/>
      <c r="M314" s="131" t="s">
        <v>1</v>
      </c>
      <c r="N314" s="132" t="s">
        <v>40</v>
      </c>
      <c r="O314" s="133">
        <v>3.6999999999999998E-2</v>
      </c>
      <c r="P314" s="133">
        <f>O314*H314</f>
        <v>3.6548599999999998</v>
      </c>
      <c r="Q314" s="133">
        <v>0</v>
      </c>
      <c r="R314" s="133">
        <f>Q314*H314</f>
        <v>0</v>
      </c>
      <c r="S314" s="133">
        <v>0</v>
      </c>
      <c r="T314" s="134">
        <f>S314*H314</f>
        <v>0</v>
      </c>
      <c r="AR314" s="135" t="s">
        <v>179</v>
      </c>
      <c r="AT314" s="135" t="s">
        <v>140</v>
      </c>
      <c r="AU314" s="135" t="s">
        <v>85</v>
      </c>
      <c r="AY314" s="13" t="s">
        <v>137</v>
      </c>
      <c r="BE314" s="136">
        <f>IF(N314="základní",J314,0)</f>
        <v>0</v>
      </c>
      <c r="BF314" s="136">
        <f>IF(N314="snížená",J314,0)</f>
        <v>0</v>
      </c>
      <c r="BG314" s="136">
        <f>IF(N314="zákl. přenesená",J314,0)</f>
        <v>0</v>
      </c>
      <c r="BH314" s="136">
        <f>IF(N314="sníž. přenesená",J314,0)</f>
        <v>0</v>
      </c>
      <c r="BI314" s="136">
        <f>IF(N314="nulová",J314,0)</f>
        <v>0</v>
      </c>
      <c r="BJ314" s="13" t="s">
        <v>83</v>
      </c>
      <c r="BK314" s="136">
        <f>ROUND(I314*H314,2)</f>
        <v>0</v>
      </c>
      <c r="BL314" s="13" t="s">
        <v>179</v>
      </c>
      <c r="BM314" s="135" t="s">
        <v>716</v>
      </c>
    </row>
    <row r="315" spans="2:65" s="1" customFormat="1" ht="16.5" customHeight="1">
      <c r="B315" s="124"/>
      <c r="C315" s="125" t="s">
        <v>717</v>
      </c>
      <c r="D315" s="125" t="s">
        <v>140</v>
      </c>
      <c r="E315" s="126" t="s">
        <v>718</v>
      </c>
      <c r="F315" s="127" t="s">
        <v>719</v>
      </c>
      <c r="G315" s="128" t="s">
        <v>153</v>
      </c>
      <c r="H315" s="129">
        <v>98.78</v>
      </c>
      <c r="I315" s="130"/>
      <c r="J315" s="130">
        <f>ROUND(I315*H315,2)</f>
        <v>0</v>
      </c>
      <c r="K315" s="127" t="s">
        <v>144</v>
      </c>
      <c r="L315" s="25"/>
      <c r="M315" s="131" t="s">
        <v>1</v>
      </c>
      <c r="N315" s="132" t="s">
        <v>40</v>
      </c>
      <c r="O315" s="133">
        <v>3.3000000000000002E-2</v>
      </c>
      <c r="P315" s="133">
        <f>O315*H315</f>
        <v>3.2597400000000003</v>
      </c>
      <c r="Q315" s="133">
        <v>2.1000000000000001E-4</v>
      </c>
      <c r="R315" s="133">
        <f>Q315*H315</f>
        <v>2.07438E-2</v>
      </c>
      <c r="S315" s="133">
        <v>0</v>
      </c>
      <c r="T315" s="134">
        <f>S315*H315</f>
        <v>0</v>
      </c>
      <c r="AR315" s="135" t="s">
        <v>179</v>
      </c>
      <c r="AT315" s="135" t="s">
        <v>140</v>
      </c>
      <c r="AU315" s="135" t="s">
        <v>85</v>
      </c>
      <c r="AY315" s="13" t="s">
        <v>137</v>
      </c>
      <c r="BE315" s="136">
        <f>IF(N315="základní",J315,0)</f>
        <v>0</v>
      </c>
      <c r="BF315" s="136">
        <f>IF(N315="snížená",J315,0)</f>
        <v>0</v>
      </c>
      <c r="BG315" s="136">
        <f>IF(N315="zákl. přenesená",J315,0)</f>
        <v>0</v>
      </c>
      <c r="BH315" s="136">
        <f>IF(N315="sníž. přenesená",J315,0)</f>
        <v>0</v>
      </c>
      <c r="BI315" s="136">
        <f>IF(N315="nulová",J315,0)</f>
        <v>0</v>
      </c>
      <c r="BJ315" s="13" t="s">
        <v>83</v>
      </c>
      <c r="BK315" s="136">
        <f>ROUND(I315*H315,2)</f>
        <v>0</v>
      </c>
      <c r="BL315" s="13" t="s">
        <v>179</v>
      </c>
      <c r="BM315" s="135" t="s">
        <v>720</v>
      </c>
    </row>
    <row r="316" spans="2:65" s="1" customFormat="1" ht="16.5" customHeight="1">
      <c r="B316" s="124"/>
      <c r="C316" s="125" t="s">
        <v>721</v>
      </c>
      <c r="D316" s="125" t="s">
        <v>140</v>
      </c>
      <c r="E316" s="126" t="s">
        <v>722</v>
      </c>
      <c r="F316" s="127" t="s">
        <v>723</v>
      </c>
      <c r="G316" s="128" t="s">
        <v>153</v>
      </c>
      <c r="H316" s="129">
        <v>20</v>
      </c>
      <c r="I316" s="130"/>
      <c r="J316" s="130">
        <f>ROUND(I316*H316,2)</f>
        <v>0</v>
      </c>
      <c r="K316" s="127" t="s">
        <v>144</v>
      </c>
      <c r="L316" s="25"/>
      <c r="M316" s="131" t="s">
        <v>1</v>
      </c>
      <c r="N316" s="132" t="s">
        <v>40</v>
      </c>
      <c r="O316" s="133">
        <v>4.1000000000000002E-2</v>
      </c>
      <c r="P316" s="133">
        <f>O316*H316</f>
        <v>0.82000000000000006</v>
      </c>
      <c r="Q316" s="133">
        <v>2.0000000000000002E-5</v>
      </c>
      <c r="R316" s="133">
        <f>Q316*H316</f>
        <v>4.0000000000000002E-4</v>
      </c>
      <c r="S316" s="133">
        <v>0</v>
      </c>
      <c r="T316" s="134">
        <f>S316*H316</f>
        <v>0</v>
      </c>
      <c r="AR316" s="135" t="s">
        <v>179</v>
      </c>
      <c r="AT316" s="135" t="s">
        <v>140</v>
      </c>
      <c r="AU316" s="135" t="s">
        <v>85</v>
      </c>
      <c r="AY316" s="13" t="s">
        <v>137</v>
      </c>
      <c r="BE316" s="136">
        <f>IF(N316="základní",J316,0)</f>
        <v>0</v>
      </c>
      <c r="BF316" s="136">
        <f>IF(N316="snížená",J316,0)</f>
        <v>0</v>
      </c>
      <c r="BG316" s="136">
        <f>IF(N316="zákl. přenesená",J316,0)</f>
        <v>0</v>
      </c>
      <c r="BH316" s="136">
        <f>IF(N316="sníž. přenesená",J316,0)</f>
        <v>0</v>
      </c>
      <c r="BI316" s="136">
        <f>IF(N316="nulová",J316,0)</f>
        <v>0</v>
      </c>
      <c r="BJ316" s="13" t="s">
        <v>83</v>
      </c>
      <c r="BK316" s="136">
        <f>ROUND(I316*H316,2)</f>
        <v>0</v>
      </c>
      <c r="BL316" s="13" t="s">
        <v>179</v>
      </c>
      <c r="BM316" s="135" t="s">
        <v>724</v>
      </c>
    </row>
    <row r="317" spans="2:65" s="1" customFormat="1" ht="16.5" customHeight="1">
      <c r="B317" s="124"/>
      <c r="C317" s="125" t="s">
        <v>725</v>
      </c>
      <c r="D317" s="125" t="s">
        <v>140</v>
      </c>
      <c r="E317" s="126" t="s">
        <v>726</v>
      </c>
      <c r="F317" s="127" t="s">
        <v>727</v>
      </c>
      <c r="G317" s="128" t="s">
        <v>153</v>
      </c>
      <c r="H317" s="129">
        <v>98.78</v>
      </c>
      <c r="I317" s="130"/>
      <c r="J317" s="130">
        <f>ROUND(I317*H317,2)</f>
        <v>0</v>
      </c>
      <c r="K317" s="127" t="s">
        <v>144</v>
      </c>
      <c r="L317" s="25"/>
      <c r="M317" s="131" t="s">
        <v>1</v>
      </c>
      <c r="N317" s="132" t="s">
        <v>40</v>
      </c>
      <c r="O317" s="133">
        <v>0.104</v>
      </c>
      <c r="P317" s="133">
        <f>O317*H317</f>
        <v>10.27312</v>
      </c>
      <c r="Q317" s="133">
        <v>2.9E-4</v>
      </c>
      <c r="R317" s="133">
        <f>Q317*H317</f>
        <v>2.86462E-2</v>
      </c>
      <c r="S317" s="133">
        <v>0</v>
      </c>
      <c r="T317" s="134">
        <f>S317*H317</f>
        <v>0</v>
      </c>
      <c r="AR317" s="135" t="s">
        <v>179</v>
      </c>
      <c r="AT317" s="135" t="s">
        <v>140</v>
      </c>
      <c r="AU317" s="135" t="s">
        <v>85</v>
      </c>
      <c r="AY317" s="13" t="s">
        <v>137</v>
      </c>
      <c r="BE317" s="136">
        <f>IF(N317="základní",J317,0)</f>
        <v>0</v>
      </c>
      <c r="BF317" s="136">
        <f>IF(N317="snížená",J317,0)</f>
        <v>0</v>
      </c>
      <c r="BG317" s="136">
        <f>IF(N317="zákl. přenesená",J317,0)</f>
        <v>0</v>
      </c>
      <c r="BH317" s="136">
        <f>IF(N317="sníž. přenesená",J317,0)</f>
        <v>0</v>
      </c>
      <c r="BI317" s="136">
        <f>IF(N317="nulová",J317,0)</f>
        <v>0</v>
      </c>
      <c r="BJ317" s="13" t="s">
        <v>83</v>
      </c>
      <c r="BK317" s="136">
        <f>ROUND(I317*H317,2)</f>
        <v>0</v>
      </c>
      <c r="BL317" s="13" t="s">
        <v>179</v>
      </c>
      <c r="BM317" s="135" t="s">
        <v>728</v>
      </c>
    </row>
    <row r="318" spans="2:65" s="11" customFormat="1" ht="25.9" customHeight="1">
      <c r="B318" s="113"/>
      <c r="D318" s="114" t="s">
        <v>74</v>
      </c>
      <c r="E318" s="115" t="s">
        <v>729</v>
      </c>
      <c r="F318" s="115" t="s">
        <v>730</v>
      </c>
      <c r="J318" s="116">
        <f>BK318</f>
        <v>0</v>
      </c>
      <c r="L318" s="113"/>
      <c r="M318" s="117"/>
      <c r="P318" s="118">
        <f>SUM(P319:P325)</f>
        <v>8</v>
      </c>
      <c r="R318" s="118">
        <f>SUM(R319:R325)</f>
        <v>0</v>
      </c>
      <c r="T318" s="119">
        <f>SUM(T319:T325)</f>
        <v>0</v>
      </c>
      <c r="AR318" s="114" t="s">
        <v>145</v>
      </c>
      <c r="AT318" s="120" t="s">
        <v>74</v>
      </c>
      <c r="AU318" s="120" t="s">
        <v>75</v>
      </c>
      <c r="AY318" s="114" t="s">
        <v>137</v>
      </c>
      <c r="BK318" s="121">
        <f>SUM(BK319:BK325)</f>
        <v>0</v>
      </c>
    </row>
    <row r="319" spans="2:65" s="1" customFormat="1" ht="16.5" customHeight="1">
      <c r="B319" s="124"/>
      <c r="C319" s="125" t="s">
        <v>731</v>
      </c>
      <c r="D319" s="125" t="s">
        <v>140</v>
      </c>
      <c r="E319" s="126" t="s">
        <v>732</v>
      </c>
      <c r="F319" s="127" t="s">
        <v>733</v>
      </c>
      <c r="G319" s="128" t="s">
        <v>734</v>
      </c>
      <c r="H319" s="129">
        <v>2</v>
      </c>
      <c r="I319" s="130"/>
      <c r="J319" s="130">
        <f>ROUND(I319*H319,2)</f>
        <v>0</v>
      </c>
      <c r="K319" s="127" t="s">
        <v>144</v>
      </c>
      <c r="L319" s="25"/>
      <c r="M319" s="131" t="s">
        <v>1</v>
      </c>
      <c r="N319" s="132" t="s">
        <v>40</v>
      </c>
      <c r="O319" s="133">
        <v>1</v>
      </c>
      <c r="P319" s="133">
        <f>O319*H319</f>
        <v>2</v>
      </c>
      <c r="Q319" s="133">
        <v>0</v>
      </c>
      <c r="R319" s="133">
        <f>Q319*H319</f>
        <v>0</v>
      </c>
      <c r="S319" s="133">
        <v>0</v>
      </c>
      <c r="T319" s="134">
        <f>S319*H319</f>
        <v>0</v>
      </c>
      <c r="AR319" s="135" t="s">
        <v>735</v>
      </c>
      <c r="AT319" s="135" t="s">
        <v>140</v>
      </c>
      <c r="AU319" s="135" t="s">
        <v>83</v>
      </c>
      <c r="AY319" s="13" t="s">
        <v>137</v>
      </c>
      <c r="BE319" s="136">
        <f>IF(N319="základní",J319,0)</f>
        <v>0</v>
      </c>
      <c r="BF319" s="136">
        <f>IF(N319="snížená",J319,0)</f>
        <v>0</v>
      </c>
      <c r="BG319" s="136">
        <f>IF(N319="zákl. přenesená",J319,0)</f>
        <v>0</v>
      </c>
      <c r="BH319" s="136">
        <f>IF(N319="sníž. přenesená",J319,0)</f>
        <v>0</v>
      </c>
      <c r="BI319" s="136">
        <f>IF(N319="nulová",J319,0)</f>
        <v>0</v>
      </c>
      <c r="BJ319" s="13" t="s">
        <v>83</v>
      </c>
      <c r="BK319" s="136">
        <f>ROUND(I319*H319,2)</f>
        <v>0</v>
      </c>
      <c r="BL319" s="13" t="s">
        <v>735</v>
      </c>
      <c r="BM319" s="135" t="s">
        <v>736</v>
      </c>
    </row>
    <row r="320" spans="2:65" s="1" customFormat="1" ht="19.5">
      <c r="B320" s="25"/>
      <c r="D320" s="137" t="s">
        <v>147</v>
      </c>
      <c r="F320" s="138" t="s">
        <v>737</v>
      </c>
      <c r="L320" s="25"/>
      <c r="M320" s="139"/>
      <c r="T320" s="49"/>
      <c r="AT320" s="13" t="s">
        <v>147</v>
      </c>
      <c r="AU320" s="13" t="s">
        <v>83</v>
      </c>
    </row>
    <row r="321" spans="2:65" s="1" customFormat="1" ht="16.5" customHeight="1">
      <c r="B321" s="124"/>
      <c r="C321" s="125" t="s">
        <v>738</v>
      </c>
      <c r="D321" s="125" t="s">
        <v>140</v>
      </c>
      <c r="E321" s="126" t="s">
        <v>739</v>
      </c>
      <c r="F321" s="127" t="s">
        <v>740</v>
      </c>
      <c r="G321" s="128" t="s">
        <v>734</v>
      </c>
      <c r="H321" s="129">
        <v>2</v>
      </c>
      <c r="I321" s="130"/>
      <c r="J321" s="130">
        <f>ROUND(I321*H321,2)</f>
        <v>0</v>
      </c>
      <c r="K321" s="127" t="s">
        <v>144</v>
      </c>
      <c r="L321" s="25"/>
      <c r="M321" s="131" t="s">
        <v>1</v>
      </c>
      <c r="N321" s="132" t="s">
        <v>40</v>
      </c>
      <c r="O321" s="133">
        <v>1</v>
      </c>
      <c r="P321" s="133">
        <f>O321*H321</f>
        <v>2</v>
      </c>
      <c r="Q321" s="133">
        <v>0</v>
      </c>
      <c r="R321" s="133">
        <f>Q321*H321</f>
        <v>0</v>
      </c>
      <c r="S321" s="133">
        <v>0</v>
      </c>
      <c r="T321" s="134">
        <f>S321*H321</f>
        <v>0</v>
      </c>
      <c r="AR321" s="135" t="s">
        <v>735</v>
      </c>
      <c r="AT321" s="135" t="s">
        <v>140</v>
      </c>
      <c r="AU321" s="135" t="s">
        <v>83</v>
      </c>
      <c r="AY321" s="13" t="s">
        <v>137</v>
      </c>
      <c r="BE321" s="136">
        <f>IF(N321="základní",J321,0)</f>
        <v>0</v>
      </c>
      <c r="BF321" s="136">
        <f>IF(N321="snížená",J321,0)</f>
        <v>0</v>
      </c>
      <c r="BG321" s="136">
        <f>IF(N321="zákl. přenesená",J321,0)</f>
        <v>0</v>
      </c>
      <c r="BH321" s="136">
        <f>IF(N321="sníž. přenesená",J321,0)</f>
        <v>0</v>
      </c>
      <c r="BI321" s="136">
        <f>IF(N321="nulová",J321,0)</f>
        <v>0</v>
      </c>
      <c r="BJ321" s="13" t="s">
        <v>83</v>
      </c>
      <c r="BK321" s="136">
        <f>ROUND(I321*H321,2)</f>
        <v>0</v>
      </c>
      <c r="BL321" s="13" t="s">
        <v>735</v>
      </c>
      <c r="BM321" s="135" t="s">
        <v>741</v>
      </c>
    </row>
    <row r="322" spans="2:65" s="1" customFormat="1" ht="29.25">
      <c r="B322" s="25"/>
      <c r="D322" s="137" t="s">
        <v>147</v>
      </c>
      <c r="F322" s="138" t="s">
        <v>742</v>
      </c>
      <c r="L322" s="25"/>
      <c r="M322" s="139"/>
      <c r="T322" s="49"/>
      <c r="AT322" s="13" t="s">
        <v>147</v>
      </c>
      <c r="AU322" s="13" t="s">
        <v>83</v>
      </c>
    </row>
    <row r="323" spans="2:65" s="1" customFormat="1" ht="16.5" customHeight="1">
      <c r="B323" s="124"/>
      <c r="C323" s="125" t="s">
        <v>743</v>
      </c>
      <c r="D323" s="125" t="s">
        <v>140</v>
      </c>
      <c r="E323" s="126" t="s">
        <v>744</v>
      </c>
      <c r="F323" s="127" t="s">
        <v>745</v>
      </c>
      <c r="G323" s="128" t="s">
        <v>734</v>
      </c>
      <c r="H323" s="129">
        <v>2</v>
      </c>
      <c r="I323" s="130"/>
      <c r="J323" s="130">
        <f>ROUND(I323*H323,2)</f>
        <v>0</v>
      </c>
      <c r="K323" s="127" t="s">
        <v>144</v>
      </c>
      <c r="L323" s="25"/>
      <c r="M323" s="131" t="s">
        <v>1</v>
      </c>
      <c r="N323" s="132" t="s">
        <v>40</v>
      </c>
      <c r="O323" s="133">
        <v>1</v>
      </c>
      <c r="P323" s="133">
        <f>O323*H323</f>
        <v>2</v>
      </c>
      <c r="Q323" s="133">
        <v>0</v>
      </c>
      <c r="R323" s="133">
        <f>Q323*H323</f>
        <v>0</v>
      </c>
      <c r="S323" s="133">
        <v>0</v>
      </c>
      <c r="T323" s="134">
        <f>S323*H323</f>
        <v>0</v>
      </c>
      <c r="AR323" s="135" t="s">
        <v>735</v>
      </c>
      <c r="AT323" s="135" t="s">
        <v>140</v>
      </c>
      <c r="AU323" s="135" t="s">
        <v>83</v>
      </c>
      <c r="AY323" s="13" t="s">
        <v>137</v>
      </c>
      <c r="BE323" s="136">
        <f>IF(N323="základní",J323,0)</f>
        <v>0</v>
      </c>
      <c r="BF323" s="136">
        <f>IF(N323="snížená",J323,0)</f>
        <v>0</v>
      </c>
      <c r="BG323" s="136">
        <f>IF(N323="zákl. přenesená",J323,0)</f>
        <v>0</v>
      </c>
      <c r="BH323" s="136">
        <f>IF(N323="sníž. přenesená",J323,0)</f>
        <v>0</v>
      </c>
      <c r="BI323" s="136">
        <f>IF(N323="nulová",J323,0)</f>
        <v>0</v>
      </c>
      <c r="BJ323" s="13" t="s">
        <v>83</v>
      </c>
      <c r="BK323" s="136">
        <f>ROUND(I323*H323,2)</f>
        <v>0</v>
      </c>
      <c r="BL323" s="13" t="s">
        <v>735</v>
      </c>
      <c r="BM323" s="135" t="s">
        <v>746</v>
      </c>
    </row>
    <row r="324" spans="2:65" s="1" customFormat="1" ht="39">
      <c r="B324" s="25"/>
      <c r="D324" s="137" t="s">
        <v>147</v>
      </c>
      <c r="F324" s="138" t="s">
        <v>747</v>
      </c>
      <c r="L324" s="25"/>
      <c r="M324" s="139"/>
      <c r="T324" s="49"/>
      <c r="AT324" s="13" t="s">
        <v>147</v>
      </c>
      <c r="AU324" s="13" t="s">
        <v>83</v>
      </c>
    </row>
    <row r="325" spans="2:65" s="1" customFormat="1" ht="16.5" customHeight="1">
      <c r="B325" s="124"/>
      <c r="C325" s="125" t="s">
        <v>748</v>
      </c>
      <c r="D325" s="125" t="s">
        <v>140</v>
      </c>
      <c r="E325" s="126" t="s">
        <v>749</v>
      </c>
      <c r="F325" s="127" t="s">
        <v>750</v>
      </c>
      <c r="G325" s="128" t="s">
        <v>734</v>
      </c>
      <c r="H325" s="129">
        <v>2</v>
      </c>
      <c r="I325" s="130"/>
      <c r="J325" s="130">
        <f>ROUND(I325*H325,2)</f>
        <v>0</v>
      </c>
      <c r="K325" s="127" t="s">
        <v>144</v>
      </c>
      <c r="L325" s="25"/>
      <c r="M325" s="131" t="s">
        <v>1</v>
      </c>
      <c r="N325" s="132" t="s">
        <v>40</v>
      </c>
      <c r="O325" s="133">
        <v>1</v>
      </c>
      <c r="P325" s="133">
        <f>O325*H325</f>
        <v>2</v>
      </c>
      <c r="Q325" s="133">
        <v>0</v>
      </c>
      <c r="R325" s="133">
        <f>Q325*H325</f>
        <v>0</v>
      </c>
      <c r="S325" s="133">
        <v>0</v>
      </c>
      <c r="T325" s="134">
        <f>S325*H325</f>
        <v>0</v>
      </c>
      <c r="AR325" s="135" t="s">
        <v>735</v>
      </c>
      <c r="AT325" s="135" t="s">
        <v>140</v>
      </c>
      <c r="AU325" s="135" t="s">
        <v>83</v>
      </c>
      <c r="AY325" s="13" t="s">
        <v>137</v>
      </c>
      <c r="BE325" s="136">
        <f>IF(N325="základní",J325,0)</f>
        <v>0</v>
      </c>
      <c r="BF325" s="136">
        <f>IF(N325="snížená",J325,0)</f>
        <v>0</v>
      </c>
      <c r="BG325" s="136">
        <f>IF(N325="zákl. přenesená",J325,0)</f>
        <v>0</v>
      </c>
      <c r="BH325" s="136">
        <f>IF(N325="sníž. přenesená",J325,0)</f>
        <v>0</v>
      </c>
      <c r="BI325" s="136">
        <f>IF(N325="nulová",J325,0)</f>
        <v>0</v>
      </c>
      <c r="BJ325" s="13" t="s">
        <v>83</v>
      </c>
      <c r="BK325" s="136">
        <f>ROUND(I325*H325,2)</f>
        <v>0</v>
      </c>
      <c r="BL325" s="13" t="s">
        <v>735</v>
      </c>
      <c r="BM325" s="135" t="s">
        <v>751</v>
      </c>
    </row>
    <row r="326" spans="2:65" s="11" customFormat="1" ht="25.9" customHeight="1">
      <c r="B326" s="113"/>
      <c r="D326" s="114" t="s">
        <v>74</v>
      </c>
      <c r="E326" s="115" t="s">
        <v>752</v>
      </c>
      <c r="F326" s="115" t="s">
        <v>753</v>
      </c>
      <c r="J326" s="116">
        <f>BK326</f>
        <v>0</v>
      </c>
      <c r="L326" s="113"/>
      <c r="M326" s="117"/>
      <c r="P326" s="118">
        <f>SUM(P327:P338)</f>
        <v>0</v>
      </c>
      <c r="R326" s="118">
        <f>SUM(R327:R338)</f>
        <v>0</v>
      </c>
      <c r="T326" s="119">
        <f>SUM(T327:T338)</f>
        <v>0</v>
      </c>
      <c r="AR326" s="114" t="s">
        <v>161</v>
      </c>
      <c r="AT326" s="120" t="s">
        <v>74</v>
      </c>
      <c r="AU326" s="120" t="s">
        <v>75</v>
      </c>
      <c r="AY326" s="114" t="s">
        <v>137</v>
      </c>
      <c r="BK326" s="121">
        <f>SUM(BK327:BK338)</f>
        <v>0</v>
      </c>
    </row>
    <row r="327" spans="2:65" s="1" customFormat="1" ht="16.5" customHeight="1">
      <c r="B327" s="124"/>
      <c r="C327" s="125" t="s">
        <v>754</v>
      </c>
      <c r="D327" s="125" t="s">
        <v>140</v>
      </c>
      <c r="E327" s="126" t="s">
        <v>755</v>
      </c>
      <c r="F327" s="127" t="s">
        <v>756</v>
      </c>
      <c r="G327" s="128" t="s">
        <v>757</v>
      </c>
      <c r="H327" s="129">
        <v>1</v>
      </c>
      <c r="I327" s="130"/>
      <c r="J327" s="130">
        <f>ROUND(I327*H327,2)</f>
        <v>0</v>
      </c>
      <c r="K327" s="127" t="s">
        <v>144</v>
      </c>
      <c r="L327" s="25"/>
      <c r="M327" s="131" t="s">
        <v>1</v>
      </c>
      <c r="N327" s="132" t="s">
        <v>40</v>
      </c>
      <c r="O327" s="133">
        <v>0</v>
      </c>
      <c r="P327" s="133">
        <f>O327*H327</f>
        <v>0</v>
      </c>
      <c r="Q327" s="133">
        <v>0</v>
      </c>
      <c r="R327" s="133">
        <f>Q327*H327</f>
        <v>0</v>
      </c>
      <c r="S327" s="133">
        <v>0</v>
      </c>
      <c r="T327" s="134">
        <f>S327*H327</f>
        <v>0</v>
      </c>
      <c r="AR327" s="135" t="s">
        <v>758</v>
      </c>
      <c r="AT327" s="135" t="s">
        <v>140</v>
      </c>
      <c r="AU327" s="135" t="s">
        <v>83</v>
      </c>
      <c r="AY327" s="13" t="s">
        <v>137</v>
      </c>
      <c r="BE327" s="136">
        <f>IF(N327="základní",J327,0)</f>
        <v>0</v>
      </c>
      <c r="BF327" s="136">
        <f>IF(N327="snížená",J327,0)</f>
        <v>0</v>
      </c>
      <c r="BG327" s="136">
        <f>IF(N327="zákl. přenesená",J327,0)</f>
        <v>0</v>
      </c>
      <c r="BH327" s="136">
        <f>IF(N327="sníž. přenesená",J327,0)</f>
        <v>0</v>
      </c>
      <c r="BI327" s="136">
        <f>IF(N327="nulová",J327,0)</f>
        <v>0</v>
      </c>
      <c r="BJ327" s="13" t="s">
        <v>83</v>
      </c>
      <c r="BK327" s="136">
        <f>ROUND(I327*H327,2)</f>
        <v>0</v>
      </c>
      <c r="BL327" s="13" t="s">
        <v>758</v>
      </c>
      <c r="BM327" s="135" t="s">
        <v>759</v>
      </c>
    </row>
    <row r="328" spans="2:65" s="1" customFormat="1" ht="29.25">
      <c r="B328" s="25"/>
      <c r="D328" s="137" t="s">
        <v>147</v>
      </c>
      <c r="F328" s="138" t="s">
        <v>760</v>
      </c>
      <c r="L328" s="25"/>
      <c r="M328" s="139"/>
      <c r="T328" s="49"/>
      <c r="AT328" s="13" t="s">
        <v>147</v>
      </c>
      <c r="AU328" s="13" t="s">
        <v>83</v>
      </c>
    </row>
    <row r="329" spans="2:65" s="1" customFormat="1" ht="16.5" customHeight="1">
      <c r="B329" s="124"/>
      <c r="C329" s="125" t="s">
        <v>761</v>
      </c>
      <c r="D329" s="125" t="s">
        <v>140</v>
      </c>
      <c r="E329" s="126" t="s">
        <v>762</v>
      </c>
      <c r="F329" s="127" t="s">
        <v>763</v>
      </c>
      <c r="G329" s="128" t="s">
        <v>757</v>
      </c>
      <c r="H329" s="129">
        <v>1</v>
      </c>
      <c r="I329" s="130"/>
      <c r="J329" s="130">
        <f>ROUND(I329*H329,2)</f>
        <v>0</v>
      </c>
      <c r="K329" s="127" t="s">
        <v>144</v>
      </c>
      <c r="L329" s="25"/>
      <c r="M329" s="131" t="s">
        <v>1</v>
      </c>
      <c r="N329" s="132" t="s">
        <v>40</v>
      </c>
      <c r="O329" s="133">
        <v>0</v>
      </c>
      <c r="P329" s="133">
        <f>O329*H329</f>
        <v>0</v>
      </c>
      <c r="Q329" s="133">
        <v>0</v>
      </c>
      <c r="R329" s="133">
        <f>Q329*H329</f>
        <v>0</v>
      </c>
      <c r="S329" s="133">
        <v>0</v>
      </c>
      <c r="T329" s="134">
        <f>S329*H329</f>
        <v>0</v>
      </c>
      <c r="AR329" s="135" t="s">
        <v>758</v>
      </c>
      <c r="AT329" s="135" t="s">
        <v>140</v>
      </c>
      <c r="AU329" s="135" t="s">
        <v>83</v>
      </c>
      <c r="AY329" s="13" t="s">
        <v>137</v>
      </c>
      <c r="BE329" s="136">
        <f>IF(N329="základní",J329,0)</f>
        <v>0</v>
      </c>
      <c r="BF329" s="136">
        <f>IF(N329="snížená",J329,0)</f>
        <v>0</v>
      </c>
      <c r="BG329" s="136">
        <f>IF(N329="zákl. přenesená",J329,0)</f>
        <v>0</v>
      </c>
      <c r="BH329" s="136">
        <f>IF(N329="sníž. přenesená",J329,0)</f>
        <v>0</v>
      </c>
      <c r="BI329" s="136">
        <f>IF(N329="nulová",J329,0)</f>
        <v>0</v>
      </c>
      <c r="BJ329" s="13" t="s">
        <v>83</v>
      </c>
      <c r="BK329" s="136">
        <f>ROUND(I329*H329,2)</f>
        <v>0</v>
      </c>
      <c r="BL329" s="13" t="s">
        <v>758</v>
      </c>
      <c r="BM329" s="135" t="s">
        <v>764</v>
      </c>
    </row>
    <row r="330" spans="2:65" s="1" customFormat="1" ht="29.25">
      <c r="B330" s="25"/>
      <c r="D330" s="137" t="s">
        <v>147</v>
      </c>
      <c r="F330" s="138" t="s">
        <v>765</v>
      </c>
      <c r="L330" s="25"/>
      <c r="M330" s="139"/>
      <c r="T330" s="49"/>
      <c r="AT330" s="13" t="s">
        <v>147</v>
      </c>
      <c r="AU330" s="13" t="s">
        <v>83</v>
      </c>
    </row>
    <row r="331" spans="2:65" s="1" customFormat="1" ht="16.5" customHeight="1">
      <c r="B331" s="124"/>
      <c r="C331" s="125" t="s">
        <v>766</v>
      </c>
      <c r="D331" s="125" t="s">
        <v>140</v>
      </c>
      <c r="E331" s="126" t="s">
        <v>767</v>
      </c>
      <c r="F331" s="127" t="s">
        <v>768</v>
      </c>
      <c r="G331" s="128" t="s">
        <v>757</v>
      </c>
      <c r="H331" s="129">
        <v>1</v>
      </c>
      <c r="I331" s="130"/>
      <c r="J331" s="130">
        <f>ROUND(I331*H331,2)</f>
        <v>0</v>
      </c>
      <c r="K331" s="127" t="s">
        <v>144</v>
      </c>
      <c r="L331" s="25"/>
      <c r="M331" s="131" t="s">
        <v>1</v>
      </c>
      <c r="N331" s="132" t="s">
        <v>40</v>
      </c>
      <c r="O331" s="133">
        <v>0</v>
      </c>
      <c r="P331" s="133">
        <f>O331*H331</f>
        <v>0</v>
      </c>
      <c r="Q331" s="133">
        <v>0</v>
      </c>
      <c r="R331" s="133">
        <f>Q331*H331</f>
        <v>0</v>
      </c>
      <c r="S331" s="133">
        <v>0</v>
      </c>
      <c r="T331" s="134">
        <f>S331*H331</f>
        <v>0</v>
      </c>
      <c r="AR331" s="135" t="s">
        <v>758</v>
      </c>
      <c r="AT331" s="135" t="s">
        <v>140</v>
      </c>
      <c r="AU331" s="135" t="s">
        <v>83</v>
      </c>
      <c r="AY331" s="13" t="s">
        <v>137</v>
      </c>
      <c r="BE331" s="136">
        <f>IF(N331="základní",J331,0)</f>
        <v>0</v>
      </c>
      <c r="BF331" s="136">
        <f>IF(N331="snížená",J331,0)</f>
        <v>0</v>
      </c>
      <c r="BG331" s="136">
        <f>IF(N331="zákl. přenesená",J331,0)</f>
        <v>0</v>
      </c>
      <c r="BH331" s="136">
        <f>IF(N331="sníž. přenesená",J331,0)</f>
        <v>0</v>
      </c>
      <c r="BI331" s="136">
        <f>IF(N331="nulová",J331,0)</f>
        <v>0</v>
      </c>
      <c r="BJ331" s="13" t="s">
        <v>83</v>
      </c>
      <c r="BK331" s="136">
        <f>ROUND(I331*H331,2)</f>
        <v>0</v>
      </c>
      <c r="BL331" s="13" t="s">
        <v>758</v>
      </c>
      <c r="BM331" s="135" t="s">
        <v>769</v>
      </c>
    </row>
    <row r="332" spans="2:65" s="1" customFormat="1" ht="19.5">
      <c r="B332" s="25"/>
      <c r="D332" s="137" t="s">
        <v>147</v>
      </c>
      <c r="F332" s="138" t="s">
        <v>770</v>
      </c>
      <c r="L332" s="25"/>
      <c r="M332" s="139"/>
      <c r="T332" s="49"/>
      <c r="AT332" s="13" t="s">
        <v>147</v>
      </c>
      <c r="AU332" s="13" t="s">
        <v>83</v>
      </c>
    </row>
    <row r="333" spans="2:65" s="1" customFormat="1" ht="16.5" customHeight="1">
      <c r="B333" s="124"/>
      <c r="C333" s="125" t="s">
        <v>771</v>
      </c>
      <c r="D333" s="125" t="s">
        <v>140</v>
      </c>
      <c r="E333" s="126" t="s">
        <v>772</v>
      </c>
      <c r="F333" s="127" t="s">
        <v>773</v>
      </c>
      <c r="G333" s="128" t="s">
        <v>757</v>
      </c>
      <c r="H333" s="129">
        <v>1</v>
      </c>
      <c r="I333" s="130"/>
      <c r="J333" s="130">
        <f>ROUND(I333*H333,2)</f>
        <v>0</v>
      </c>
      <c r="K333" s="127" t="s">
        <v>144</v>
      </c>
      <c r="L333" s="25"/>
      <c r="M333" s="131" t="s">
        <v>1</v>
      </c>
      <c r="N333" s="132" t="s">
        <v>40</v>
      </c>
      <c r="O333" s="133">
        <v>0</v>
      </c>
      <c r="P333" s="133">
        <f>O333*H333</f>
        <v>0</v>
      </c>
      <c r="Q333" s="133">
        <v>0</v>
      </c>
      <c r="R333" s="133">
        <f>Q333*H333</f>
        <v>0</v>
      </c>
      <c r="S333" s="133">
        <v>0</v>
      </c>
      <c r="T333" s="134">
        <f>S333*H333</f>
        <v>0</v>
      </c>
      <c r="AR333" s="135" t="s">
        <v>758</v>
      </c>
      <c r="AT333" s="135" t="s">
        <v>140</v>
      </c>
      <c r="AU333" s="135" t="s">
        <v>83</v>
      </c>
      <c r="AY333" s="13" t="s">
        <v>137</v>
      </c>
      <c r="BE333" s="136">
        <f>IF(N333="základní",J333,0)</f>
        <v>0</v>
      </c>
      <c r="BF333" s="136">
        <f>IF(N333="snížená",J333,0)</f>
        <v>0</v>
      </c>
      <c r="BG333" s="136">
        <f>IF(N333="zákl. přenesená",J333,0)</f>
        <v>0</v>
      </c>
      <c r="BH333" s="136">
        <f>IF(N333="sníž. přenesená",J333,0)</f>
        <v>0</v>
      </c>
      <c r="BI333" s="136">
        <f>IF(N333="nulová",J333,0)</f>
        <v>0</v>
      </c>
      <c r="BJ333" s="13" t="s">
        <v>83</v>
      </c>
      <c r="BK333" s="136">
        <f>ROUND(I333*H333,2)</f>
        <v>0</v>
      </c>
      <c r="BL333" s="13" t="s">
        <v>758</v>
      </c>
      <c r="BM333" s="135" t="s">
        <v>774</v>
      </c>
    </row>
    <row r="334" spans="2:65" s="1" customFormat="1" ht="19.5">
      <c r="B334" s="25"/>
      <c r="D334" s="137" t="s">
        <v>147</v>
      </c>
      <c r="F334" s="138" t="s">
        <v>775</v>
      </c>
      <c r="L334" s="25"/>
      <c r="M334" s="139"/>
      <c r="T334" s="49"/>
      <c r="AT334" s="13" t="s">
        <v>147</v>
      </c>
      <c r="AU334" s="13" t="s">
        <v>83</v>
      </c>
    </row>
    <row r="335" spans="2:65" s="1" customFormat="1" ht="16.5" customHeight="1">
      <c r="B335" s="124"/>
      <c r="C335" s="125" t="s">
        <v>776</v>
      </c>
      <c r="D335" s="125" t="s">
        <v>140</v>
      </c>
      <c r="E335" s="126" t="s">
        <v>777</v>
      </c>
      <c r="F335" s="127" t="s">
        <v>778</v>
      </c>
      <c r="G335" s="128" t="s">
        <v>757</v>
      </c>
      <c r="H335" s="129">
        <v>1</v>
      </c>
      <c r="I335" s="130"/>
      <c r="J335" s="130">
        <f>ROUND(I335*H335,2)</f>
        <v>0</v>
      </c>
      <c r="K335" s="127" t="s">
        <v>144</v>
      </c>
      <c r="L335" s="25"/>
      <c r="M335" s="131" t="s">
        <v>1</v>
      </c>
      <c r="N335" s="132" t="s">
        <v>40</v>
      </c>
      <c r="O335" s="133">
        <v>0</v>
      </c>
      <c r="P335" s="133">
        <f>O335*H335</f>
        <v>0</v>
      </c>
      <c r="Q335" s="133">
        <v>0</v>
      </c>
      <c r="R335" s="133">
        <f>Q335*H335</f>
        <v>0</v>
      </c>
      <c r="S335" s="133">
        <v>0</v>
      </c>
      <c r="T335" s="134">
        <f>S335*H335</f>
        <v>0</v>
      </c>
      <c r="AR335" s="135" t="s">
        <v>758</v>
      </c>
      <c r="AT335" s="135" t="s">
        <v>140</v>
      </c>
      <c r="AU335" s="135" t="s">
        <v>83</v>
      </c>
      <c r="AY335" s="13" t="s">
        <v>137</v>
      </c>
      <c r="BE335" s="136">
        <f>IF(N335="základní",J335,0)</f>
        <v>0</v>
      </c>
      <c r="BF335" s="136">
        <f>IF(N335="snížená",J335,0)</f>
        <v>0</v>
      </c>
      <c r="BG335" s="136">
        <f>IF(N335="zákl. přenesená",J335,0)</f>
        <v>0</v>
      </c>
      <c r="BH335" s="136">
        <f>IF(N335="sníž. přenesená",J335,0)</f>
        <v>0</v>
      </c>
      <c r="BI335" s="136">
        <f>IF(N335="nulová",J335,0)</f>
        <v>0</v>
      </c>
      <c r="BJ335" s="13" t="s">
        <v>83</v>
      </c>
      <c r="BK335" s="136">
        <f>ROUND(I335*H335,2)</f>
        <v>0</v>
      </c>
      <c r="BL335" s="13" t="s">
        <v>758</v>
      </c>
      <c r="BM335" s="135" t="s">
        <v>779</v>
      </c>
    </row>
    <row r="336" spans="2:65" s="1" customFormat="1" ht="19.5">
      <c r="B336" s="25"/>
      <c r="D336" s="137" t="s">
        <v>147</v>
      </c>
      <c r="F336" s="138" t="s">
        <v>780</v>
      </c>
      <c r="L336" s="25"/>
      <c r="M336" s="139"/>
      <c r="T336" s="49"/>
      <c r="AT336" s="13" t="s">
        <v>147</v>
      </c>
      <c r="AU336" s="13" t="s">
        <v>83</v>
      </c>
    </row>
    <row r="337" spans="2:65" s="1" customFormat="1" ht="16.5" customHeight="1">
      <c r="B337" s="124"/>
      <c r="C337" s="125" t="s">
        <v>781</v>
      </c>
      <c r="D337" s="125" t="s">
        <v>140</v>
      </c>
      <c r="E337" s="126" t="s">
        <v>782</v>
      </c>
      <c r="F337" s="127" t="s">
        <v>783</v>
      </c>
      <c r="G337" s="128" t="s">
        <v>757</v>
      </c>
      <c r="H337" s="129">
        <v>1</v>
      </c>
      <c r="I337" s="130"/>
      <c r="J337" s="130">
        <f>ROUND(I337*H337,2)</f>
        <v>0</v>
      </c>
      <c r="K337" s="127" t="s">
        <v>144</v>
      </c>
      <c r="L337" s="25"/>
      <c r="M337" s="131" t="s">
        <v>1</v>
      </c>
      <c r="N337" s="132" t="s">
        <v>40</v>
      </c>
      <c r="O337" s="133">
        <v>0</v>
      </c>
      <c r="P337" s="133">
        <f>O337*H337</f>
        <v>0</v>
      </c>
      <c r="Q337" s="133">
        <v>0</v>
      </c>
      <c r="R337" s="133">
        <f>Q337*H337</f>
        <v>0</v>
      </c>
      <c r="S337" s="133">
        <v>0</v>
      </c>
      <c r="T337" s="134">
        <f>S337*H337</f>
        <v>0</v>
      </c>
      <c r="AR337" s="135" t="s">
        <v>758</v>
      </c>
      <c r="AT337" s="135" t="s">
        <v>140</v>
      </c>
      <c r="AU337" s="135" t="s">
        <v>83</v>
      </c>
      <c r="AY337" s="13" t="s">
        <v>137</v>
      </c>
      <c r="BE337" s="136">
        <f>IF(N337="základní",J337,0)</f>
        <v>0</v>
      </c>
      <c r="BF337" s="136">
        <f>IF(N337="snížená",J337,0)</f>
        <v>0</v>
      </c>
      <c r="BG337" s="136">
        <f>IF(N337="zákl. přenesená",J337,0)</f>
        <v>0</v>
      </c>
      <c r="BH337" s="136">
        <f>IF(N337="sníž. přenesená",J337,0)</f>
        <v>0</v>
      </c>
      <c r="BI337" s="136">
        <f>IF(N337="nulová",J337,0)</f>
        <v>0</v>
      </c>
      <c r="BJ337" s="13" t="s">
        <v>83</v>
      </c>
      <c r="BK337" s="136">
        <f>ROUND(I337*H337,2)</f>
        <v>0</v>
      </c>
      <c r="BL337" s="13" t="s">
        <v>758</v>
      </c>
      <c r="BM337" s="135" t="s">
        <v>784</v>
      </c>
    </row>
    <row r="338" spans="2:65" s="1" customFormat="1" ht="19.5">
      <c r="B338" s="25"/>
      <c r="D338" s="137" t="s">
        <v>147</v>
      </c>
      <c r="F338" s="138" t="s">
        <v>785</v>
      </c>
      <c r="L338" s="25"/>
      <c r="M338" s="149"/>
      <c r="N338" s="150"/>
      <c r="O338" s="150"/>
      <c r="P338" s="150"/>
      <c r="Q338" s="150"/>
      <c r="R338" s="150"/>
      <c r="S338" s="150"/>
      <c r="T338" s="151"/>
      <c r="AT338" s="13" t="s">
        <v>147</v>
      </c>
      <c r="AU338" s="13" t="s">
        <v>83</v>
      </c>
    </row>
    <row r="339" spans="2:65" s="1" customFormat="1" ht="6.95" customHeight="1">
      <c r="B339" s="37"/>
      <c r="C339" s="38"/>
      <c r="D339" s="38"/>
      <c r="E339" s="38"/>
      <c r="F339" s="38"/>
      <c r="G339" s="38"/>
      <c r="H339" s="38"/>
      <c r="I339" s="38"/>
      <c r="J339" s="38"/>
      <c r="K339" s="38"/>
      <c r="L339" s="25"/>
    </row>
  </sheetData>
  <autoFilter ref="C137:K338"/>
  <mergeCells count="9">
    <mergeCell ref="E87:H87"/>
    <mergeCell ref="E128:H128"/>
    <mergeCell ref="E130:H13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33"/>
  <sheetViews>
    <sheetView showGridLines="0" workbookViewId="0">
      <selection activeCell="E15" sqref="E15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76" t="s">
        <v>5</v>
      </c>
      <c r="M2" s="157"/>
      <c r="N2" s="157"/>
      <c r="O2" s="157"/>
      <c r="P2" s="157"/>
      <c r="Q2" s="157"/>
      <c r="R2" s="157"/>
      <c r="S2" s="157"/>
      <c r="T2" s="157"/>
      <c r="U2" s="157"/>
      <c r="V2" s="157"/>
      <c r="AT2" s="13" t="s">
        <v>88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85</v>
      </c>
    </row>
    <row r="4" spans="2:46" ht="24.95" customHeight="1">
      <c r="B4" s="16"/>
      <c r="D4" s="17" t="s">
        <v>92</v>
      </c>
      <c r="L4" s="16"/>
      <c r="M4" s="81" t="s">
        <v>10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14</v>
      </c>
      <c r="L6" s="16"/>
    </row>
    <row r="7" spans="2:46" ht="26.25" customHeight="1">
      <c r="B7" s="16"/>
      <c r="E7" s="191" t="str">
        <f>'Rekapitulace stavby'!K6</f>
        <v>Rekonstrukce odborné učebny fyziky - Základní škola a mateřská škola Brno, Křídlovická 513/30b, 603 00 Brno</v>
      </c>
      <c r="F7" s="192"/>
      <c r="G7" s="192"/>
      <c r="H7" s="192"/>
      <c r="L7" s="16"/>
    </row>
    <row r="8" spans="2:46" s="1" customFormat="1" ht="12" customHeight="1">
      <c r="B8" s="25"/>
      <c r="D8" s="22" t="s">
        <v>93</v>
      </c>
      <c r="L8" s="25"/>
    </row>
    <row r="9" spans="2:46" s="1" customFormat="1" ht="16.5" customHeight="1">
      <c r="B9" s="25"/>
      <c r="E9" s="177" t="s">
        <v>786</v>
      </c>
      <c r="F9" s="190"/>
      <c r="G9" s="190"/>
      <c r="H9" s="190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16</v>
      </c>
      <c r="F11" s="20" t="s">
        <v>1</v>
      </c>
      <c r="I11" s="22" t="s">
        <v>17</v>
      </c>
      <c r="J11" s="20" t="s">
        <v>1</v>
      </c>
      <c r="L11" s="25"/>
    </row>
    <row r="12" spans="2:46" s="1" customFormat="1" ht="12" customHeight="1">
      <c r="B12" s="25"/>
      <c r="D12" s="22" t="s">
        <v>18</v>
      </c>
      <c r="F12" s="20" t="s">
        <v>19</v>
      </c>
      <c r="I12" s="22" t="s">
        <v>20</v>
      </c>
      <c r="J12" s="45" t="str">
        <f>'Rekapitulace stavby'!AN8</f>
        <v>5. 4. 2026</v>
      </c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22</v>
      </c>
      <c r="I14" s="22" t="s">
        <v>23</v>
      </c>
      <c r="J14" s="20" t="s">
        <v>24</v>
      </c>
      <c r="L14" s="25"/>
    </row>
    <row r="15" spans="2:46" s="1" customFormat="1" ht="18" customHeight="1">
      <c r="B15" s="25"/>
      <c r="E15" s="20" t="s">
        <v>1000</v>
      </c>
      <c r="I15" s="22" t="s">
        <v>25</v>
      </c>
      <c r="J15" s="20" t="s">
        <v>1</v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26</v>
      </c>
      <c r="I17" s="22" t="s">
        <v>23</v>
      </c>
      <c r="J17" s="20" t="str">
        <f>'Rekapitulace stavby'!AN13</f>
        <v/>
      </c>
      <c r="L17" s="25"/>
    </row>
    <row r="18" spans="2:12" s="1" customFormat="1" ht="18" customHeight="1">
      <c r="B18" s="25"/>
      <c r="E18" s="156" t="str">
        <f>'Rekapitulace stavby'!E14</f>
        <v xml:space="preserve"> </v>
      </c>
      <c r="F18" s="156"/>
      <c r="G18" s="156"/>
      <c r="H18" s="156"/>
      <c r="I18" s="22" t="s">
        <v>25</v>
      </c>
      <c r="J18" s="20" t="str">
        <f>'Rekapitulace stavby'!AN14</f>
        <v/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28</v>
      </c>
      <c r="I20" s="22" t="s">
        <v>23</v>
      </c>
      <c r="J20" s="20" t="s">
        <v>29</v>
      </c>
      <c r="L20" s="25"/>
    </row>
    <row r="21" spans="2:12" s="1" customFormat="1" ht="18" customHeight="1">
      <c r="B21" s="25"/>
      <c r="E21" s="20" t="s">
        <v>30</v>
      </c>
      <c r="I21" s="22" t="s">
        <v>25</v>
      </c>
      <c r="J21" s="20" t="s">
        <v>1</v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32</v>
      </c>
      <c r="I23" s="22" t="s">
        <v>23</v>
      </c>
      <c r="J23" s="20" t="str">
        <f>IF('Rekapitulace stavby'!AN19="","",'Rekapitulace stavby'!AN19)</f>
        <v/>
      </c>
      <c r="L23" s="25"/>
    </row>
    <row r="24" spans="2:12" s="1" customFormat="1" ht="18" customHeight="1">
      <c r="B24" s="25"/>
      <c r="E24" s="20" t="str">
        <f>IF('Rekapitulace stavby'!E20="","",'Rekapitulace stavby'!E20)</f>
        <v xml:space="preserve"> </v>
      </c>
      <c r="I24" s="22" t="s">
        <v>25</v>
      </c>
      <c r="J24" s="20" t="str">
        <f>IF('Rekapitulace stavby'!AN20="","",'Rekapitulace stavby'!AN20)</f>
        <v/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33</v>
      </c>
      <c r="L26" s="25"/>
    </row>
    <row r="27" spans="2:12" s="7" customFormat="1" ht="16.5" customHeight="1">
      <c r="B27" s="82"/>
      <c r="E27" s="159" t="s">
        <v>1</v>
      </c>
      <c r="F27" s="159"/>
      <c r="G27" s="159"/>
      <c r="H27" s="159"/>
      <c r="L27" s="82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83" t="s">
        <v>35</v>
      </c>
      <c r="J30" s="59">
        <f>ROUND(J117, 2)</f>
        <v>0</v>
      </c>
      <c r="L30" s="25"/>
    </row>
    <row r="31" spans="2:12" s="1" customFormat="1" ht="6.95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5" customHeight="1">
      <c r="B32" s="25"/>
      <c r="F32" s="28" t="s">
        <v>37</v>
      </c>
      <c r="I32" s="28" t="s">
        <v>36</v>
      </c>
      <c r="J32" s="28" t="s">
        <v>38</v>
      </c>
      <c r="L32" s="25"/>
    </row>
    <row r="33" spans="2:12" s="1" customFormat="1" ht="14.45" customHeight="1">
      <c r="B33" s="25"/>
      <c r="D33" s="48" t="s">
        <v>39</v>
      </c>
      <c r="E33" s="22" t="s">
        <v>40</v>
      </c>
      <c r="F33" s="84">
        <f>ROUND((SUM(BE117:BE132)),  2)</f>
        <v>0</v>
      </c>
      <c r="I33" s="85">
        <v>0.21</v>
      </c>
      <c r="J33" s="84">
        <f>ROUND(((SUM(BE117:BE132))*I33),  2)</f>
        <v>0</v>
      </c>
      <c r="L33" s="25"/>
    </row>
    <row r="34" spans="2:12" s="1" customFormat="1" ht="14.45" customHeight="1">
      <c r="B34" s="25"/>
      <c r="E34" s="22" t="s">
        <v>41</v>
      </c>
      <c r="F34" s="84">
        <f>ROUND((SUM(BF117:BF132)),  2)</f>
        <v>0</v>
      </c>
      <c r="I34" s="85">
        <v>0.12</v>
      </c>
      <c r="J34" s="84">
        <f>ROUND(((SUM(BF117:BF132))*I34),  2)</f>
        <v>0</v>
      </c>
      <c r="L34" s="25"/>
    </row>
    <row r="35" spans="2:12" s="1" customFormat="1" ht="14.45" hidden="1" customHeight="1">
      <c r="B35" s="25"/>
      <c r="E35" s="22" t="s">
        <v>42</v>
      </c>
      <c r="F35" s="84">
        <f>ROUND((SUM(BG117:BG132)),  2)</f>
        <v>0</v>
      </c>
      <c r="I35" s="85">
        <v>0.21</v>
      </c>
      <c r="J35" s="84">
        <f>0</f>
        <v>0</v>
      </c>
      <c r="L35" s="25"/>
    </row>
    <row r="36" spans="2:12" s="1" customFormat="1" ht="14.45" hidden="1" customHeight="1">
      <c r="B36" s="25"/>
      <c r="E36" s="22" t="s">
        <v>43</v>
      </c>
      <c r="F36" s="84">
        <f>ROUND((SUM(BH117:BH132)),  2)</f>
        <v>0</v>
      </c>
      <c r="I36" s="85">
        <v>0.12</v>
      </c>
      <c r="J36" s="84">
        <f>0</f>
        <v>0</v>
      </c>
      <c r="L36" s="25"/>
    </row>
    <row r="37" spans="2:12" s="1" customFormat="1" ht="14.45" hidden="1" customHeight="1">
      <c r="B37" s="25"/>
      <c r="E37" s="22" t="s">
        <v>44</v>
      </c>
      <c r="F37" s="84">
        <f>ROUND((SUM(BI117:BI132)),  2)</f>
        <v>0</v>
      </c>
      <c r="I37" s="85">
        <v>0</v>
      </c>
      <c r="J37" s="84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86"/>
      <c r="D39" s="87" t="s">
        <v>45</v>
      </c>
      <c r="E39" s="50"/>
      <c r="F39" s="50"/>
      <c r="G39" s="88" t="s">
        <v>46</v>
      </c>
      <c r="H39" s="89" t="s">
        <v>47</v>
      </c>
      <c r="I39" s="50"/>
      <c r="J39" s="90">
        <f>SUM(J30:J37)</f>
        <v>0</v>
      </c>
      <c r="K39" s="91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4" t="s">
        <v>48</v>
      </c>
      <c r="E50" s="35"/>
      <c r="F50" s="35"/>
      <c r="G50" s="34" t="s">
        <v>49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6" t="s">
        <v>50</v>
      </c>
      <c r="E61" s="27"/>
      <c r="F61" s="92" t="s">
        <v>51</v>
      </c>
      <c r="G61" s="36" t="s">
        <v>50</v>
      </c>
      <c r="H61" s="27"/>
      <c r="I61" s="27"/>
      <c r="J61" s="93" t="s">
        <v>51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4" t="s">
        <v>52</v>
      </c>
      <c r="E65" s="35"/>
      <c r="F65" s="35"/>
      <c r="G65" s="34" t="s">
        <v>53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6" t="s">
        <v>50</v>
      </c>
      <c r="E76" s="27"/>
      <c r="F76" s="92" t="s">
        <v>51</v>
      </c>
      <c r="G76" s="36" t="s">
        <v>50</v>
      </c>
      <c r="H76" s="27"/>
      <c r="I76" s="27"/>
      <c r="J76" s="93" t="s">
        <v>51</v>
      </c>
      <c r="K76" s="27"/>
      <c r="L76" s="25"/>
    </row>
    <row r="77" spans="2:12" s="1" customFormat="1" ht="14.4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5" customHeight="1">
      <c r="B82" s="25"/>
      <c r="C82" s="17" t="s">
        <v>95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14</v>
      </c>
      <c r="L84" s="25"/>
    </row>
    <row r="85" spans="2:47" s="1" customFormat="1" ht="26.25" customHeight="1">
      <c r="B85" s="25"/>
      <c r="E85" s="191" t="str">
        <f>E7</f>
        <v>Rekonstrukce odborné učebny fyziky - Základní škola a mateřská škola Brno, Křídlovická 513/30b, 603 00 Brno</v>
      </c>
      <c r="F85" s="192"/>
      <c r="G85" s="192"/>
      <c r="H85" s="192"/>
      <c r="L85" s="25"/>
    </row>
    <row r="86" spans="2:47" s="1" customFormat="1" ht="12" customHeight="1">
      <c r="B86" s="25"/>
      <c r="C86" s="22" t="s">
        <v>93</v>
      </c>
      <c r="L86" s="25"/>
    </row>
    <row r="87" spans="2:47" s="1" customFormat="1" ht="16.5" customHeight="1">
      <c r="B87" s="25"/>
      <c r="E87" s="177" t="str">
        <f>E9</f>
        <v xml:space="preserve">EI-DS - Elektroinstalace - slaboproud – datová síť  </v>
      </c>
      <c r="F87" s="190"/>
      <c r="G87" s="190"/>
      <c r="H87" s="190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18</v>
      </c>
      <c r="F89" s="20" t="str">
        <f>F12</f>
        <v>ZŠ a MŠ Brno, Křídlovická 30b, Brno</v>
      </c>
      <c r="I89" s="22" t="s">
        <v>20</v>
      </c>
      <c r="J89" s="45" t="str">
        <f>IF(J12="","",J12)</f>
        <v>5. 4. 2026</v>
      </c>
      <c r="L89" s="25"/>
    </row>
    <row r="90" spans="2:47" s="1" customFormat="1" ht="6.95" customHeight="1">
      <c r="B90" s="25"/>
      <c r="L90" s="25"/>
    </row>
    <row r="91" spans="2:47" s="1" customFormat="1" ht="40.15" customHeight="1">
      <c r="B91" s="25"/>
      <c r="C91" s="22" t="s">
        <v>22</v>
      </c>
      <c r="F91" s="20" t="str">
        <f>E15</f>
        <v>Statutární město Brno, MČ Brno-střed, Dominikánská 264/2</v>
      </c>
      <c r="I91" s="22" t="s">
        <v>28</v>
      </c>
      <c r="J91" s="23" t="str">
        <f>E21</f>
        <v>STEBAU s.r.o. Jižní 870, 500 03 Hradec Králové</v>
      </c>
      <c r="L91" s="25"/>
    </row>
    <row r="92" spans="2:47" s="1" customFormat="1" ht="15.2" customHeight="1">
      <c r="B92" s="25"/>
      <c r="C92" s="22" t="s">
        <v>26</v>
      </c>
      <c r="F92" s="20" t="str">
        <f>IF(E18="","",E18)</f>
        <v xml:space="preserve"> </v>
      </c>
      <c r="I92" s="22" t="s">
        <v>32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4" t="s">
        <v>96</v>
      </c>
      <c r="D94" s="86"/>
      <c r="E94" s="86"/>
      <c r="F94" s="86"/>
      <c r="G94" s="86"/>
      <c r="H94" s="86"/>
      <c r="I94" s="86"/>
      <c r="J94" s="95" t="s">
        <v>97</v>
      </c>
      <c r="K94" s="86"/>
      <c r="L94" s="25"/>
    </row>
    <row r="95" spans="2:47" s="1" customFormat="1" ht="10.35" customHeight="1">
      <c r="B95" s="25"/>
      <c r="L95" s="25"/>
    </row>
    <row r="96" spans="2:47" s="1" customFormat="1" ht="22.9" customHeight="1">
      <c r="B96" s="25"/>
      <c r="C96" s="96" t="s">
        <v>98</v>
      </c>
      <c r="J96" s="59">
        <f>J117</f>
        <v>0</v>
      </c>
      <c r="L96" s="25"/>
      <c r="AU96" s="13" t="s">
        <v>99</v>
      </c>
    </row>
    <row r="97" spans="2:12" s="8" customFormat="1" ht="24.95" customHeight="1">
      <c r="B97" s="97"/>
      <c r="D97" s="98" t="s">
        <v>787</v>
      </c>
      <c r="E97" s="99"/>
      <c r="F97" s="99"/>
      <c r="G97" s="99"/>
      <c r="H97" s="99"/>
      <c r="I97" s="99"/>
      <c r="J97" s="100">
        <f>J118</f>
        <v>0</v>
      </c>
      <c r="L97" s="97"/>
    </row>
    <row r="98" spans="2:12" s="1" customFormat="1" ht="21.75" customHeight="1">
      <c r="B98" s="25"/>
      <c r="L98" s="25"/>
    </row>
    <row r="99" spans="2:12" s="1" customFormat="1" ht="6.95" customHeight="1">
      <c r="B99" s="37"/>
      <c r="C99" s="38"/>
      <c r="D99" s="38"/>
      <c r="E99" s="38"/>
      <c r="F99" s="38"/>
      <c r="G99" s="38"/>
      <c r="H99" s="38"/>
      <c r="I99" s="38"/>
      <c r="J99" s="38"/>
      <c r="K99" s="38"/>
      <c r="L99" s="25"/>
    </row>
    <row r="103" spans="2:12" s="1" customFormat="1" ht="6.95" customHeight="1"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25"/>
    </row>
    <row r="104" spans="2:12" s="1" customFormat="1" ht="24.95" customHeight="1">
      <c r="B104" s="25"/>
      <c r="C104" s="17" t="s">
        <v>122</v>
      </c>
      <c r="L104" s="25"/>
    </row>
    <row r="105" spans="2:12" s="1" customFormat="1" ht="6.95" customHeight="1">
      <c r="B105" s="25"/>
      <c r="L105" s="25"/>
    </row>
    <row r="106" spans="2:12" s="1" customFormat="1" ht="12" customHeight="1">
      <c r="B106" s="25"/>
      <c r="C106" s="22" t="s">
        <v>14</v>
      </c>
      <c r="L106" s="25"/>
    </row>
    <row r="107" spans="2:12" s="1" customFormat="1" ht="26.25" customHeight="1">
      <c r="B107" s="25"/>
      <c r="E107" s="191" t="str">
        <f>E7</f>
        <v>Rekonstrukce odborné učebny fyziky - Základní škola a mateřská škola Brno, Křídlovická 513/30b, 603 00 Brno</v>
      </c>
      <c r="F107" s="192"/>
      <c r="G107" s="192"/>
      <c r="H107" s="192"/>
      <c r="L107" s="25"/>
    </row>
    <row r="108" spans="2:12" s="1" customFormat="1" ht="12" customHeight="1">
      <c r="B108" s="25"/>
      <c r="C108" s="22" t="s">
        <v>93</v>
      </c>
      <c r="L108" s="25"/>
    </row>
    <row r="109" spans="2:12" s="1" customFormat="1" ht="16.5" customHeight="1">
      <c r="B109" s="25"/>
      <c r="E109" s="177" t="str">
        <f>E9</f>
        <v xml:space="preserve">EI-DS - Elektroinstalace - slaboproud – datová síť  </v>
      </c>
      <c r="F109" s="190"/>
      <c r="G109" s="190"/>
      <c r="H109" s="190"/>
      <c r="L109" s="25"/>
    </row>
    <row r="110" spans="2:12" s="1" customFormat="1" ht="6.95" customHeight="1">
      <c r="B110" s="25"/>
      <c r="L110" s="25"/>
    </row>
    <row r="111" spans="2:12" s="1" customFormat="1" ht="12" customHeight="1">
      <c r="B111" s="25"/>
      <c r="C111" s="22" t="s">
        <v>18</v>
      </c>
      <c r="F111" s="20" t="str">
        <f>F12</f>
        <v>ZŠ a MŠ Brno, Křídlovická 30b, Brno</v>
      </c>
      <c r="I111" s="22" t="s">
        <v>20</v>
      </c>
      <c r="J111" s="45" t="str">
        <f>IF(J12="","",J12)</f>
        <v>5. 4. 2026</v>
      </c>
      <c r="L111" s="25"/>
    </row>
    <row r="112" spans="2:12" s="1" customFormat="1" ht="6.95" customHeight="1">
      <c r="B112" s="25"/>
      <c r="L112" s="25"/>
    </row>
    <row r="113" spans="2:65" s="1" customFormat="1" ht="40.15" customHeight="1">
      <c r="B113" s="25"/>
      <c r="C113" s="22" t="s">
        <v>22</v>
      </c>
      <c r="F113" s="20" t="str">
        <f>E15</f>
        <v>Statutární město Brno, MČ Brno-střed, Dominikánská 264/2</v>
      </c>
      <c r="I113" s="22" t="s">
        <v>28</v>
      </c>
      <c r="J113" s="23" t="str">
        <f>E21</f>
        <v>STEBAU s.r.o. Jižní 870, 500 03 Hradec Králové</v>
      </c>
      <c r="L113" s="25"/>
    </row>
    <row r="114" spans="2:65" s="1" customFormat="1" ht="15.2" customHeight="1">
      <c r="B114" s="25"/>
      <c r="C114" s="22" t="s">
        <v>26</v>
      </c>
      <c r="F114" s="20" t="str">
        <f>IF(E18="","",E18)</f>
        <v xml:space="preserve"> </v>
      </c>
      <c r="I114" s="22" t="s">
        <v>32</v>
      </c>
      <c r="J114" s="23" t="str">
        <f>E24</f>
        <v xml:space="preserve"> </v>
      </c>
      <c r="L114" s="25"/>
    </row>
    <row r="115" spans="2:65" s="1" customFormat="1" ht="10.35" customHeight="1">
      <c r="B115" s="25"/>
      <c r="L115" s="25"/>
    </row>
    <row r="116" spans="2:65" s="10" customFormat="1" ht="29.25" customHeight="1">
      <c r="B116" s="105"/>
      <c r="C116" s="106" t="s">
        <v>123</v>
      </c>
      <c r="D116" s="107" t="s">
        <v>60</v>
      </c>
      <c r="E116" s="107" t="s">
        <v>56</v>
      </c>
      <c r="F116" s="107" t="s">
        <v>57</v>
      </c>
      <c r="G116" s="107" t="s">
        <v>124</v>
      </c>
      <c r="H116" s="107" t="s">
        <v>125</v>
      </c>
      <c r="I116" s="107" t="s">
        <v>126</v>
      </c>
      <c r="J116" s="107" t="s">
        <v>97</v>
      </c>
      <c r="K116" s="108" t="s">
        <v>127</v>
      </c>
      <c r="L116" s="105"/>
      <c r="M116" s="52" t="s">
        <v>1</v>
      </c>
      <c r="N116" s="53" t="s">
        <v>39</v>
      </c>
      <c r="O116" s="53" t="s">
        <v>128</v>
      </c>
      <c r="P116" s="53" t="s">
        <v>129</v>
      </c>
      <c r="Q116" s="53" t="s">
        <v>130</v>
      </c>
      <c r="R116" s="53" t="s">
        <v>131</v>
      </c>
      <c r="S116" s="53" t="s">
        <v>132</v>
      </c>
      <c r="T116" s="54" t="s">
        <v>133</v>
      </c>
    </row>
    <row r="117" spans="2:65" s="1" customFormat="1" ht="22.9" customHeight="1">
      <c r="B117" s="25"/>
      <c r="C117" s="57" t="s">
        <v>134</v>
      </c>
      <c r="J117" s="109">
        <f>BK117</f>
        <v>0</v>
      </c>
      <c r="L117" s="25"/>
      <c r="M117" s="55"/>
      <c r="N117" s="46"/>
      <c r="O117" s="46"/>
      <c r="P117" s="110">
        <f>P118</f>
        <v>0</v>
      </c>
      <c r="Q117" s="46"/>
      <c r="R117" s="110">
        <f>R118</f>
        <v>0</v>
      </c>
      <c r="S117" s="46"/>
      <c r="T117" s="111">
        <f>T118</f>
        <v>0</v>
      </c>
      <c r="AT117" s="13" t="s">
        <v>74</v>
      </c>
      <c r="AU117" s="13" t="s">
        <v>99</v>
      </c>
      <c r="BK117" s="112">
        <f>BK118</f>
        <v>0</v>
      </c>
    </row>
    <row r="118" spans="2:65" s="11" customFormat="1" ht="25.9" customHeight="1">
      <c r="B118" s="113"/>
      <c r="D118" s="114" t="s">
        <v>74</v>
      </c>
      <c r="E118" s="115" t="s">
        <v>788</v>
      </c>
      <c r="F118" s="115" t="s">
        <v>87</v>
      </c>
      <c r="J118" s="116">
        <f>BK118</f>
        <v>0</v>
      </c>
      <c r="L118" s="113"/>
      <c r="M118" s="117"/>
      <c r="P118" s="118">
        <f>SUM(P119:P132)</f>
        <v>0</v>
      </c>
      <c r="R118" s="118">
        <f>SUM(R119:R132)</f>
        <v>0</v>
      </c>
      <c r="T118" s="119">
        <f>SUM(T119:T132)</f>
        <v>0</v>
      </c>
      <c r="AR118" s="114" t="s">
        <v>83</v>
      </c>
      <c r="AT118" s="120" t="s">
        <v>74</v>
      </c>
      <c r="AU118" s="120" t="s">
        <v>75</v>
      </c>
      <c r="AY118" s="114" t="s">
        <v>137</v>
      </c>
      <c r="BK118" s="121">
        <f>SUM(BK119:BK132)</f>
        <v>0</v>
      </c>
    </row>
    <row r="119" spans="2:65" s="1" customFormat="1" ht="16.5" customHeight="1">
      <c r="B119" s="124"/>
      <c r="C119" s="125" t="s">
        <v>83</v>
      </c>
      <c r="D119" s="125" t="s">
        <v>140</v>
      </c>
      <c r="E119" s="126" t="s">
        <v>789</v>
      </c>
      <c r="F119" s="127" t="s">
        <v>790</v>
      </c>
      <c r="G119" s="128" t="s">
        <v>286</v>
      </c>
      <c r="H119" s="129">
        <v>125</v>
      </c>
      <c r="I119" s="130"/>
      <c r="J119" s="130">
        <f t="shared" ref="J119:J130" si="0">ROUND(I119*H119,2)</f>
        <v>0</v>
      </c>
      <c r="K119" s="127" t="s">
        <v>1</v>
      </c>
      <c r="L119" s="25"/>
      <c r="M119" s="131" t="s">
        <v>1</v>
      </c>
      <c r="N119" s="132" t="s">
        <v>40</v>
      </c>
      <c r="O119" s="133">
        <v>0</v>
      </c>
      <c r="P119" s="133">
        <f t="shared" ref="P119:P130" si="1">O119*H119</f>
        <v>0</v>
      </c>
      <c r="Q119" s="133">
        <v>0</v>
      </c>
      <c r="R119" s="133">
        <f t="shared" ref="R119:R130" si="2">Q119*H119</f>
        <v>0</v>
      </c>
      <c r="S119" s="133">
        <v>0</v>
      </c>
      <c r="T119" s="134">
        <f t="shared" ref="T119:T130" si="3">S119*H119</f>
        <v>0</v>
      </c>
      <c r="AR119" s="135" t="s">
        <v>145</v>
      </c>
      <c r="AT119" s="135" t="s">
        <v>140</v>
      </c>
      <c r="AU119" s="135" t="s">
        <v>83</v>
      </c>
      <c r="AY119" s="13" t="s">
        <v>137</v>
      </c>
      <c r="BE119" s="136">
        <f t="shared" ref="BE119:BE130" si="4">IF(N119="základní",J119,0)</f>
        <v>0</v>
      </c>
      <c r="BF119" s="136">
        <f t="shared" ref="BF119:BF130" si="5">IF(N119="snížená",J119,0)</f>
        <v>0</v>
      </c>
      <c r="BG119" s="136">
        <f t="shared" ref="BG119:BG130" si="6">IF(N119="zákl. přenesená",J119,0)</f>
        <v>0</v>
      </c>
      <c r="BH119" s="136">
        <f t="shared" ref="BH119:BH130" si="7">IF(N119="sníž. přenesená",J119,0)</f>
        <v>0</v>
      </c>
      <c r="BI119" s="136">
        <f t="shared" ref="BI119:BI130" si="8">IF(N119="nulová",J119,0)</f>
        <v>0</v>
      </c>
      <c r="BJ119" s="13" t="s">
        <v>83</v>
      </c>
      <c r="BK119" s="136">
        <f t="shared" ref="BK119:BK130" si="9">ROUND(I119*H119,2)</f>
        <v>0</v>
      </c>
      <c r="BL119" s="13" t="s">
        <v>145</v>
      </c>
      <c r="BM119" s="135" t="s">
        <v>85</v>
      </c>
    </row>
    <row r="120" spans="2:65" s="1" customFormat="1" ht="16.5" customHeight="1">
      <c r="B120" s="124"/>
      <c r="C120" s="125" t="s">
        <v>85</v>
      </c>
      <c r="D120" s="125" t="s">
        <v>140</v>
      </c>
      <c r="E120" s="126" t="s">
        <v>791</v>
      </c>
      <c r="F120" s="127" t="s">
        <v>792</v>
      </c>
      <c r="G120" s="128" t="s">
        <v>793</v>
      </c>
      <c r="H120" s="129">
        <v>2</v>
      </c>
      <c r="I120" s="130"/>
      <c r="J120" s="130">
        <f t="shared" si="0"/>
        <v>0</v>
      </c>
      <c r="K120" s="127" t="s">
        <v>1</v>
      </c>
      <c r="L120" s="25"/>
      <c r="M120" s="131" t="s">
        <v>1</v>
      </c>
      <c r="N120" s="132" t="s">
        <v>40</v>
      </c>
      <c r="O120" s="133">
        <v>0</v>
      </c>
      <c r="P120" s="133">
        <f t="shared" si="1"/>
        <v>0</v>
      </c>
      <c r="Q120" s="133">
        <v>0</v>
      </c>
      <c r="R120" s="133">
        <f t="shared" si="2"/>
        <v>0</v>
      </c>
      <c r="S120" s="133">
        <v>0</v>
      </c>
      <c r="T120" s="134">
        <f t="shared" si="3"/>
        <v>0</v>
      </c>
      <c r="AR120" s="135" t="s">
        <v>145</v>
      </c>
      <c r="AT120" s="135" t="s">
        <v>140</v>
      </c>
      <c r="AU120" s="135" t="s">
        <v>83</v>
      </c>
      <c r="AY120" s="13" t="s">
        <v>137</v>
      </c>
      <c r="BE120" s="136">
        <f t="shared" si="4"/>
        <v>0</v>
      </c>
      <c r="BF120" s="136">
        <f t="shared" si="5"/>
        <v>0</v>
      </c>
      <c r="BG120" s="136">
        <f t="shared" si="6"/>
        <v>0</v>
      </c>
      <c r="BH120" s="136">
        <f t="shared" si="7"/>
        <v>0</v>
      </c>
      <c r="BI120" s="136">
        <f t="shared" si="8"/>
        <v>0</v>
      </c>
      <c r="BJ120" s="13" t="s">
        <v>83</v>
      </c>
      <c r="BK120" s="136">
        <f t="shared" si="9"/>
        <v>0</v>
      </c>
      <c r="BL120" s="13" t="s">
        <v>145</v>
      </c>
      <c r="BM120" s="135" t="s">
        <v>145</v>
      </c>
    </row>
    <row r="121" spans="2:65" s="1" customFormat="1" ht="16.5" customHeight="1">
      <c r="B121" s="124"/>
      <c r="C121" s="125" t="s">
        <v>138</v>
      </c>
      <c r="D121" s="125" t="s">
        <v>140</v>
      </c>
      <c r="E121" s="126" t="s">
        <v>794</v>
      </c>
      <c r="F121" s="127" t="s">
        <v>795</v>
      </c>
      <c r="G121" s="128" t="s">
        <v>793</v>
      </c>
      <c r="H121" s="129">
        <v>5</v>
      </c>
      <c r="I121" s="130"/>
      <c r="J121" s="130">
        <f t="shared" si="0"/>
        <v>0</v>
      </c>
      <c r="K121" s="127" t="s">
        <v>1</v>
      </c>
      <c r="L121" s="25"/>
      <c r="M121" s="131" t="s">
        <v>1</v>
      </c>
      <c r="N121" s="132" t="s">
        <v>40</v>
      </c>
      <c r="O121" s="133">
        <v>0</v>
      </c>
      <c r="P121" s="133">
        <f t="shared" si="1"/>
        <v>0</v>
      </c>
      <c r="Q121" s="133">
        <v>0</v>
      </c>
      <c r="R121" s="133">
        <f t="shared" si="2"/>
        <v>0</v>
      </c>
      <c r="S121" s="133">
        <v>0</v>
      </c>
      <c r="T121" s="134">
        <f t="shared" si="3"/>
        <v>0</v>
      </c>
      <c r="AR121" s="135" t="s">
        <v>145</v>
      </c>
      <c r="AT121" s="135" t="s">
        <v>140</v>
      </c>
      <c r="AU121" s="135" t="s">
        <v>83</v>
      </c>
      <c r="AY121" s="13" t="s">
        <v>137</v>
      </c>
      <c r="BE121" s="136">
        <f t="shared" si="4"/>
        <v>0</v>
      </c>
      <c r="BF121" s="136">
        <f t="shared" si="5"/>
        <v>0</v>
      </c>
      <c r="BG121" s="136">
        <f t="shared" si="6"/>
        <v>0</v>
      </c>
      <c r="BH121" s="136">
        <f t="shared" si="7"/>
        <v>0</v>
      </c>
      <c r="BI121" s="136">
        <f t="shared" si="8"/>
        <v>0</v>
      </c>
      <c r="BJ121" s="13" t="s">
        <v>83</v>
      </c>
      <c r="BK121" s="136">
        <f t="shared" si="9"/>
        <v>0</v>
      </c>
      <c r="BL121" s="13" t="s">
        <v>145</v>
      </c>
      <c r="BM121" s="135" t="s">
        <v>149</v>
      </c>
    </row>
    <row r="122" spans="2:65" s="1" customFormat="1" ht="16.5" customHeight="1">
      <c r="B122" s="124"/>
      <c r="C122" s="125" t="s">
        <v>145</v>
      </c>
      <c r="D122" s="125" t="s">
        <v>140</v>
      </c>
      <c r="E122" s="126" t="s">
        <v>796</v>
      </c>
      <c r="F122" s="127" t="s">
        <v>797</v>
      </c>
      <c r="G122" s="128" t="s">
        <v>793</v>
      </c>
      <c r="H122" s="129">
        <v>5</v>
      </c>
      <c r="I122" s="130"/>
      <c r="J122" s="130">
        <f t="shared" si="0"/>
        <v>0</v>
      </c>
      <c r="K122" s="127" t="s">
        <v>1</v>
      </c>
      <c r="L122" s="25"/>
      <c r="M122" s="131" t="s">
        <v>1</v>
      </c>
      <c r="N122" s="132" t="s">
        <v>40</v>
      </c>
      <c r="O122" s="133">
        <v>0</v>
      </c>
      <c r="P122" s="133">
        <f t="shared" si="1"/>
        <v>0</v>
      </c>
      <c r="Q122" s="133">
        <v>0</v>
      </c>
      <c r="R122" s="133">
        <f t="shared" si="2"/>
        <v>0</v>
      </c>
      <c r="S122" s="133">
        <v>0</v>
      </c>
      <c r="T122" s="134">
        <f t="shared" si="3"/>
        <v>0</v>
      </c>
      <c r="AR122" s="135" t="s">
        <v>145</v>
      </c>
      <c r="AT122" s="135" t="s">
        <v>140</v>
      </c>
      <c r="AU122" s="135" t="s">
        <v>83</v>
      </c>
      <c r="AY122" s="13" t="s">
        <v>137</v>
      </c>
      <c r="BE122" s="136">
        <f t="shared" si="4"/>
        <v>0</v>
      </c>
      <c r="BF122" s="136">
        <f t="shared" si="5"/>
        <v>0</v>
      </c>
      <c r="BG122" s="136">
        <f t="shared" si="6"/>
        <v>0</v>
      </c>
      <c r="BH122" s="136">
        <f t="shared" si="7"/>
        <v>0</v>
      </c>
      <c r="BI122" s="136">
        <f t="shared" si="8"/>
        <v>0</v>
      </c>
      <c r="BJ122" s="13" t="s">
        <v>83</v>
      </c>
      <c r="BK122" s="136">
        <f t="shared" si="9"/>
        <v>0</v>
      </c>
      <c r="BL122" s="13" t="s">
        <v>145</v>
      </c>
      <c r="BM122" s="135" t="s">
        <v>172</v>
      </c>
    </row>
    <row r="123" spans="2:65" s="1" customFormat="1" ht="16.5" customHeight="1">
      <c r="B123" s="124"/>
      <c r="C123" s="125" t="s">
        <v>161</v>
      </c>
      <c r="D123" s="125" t="s">
        <v>140</v>
      </c>
      <c r="E123" s="126" t="s">
        <v>798</v>
      </c>
      <c r="F123" s="127" t="s">
        <v>799</v>
      </c>
      <c r="G123" s="128" t="s">
        <v>793</v>
      </c>
      <c r="H123" s="129">
        <v>2</v>
      </c>
      <c r="I123" s="130"/>
      <c r="J123" s="130">
        <f t="shared" si="0"/>
        <v>0</v>
      </c>
      <c r="K123" s="127" t="s">
        <v>1</v>
      </c>
      <c r="L123" s="25"/>
      <c r="M123" s="131" t="s">
        <v>1</v>
      </c>
      <c r="N123" s="132" t="s">
        <v>40</v>
      </c>
      <c r="O123" s="133">
        <v>0</v>
      </c>
      <c r="P123" s="133">
        <f t="shared" si="1"/>
        <v>0</v>
      </c>
      <c r="Q123" s="133">
        <v>0</v>
      </c>
      <c r="R123" s="133">
        <f t="shared" si="2"/>
        <v>0</v>
      </c>
      <c r="S123" s="133">
        <v>0</v>
      </c>
      <c r="T123" s="134">
        <f t="shared" si="3"/>
        <v>0</v>
      </c>
      <c r="AR123" s="135" t="s">
        <v>145</v>
      </c>
      <c r="AT123" s="135" t="s">
        <v>140</v>
      </c>
      <c r="AU123" s="135" t="s">
        <v>83</v>
      </c>
      <c r="AY123" s="13" t="s">
        <v>137</v>
      </c>
      <c r="BE123" s="136">
        <f t="shared" si="4"/>
        <v>0</v>
      </c>
      <c r="BF123" s="136">
        <f t="shared" si="5"/>
        <v>0</v>
      </c>
      <c r="BG123" s="136">
        <f t="shared" si="6"/>
        <v>0</v>
      </c>
      <c r="BH123" s="136">
        <f t="shared" si="7"/>
        <v>0</v>
      </c>
      <c r="BI123" s="136">
        <f t="shared" si="8"/>
        <v>0</v>
      </c>
      <c r="BJ123" s="13" t="s">
        <v>83</v>
      </c>
      <c r="BK123" s="136">
        <f t="shared" si="9"/>
        <v>0</v>
      </c>
      <c r="BL123" s="13" t="s">
        <v>145</v>
      </c>
      <c r="BM123" s="135" t="s">
        <v>181</v>
      </c>
    </row>
    <row r="124" spans="2:65" s="1" customFormat="1" ht="16.5" customHeight="1">
      <c r="B124" s="124"/>
      <c r="C124" s="125" t="s">
        <v>149</v>
      </c>
      <c r="D124" s="125" t="s">
        <v>140</v>
      </c>
      <c r="E124" s="126" t="s">
        <v>800</v>
      </c>
      <c r="F124" s="127" t="s">
        <v>801</v>
      </c>
      <c r="G124" s="128" t="s">
        <v>793</v>
      </c>
      <c r="H124" s="129">
        <v>4</v>
      </c>
      <c r="I124" s="130"/>
      <c r="J124" s="130">
        <f t="shared" si="0"/>
        <v>0</v>
      </c>
      <c r="K124" s="127" t="s">
        <v>1</v>
      </c>
      <c r="L124" s="25"/>
      <c r="M124" s="131" t="s">
        <v>1</v>
      </c>
      <c r="N124" s="132" t="s">
        <v>40</v>
      </c>
      <c r="O124" s="133">
        <v>0</v>
      </c>
      <c r="P124" s="133">
        <f t="shared" si="1"/>
        <v>0</v>
      </c>
      <c r="Q124" s="133">
        <v>0</v>
      </c>
      <c r="R124" s="133">
        <f t="shared" si="2"/>
        <v>0</v>
      </c>
      <c r="S124" s="133">
        <v>0</v>
      </c>
      <c r="T124" s="134">
        <f t="shared" si="3"/>
        <v>0</v>
      </c>
      <c r="AR124" s="135" t="s">
        <v>145</v>
      </c>
      <c r="AT124" s="135" t="s">
        <v>140</v>
      </c>
      <c r="AU124" s="135" t="s">
        <v>83</v>
      </c>
      <c r="AY124" s="13" t="s">
        <v>137</v>
      </c>
      <c r="BE124" s="136">
        <f t="shared" si="4"/>
        <v>0</v>
      </c>
      <c r="BF124" s="136">
        <f t="shared" si="5"/>
        <v>0</v>
      </c>
      <c r="BG124" s="136">
        <f t="shared" si="6"/>
        <v>0</v>
      </c>
      <c r="BH124" s="136">
        <f t="shared" si="7"/>
        <v>0</v>
      </c>
      <c r="BI124" s="136">
        <f t="shared" si="8"/>
        <v>0</v>
      </c>
      <c r="BJ124" s="13" t="s">
        <v>83</v>
      </c>
      <c r="BK124" s="136">
        <f t="shared" si="9"/>
        <v>0</v>
      </c>
      <c r="BL124" s="13" t="s">
        <v>145</v>
      </c>
      <c r="BM124" s="135" t="s">
        <v>8</v>
      </c>
    </row>
    <row r="125" spans="2:65" s="1" customFormat="1" ht="16.5" customHeight="1">
      <c r="B125" s="124"/>
      <c r="C125" s="125" t="s">
        <v>168</v>
      </c>
      <c r="D125" s="125" t="s">
        <v>140</v>
      </c>
      <c r="E125" s="126" t="s">
        <v>802</v>
      </c>
      <c r="F125" s="127" t="s">
        <v>803</v>
      </c>
      <c r="G125" s="128" t="s">
        <v>793</v>
      </c>
      <c r="H125" s="129">
        <v>4</v>
      </c>
      <c r="I125" s="130"/>
      <c r="J125" s="130">
        <f t="shared" si="0"/>
        <v>0</v>
      </c>
      <c r="K125" s="127" t="s">
        <v>1</v>
      </c>
      <c r="L125" s="25"/>
      <c r="M125" s="131" t="s">
        <v>1</v>
      </c>
      <c r="N125" s="132" t="s">
        <v>40</v>
      </c>
      <c r="O125" s="133">
        <v>0</v>
      </c>
      <c r="P125" s="133">
        <f t="shared" si="1"/>
        <v>0</v>
      </c>
      <c r="Q125" s="133">
        <v>0</v>
      </c>
      <c r="R125" s="133">
        <f t="shared" si="2"/>
        <v>0</v>
      </c>
      <c r="S125" s="133">
        <v>0</v>
      </c>
      <c r="T125" s="134">
        <f t="shared" si="3"/>
        <v>0</v>
      </c>
      <c r="AR125" s="135" t="s">
        <v>145</v>
      </c>
      <c r="AT125" s="135" t="s">
        <v>140</v>
      </c>
      <c r="AU125" s="135" t="s">
        <v>83</v>
      </c>
      <c r="AY125" s="13" t="s">
        <v>137</v>
      </c>
      <c r="BE125" s="136">
        <f t="shared" si="4"/>
        <v>0</v>
      </c>
      <c r="BF125" s="136">
        <f t="shared" si="5"/>
        <v>0</v>
      </c>
      <c r="BG125" s="136">
        <f t="shared" si="6"/>
        <v>0</v>
      </c>
      <c r="BH125" s="136">
        <f t="shared" si="7"/>
        <v>0</v>
      </c>
      <c r="BI125" s="136">
        <f t="shared" si="8"/>
        <v>0</v>
      </c>
      <c r="BJ125" s="13" t="s">
        <v>83</v>
      </c>
      <c r="BK125" s="136">
        <f t="shared" si="9"/>
        <v>0</v>
      </c>
      <c r="BL125" s="13" t="s">
        <v>145</v>
      </c>
      <c r="BM125" s="135" t="s">
        <v>198</v>
      </c>
    </row>
    <row r="126" spans="2:65" s="1" customFormat="1" ht="16.5" customHeight="1">
      <c r="B126" s="124"/>
      <c r="C126" s="125" t="s">
        <v>172</v>
      </c>
      <c r="D126" s="125" t="s">
        <v>140</v>
      </c>
      <c r="E126" s="126" t="s">
        <v>804</v>
      </c>
      <c r="F126" s="127" t="s">
        <v>805</v>
      </c>
      <c r="G126" s="128" t="s">
        <v>286</v>
      </c>
      <c r="H126" s="129">
        <v>10</v>
      </c>
      <c r="I126" s="130"/>
      <c r="J126" s="130">
        <f t="shared" si="0"/>
        <v>0</v>
      </c>
      <c r="K126" s="127" t="s">
        <v>1</v>
      </c>
      <c r="L126" s="25"/>
      <c r="M126" s="131" t="s">
        <v>1</v>
      </c>
      <c r="N126" s="132" t="s">
        <v>40</v>
      </c>
      <c r="O126" s="133">
        <v>0</v>
      </c>
      <c r="P126" s="133">
        <f t="shared" si="1"/>
        <v>0</v>
      </c>
      <c r="Q126" s="133">
        <v>0</v>
      </c>
      <c r="R126" s="133">
        <f t="shared" si="2"/>
        <v>0</v>
      </c>
      <c r="S126" s="133">
        <v>0</v>
      </c>
      <c r="T126" s="134">
        <f t="shared" si="3"/>
        <v>0</v>
      </c>
      <c r="AR126" s="135" t="s">
        <v>145</v>
      </c>
      <c r="AT126" s="135" t="s">
        <v>140</v>
      </c>
      <c r="AU126" s="135" t="s">
        <v>83</v>
      </c>
      <c r="AY126" s="13" t="s">
        <v>137</v>
      </c>
      <c r="BE126" s="136">
        <f t="shared" si="4"/>
        <v>0</v>
      </c>
      <c r="BF126" s="136">
        <f t="shared" si="5"/>
        <v>0</v>
      </c>
      <c r="BG126" s="136">
        <f t="shared" si="6"/>
        <v>0</v>
      </c>
      <c r="BH126" s="136">
        <f t="shared" si="7"/>
        <v>0</v>
      </c>
      <c r="BI126" s="136">
        <f t="shared" si="8"/>
        <v>0</v>
      </c>
      <c r="BJ126" s="13" t="s">
        <v>83</v>
      </c>
      <c r="BK126" s="136">
        <f t="shared" si="9"/>
        <v>0</v>
      </c>
      <c r="BL126" s="13" t="s">
        <v>145</v>
      </c>
      <c r="BM126" s="135" t="s">
        <v>179</v>
      </c>
    </row>
    <row r="127" spans="2:65" s="1" customFormat="1" ht="16.5" customHeight="1">
      <c r="B127" s="124"/>
      <c r="C127" s="125" t="s">
        <v>176</v>
      </c>
      <c r="D127" s="125" t="s">
        <v>140</v>
      </c>
      <c r="E127" s="126" t="s">
        <v>806</v>
      </c>
      <c r="F127" s="127" t="s">
        <v>807</v>
      </c>
      <c r="G127" s="128" t="s">
        <v>286</v>
      </c>
      <c r="H127" s="129">
        <v>120</v>
      </c>
      <c r="I127" s="130"/>
      <c r="J127" s="130">
        <f t="shared" si="0"/>
        <v>0</v>
      </c>
      <c r="K127" s="127" t="s">
        <v>1</v>
      </c>
      <c r="L127" s="25"/>
      <c r="M127" s="131" t="s">
        <v>1</v>
      </c>
      <c r="N127" s="132" t="s">
        <v>40</v>
      </c>
      <c r="O127" s="133">
        <v>0</v>
      </c>
      <c r="P127" s="133">
        <f t="shared" si="1"/>
        <v>0</v>
      </c>
      <c r="Q127" s="133">
        <v>0</v>
      </c>
      <c r="R127" s="133">
        <f t="shared" si="2"/>
        <v>0</v>
      </c>
      <c r="S127" s="133">
        <v>0</v>
      </c>
      <c r="T127" s="134">
        <f t="shared" si="3"/>
        <v>0</v>
      </c>
      <c r="AR127" s="135" t="s">
        <v>145</v>
      </c>
      <c r="AT127" s="135" t="s">
        <v>140</v>
      </c>
      <c r="AU127" s="135" t="s">
        <v>83</v>
      </c>
      <c r="AY127" s="13" t="s">
        <v>137</v>
      </c>
      <c r="BE127" s="136">
        <f t="shared" si="4"/>
        <v>0</v>
      </c>
      <c r="BF127" s="136">
        <f t="shared" si="5"/>
        <v>0</v>
      </c>
      <c r="BG127" s="136">
        <f t="shared" si="6"/>
        <v>0</v>
      </c>
      <c r="BH127" s="136">
        <f t="shared" si="7"/>
        <v>0</v>
      </c>
      <c r="BI127" s="136">
        <f t="shared" si="8"/>
        <v>0</v>
      </c>
      <c r="BJ127" s="13" t="s">
        <v>83</v>
      </c>
      <c r="BK127" s="136">
        <f t="shared" si="9"/>
        <v>0</v>
      </c>
      <c r="BL127" s="13" t="s">
        <v>145</v>
      </c>
      <c r="BM127" s="135" t="s">
        <v>216</v>
      </c>
    </row>
    <row r="128" spans="2:65" s="1" customFormat="1" ht="16.5" customHeight="1">
      <c r="B128" s="124"/>
      <c r="C128" s="125" t="s">
        <v>181</v>
      </c>
      <c r="D128" s="125" t="s">
        <v>140</v>
      </c>
      <c r="E128" s="126" t="s">
        <v>808</v>
      </c>
      <c r="F128" s="127" t="s">
        <v>809</v>
      </c>
      <c r="G128" s="128" t="s">
        <v>734</v>
      </c>
      <c r="H128" s="129">
        <v>2</v>
      </c>
      <c r="I128" s="130"/>
      <c r="J128" s="130">
        <f t="shared" si="0"/>
        <v>0</v>
      </c>
      <c r="K128" s="127" t="s">
        <v>1</v>
      </c>
      <c r="L128" s="25"/>
      <c r="M128" s="131" t="s">
        <v>1</v>
      </c>
      <c r="N128" s="132" t="s">
        <v>40</v>
      </c>
      <c r="O128" s="133">
        <v>0</v>
      </c>
      <c r="P128" s="133">
        <f t="shared" si="1"/>
        <v>0</v>
      </c>
      <c r="Q128" s="133">
        <v>0</v>
      </c>
      <c r="R128" s="133">
        <f t="shared" si="2"/>
        <v>0</v>
      </c>
      <c r="S128" s="133">
        <v>0</v>
      </c>
      <c r="T128" s="134">
        <f t="shared" si="3"/>
        <v>0</v>
      </c>
      <c r="AR128" s="135" t="s">
        <v>145</v>
      </c>
      <c r="AT128" s="135" t="s">
        <v>140</v>
      </c>
      <c r="AU128" s="135" t="s">
        <v>83</v>
      </c>
      <c r="AY128" s="13" t="s">
        <v>137</v>
      </c>
      <c r="BE128" s="136">
        <f t="shared" si="4"/>
        <v>0</v>
      </c>
      <c r="BF128" s="136">
        <f t="shared" si="5"/>
        <v>0</v>
      </c>
      <c r="BG128" s="136">
        <f t="shared" si="6"/>
        <v>0</v>
      </c>
      <c r="BH128" s="136">
        <f t="shared" si="7"/>
        <v>0</v>
      </c>
      <c r="BI128" s="136">
        <f t="shared" si="8"/>
        <v>0</v>
      </c>
      <c r="BJ128" s="13" t="s">
        <v>83</v>
      </c>
      <c r="BK128" s="136">
        <f t="shared" si="9"/>
        <v>0</v>
      </c>
      <c r="BL128" s="13" t="s">
        <v>145</v>
      </c>
      <c r="BM128" s="135" t="s">
        <v>228</v>
      </c>
    </row>
    <row r="129" spans="2:65" s="1" customFormat="1" ht="16.5" customHeight="1">
      <c r="B129" s="124"/>
      <c r="C129" s="125" t="s">
        <v>187</v>
      </c>
      <c r="D129" s="125" t="s">
        <v>140</v>
      </c>
      <c r="E129" s="126" t="s">
        <v>810</v>
      </c>
      <c r="F129" s="127" t="s">
        <v>811</v>
      </c>
      <c r="G129" s="128" t="s">
        <v>793</v>
      </c>
      <c r="H129" s="129">
        <v>1</v>
      </c>
      <c r="I129" s="130"/>
      <c r="J129" s="130">
        <f t="shared" si="0"/>
        <v>0</v>
      </c>
      <c r="K129" s="127" t="s">
        <v>1</v>
      </c>
      <c r="L129" s="25"/>
      <c r="M129" s="131" t="s">
        <v>1</v>
      </c>
      <c r="N129" s="132" t="s">
        <v>40</v>
      </c>
      <c r="O129" s="133">
        <v>0</v>
      </c>
      <c r="P129" s="133">
        <f t="shared" si="1"/>
        <v>0</v>
      </c>
      <c r="Q129" s="133">
        <v>0</v>
      </c>
      <c r="R129" s="133">
        <f t="shared" si="2"/>
        <v>0</v>
      </c>
      <c r="S129" s="133">
        <v>0</v>
      </c>
      <c r="T129" s="134">
        <f t="shared" si="3"/>
        <v>0</v>
      </c>
      <c r="AR129" s="135" t="s">
        <v>145</v>
      </c>
      <c r="AT129" s="135" t="s">
        <v>140</v>
      </c>
      <c r="AU129" s="135" t="s">
        <v>83</v>
      </c>
      <c r="AY129" s="13" t="s">
        <v>137</v>
      </c>
      <c r="BE129" s="136">
        <f t="shared" si="4"/>
        <v>0</v>
      </c>
      <c r="BF129" s="136">
        <f t="shared" si="5"/>
        <v>0</v>
      </c>
      <c r="BG129" s="136">
        <f t="shared" si="6"/>
        <v>0</v>
      </c>
      <c r="BH129" s="136">
        <f t="shared" si="7"/>
        <v>0</v>
      </c>
      <c r="BI129" s="136">
        <f t="shared" si="8"/>
        <v>0</v>
      </c>
      <c r="BJ129" s="13" t="s">
        <v>83</v>
      </c>
      <c r="BK129" s="136">
        <f t="shared" si="9"/>
        <v>0</v>
      </c>
      <c r="BL129" s="13" t="s">
        <v>145</v>
      </c>
      <c r="BM129" s="135" t="s">
        <v>236</v>
      </c>
    </row>
    <row r="130" spans="2:65" s="1" customFormat="1" ht="16.5" customHeight="1">
      <c r="B130" s="124"/>
      <c r="C130" s="125" t="s">
        <v>8</v>
      </c>
      <c r="D130" s="125" t="s">
        <v>140</v>
      </c>
      <c r="E130" s="126" t="s">
        <v>812</v>
      </c>
      <c r="F130" s="127" t="s">
        <v>813</v>
      </c>
      <c r="G130" s="128" t="s">
        <v>757</v>
      </c>
      <c r="H130" s="129">
        <v>1</v>
      </c>
      <c r="I130" s="130"/>
      <c r="J130" s="130">
        <f t="shared" si="0"/>
        <v>0</v>
      </c>
      <c r="K130" s="127" t="s">
        <v>1</v>
      </c>
      <c r="L130" s="25"/>
      <c r="M130" s="131" t="s">
        <v>1</v>
      </c>
      <c r="N130" s="132" t="s">
        <v>40</v>
      </c>
      <c r="O130" s="133">
        <v>0</v>
      </c>
      <c r="P130" s="133">
        <f t="shared" si="1"/>
        <v>0</v>
      </c>
      <c r="Q130" s="133">
        <v>0</v>
      </c>
      <c r="R130" s="133">
        <f t="shared" si="2"/>
        <v>0</v>
      </c>
      <c r="S130" s="133">
        <v>0</v>
      </c>
      <c r="T130" s="134">
        <f t="shared" si="3"/>
        <v>0</v>
      </c>
      <c r="AR130" s="135" t="s">
        <v>145</v>
      </c>
      <c r="AT130" s="135" t="s">
        <v>140</v>
      </c>
      <c r="AU130" s="135" t="s">
        <v>83</v>
      </c>
      <c r="AY130" s="13" t="s">
        <v>137</v>
      </c>
      <c r="BE130" s="136">
        <f t="shared" si="4"/>
        <v>0</v>
      </c>
      <c r="BF130" s="136">
        <f t="shared" si="5"/>
        <v>0</v>
      </c>
      <c r="BG130" s="136">
        <f t="shared" si="6"/>
        <v>0</v>
      </c>
      <c r="BH130" s="136">
        <f t="shared" si="7"/>
        <v>0</v>
      </c>
      <c r="BI130" s="136">
        <f t="shared" si="8"/>
        <v>0</v>
      </c>
      <c r="BJ130" s="13" t="s">
        <v>83</v>
      </c>
      <c r="BK130" s="136">
        <f t="shared" si="9"/>
        <v>0</v>
      </c>
      <c r="BL130" s="13" t="s">
        <v>145</v>
      </c>
      <c r="BM130" s="135" t="s">
        <v>244</v>
      </c>
    </row>
    <row r="131" spans="2:65" s="1" customFormat="1" ht="39">
      <c r="B131" s="25"/>
      <c r="D131" s="137" t="s">
        <v>147</v>
      </c>
      <c r="F131" s="138" t="s">
        <v>814</v>
      </c>
      <c r="L131" s="25"/>
      <c r="M131" s="139"/>
      <c r="T131" s="49"/>
      <c r="AT131" s="13" t="s">
        <v>147</v>
      </c>
      <c r="AU131" s="13" t="s">
        <v>83</v>
      </c>
    </row>
    <row r="132" spans="2:65" s="1" customFormat="1" ht="16.5" customHeight="1">
      <c r="B132" s="124"/>
      <c r="C132" s="125" t="s">
        <v>194</v>
      </c>
      <c r="D132" s="125" t="s">
        <v>140</v>
      </c>
      <c r="E132" s="126" t="s">
        <v>815</v>
      </c>
      <c r="F132" s="127" t="s">
        <v>816</v>
      </c>
      <c r="G132" s="128" t="s">
        <v>757</v>
      </c>
      <c r="H132" s="129">
        <v>1</v>
      </c>
      <c r="I132" s="130"/>
      <c r="J132" s="130">
        <f>ROUND(I132*H132,2)</f>
        <v>0</v>
      </c>
      <c r="K132" s="127" t="s">
        <v>1</v>
      </c>
      <c r="L132" s="25"/>
      <c r="M132" s="152" t="s">
        <v>1</v>
      </c>
      <c r="N132" s="153" t="s">
        <v>40</v>
      </c>
      <c r="O132" s="154">
        <v>0</v>
      </c>
      <c r="P132" s="154">
        <f>O132*H132</f>
        <v>0</v>
      </c>
      <c r="Q132" s="154">
        <v>0</v>
      </c>
      <c r="R132" s="154">
        <f>Q132*H132</f>
        <v>0</v>
      </c>
      <c r="S132" s="154">
        <v>0</v>
      </c>
      <c r="T132" s="155">
        <f>S132*H132</f>
        <v>0</v>
      </c>
      <c r="AR132" s="135" t="s">
        <v>145</v>
      </c>
      <c r="AT132" s="135" t="s">
        <v>140</v>
      </c>
      <c r="AU132" s="135" t="s">
        <v>83</v>
      </c>
      <c r="AY132" s="13" t="s">
        <v>137</v>
      </c>
      <c r="BE132" s="136">
        <f>IF(N132="základní",J132,0)</f>
        <v>0</v>
      </c>
      <c r="BF132" s="136">
        <f>IF(N132="snížená",J132,0)</f>
        <v>0</v>
      </c>
      <c r="BG132" s="136">
        <f>IF(N132="zákl. přenesená",J132,0)</f>
        <v>0</v>
      </c>
      <c r="BH132" s="136">
        <f>IF(N132="sníž. přenesená",J132,0)</f>
        <v>0</v>
      </c>
      <c r="BI132" s="136">
        <f>IF(N132="nulová",J132,0)</f>
        <v>0</v>
      </c>
      <c r="BJ132" s="13" t="s">
        <v>83</v>
      </c>
      <c r="BK132" s="136">
        <f>ROUND(I132*H132,2)</f>
        <v>0</v>
      </c>
      <c r="BL132" s="13" t="s">
        <v>145</v>
      </c>
      <c r="BM132" s="135" t="s">
        <v>254</v>
      </c>
    </row>
    <row r="133" spans="2:65" s="1" customFormat="1" ht="6.95" customHeight="1">
      <c r="B133" s="37"/>
      <c r="C133" s="38"/>
      <c r="D133" s="38"/>
      <c r="E133" s="38"/>
      <c r="F133" s="38"/>
      <c r="G133" s="38"/>
      <c r="H133" s="38"/>
      <c r="I133" s="38"/>
      <c r="J133" s="38"/>
      <c r="K133" s="38"/>
      <c r="L133" s="25"/>
    </row>
  </sheetData>
  <autoFilter ref="C116:K132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216"/>
  <sheetViews>
    <sheetView showGridLines="0" topLeftCell="A4" workbookViewId="0">
      <selection activeCell="F17" sqref="F17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76" t="s">
        <v>5</v>
      </c>
      <c r="M2" s="157"/>
      <c r="N2" s="157"/>
      <c r="O2" s="157"/>
      <c r="P2" s="157"/>
      <c r="Q2" s="157"/>
      <c r="R2" s="157"/>
      <c r="S2" s="157"/>
      <c r="T2" s="157"/>
      <c r="U2" s="157"/>
      <c r="V2" s="157"/>
      <c r="AT2" s="13" t="s">
        <v>91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85</v>
      </c>
    </row>
    <row r="4" spans="2:46" ht="24.95" customHeight="1">
      <c r="B4" s="16"/>
      <c r="D4" s="17" t="s">
        <v>92</v>
      </c>
      <c r="L4" s="16"/>
      <c r="M4" s="81" t="s">
        <v>10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14</v>
      </c>
      <c r="L6" s="16"/>
    </row>
    <row r="7" spans="2:46" ht="26.25" customHeight="1">
      <c r="B7" s="16"/>
      <c r="E7" s="191" t="str">
        <f>'Rekapitulace stavby'!K6</f>
        <v>Rekonstrukce odborné učebny fyziky - Základní škola a mateřská škola Brno, Křídlovická 513/30b, 603 00 Brno</v>
      </c>
      <c r="F7" s="192"/>
      <c r="G7" s="192"/>
      <c r="H7" s="192"/>
      <c r="L7" s="16"/>
    </row>
    <row r="8" spans="2:46" s="1" customFormat="1" ht="12" customHeight="1">
      <c r="B8" s="25"/>
      <c r="D8" s="22" t="s">
        <v>93</v>
      </c>
      <c r="L8" s="25"/>
    </row>
    <row r="9" spans="2:46" s="1" customFormat="1" ht="16.5" customHeight="1">
      <c r="B9" s="25"/>
      <c r="E9" s="177" t="s">
        <v>817</v>
      </c>
      <c r="F9" s="190"/>
      <c r="G9" s="190"/>
      <c r="H9" s="190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16</v>
      </c>
      <c r="F11" s="20" t="s">
        <v>1</v>
      </c>
      <c r="I11" s="22" t="s">
        <v>17</v>
      </c>
      <c r="J11" s="20" t="s">
        <v>1</v>
      </c>
      <c r="L11" s="25"/>
    </row>
    <row r="12" spans="2:46" s="1" customFormat="1" ht="12" customHeight="1">
      <c r="B12" s="25"/>
      <c r="D12" s="22" t="s">
        <v>18</v>
      </c>
      <c r="F12" s="20" t="s">
        <v>19</v>
      </c>
      <c r="I12" s="22" t="s">
        <v>20</v>
      </c>
      <c r="J12" s="45" t="str">
        <f>'Rekapitulace stavby'!AN8</f>
        <v>5. 4. 2026</v>
      </c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22</v>
      </c>
      <c r="I14" s="22" t="s">
        <v>23</v>
      </c>
      <c r="J14" s="20" t="s">
        <v>24</v>
      </c>
      <c r="L14" s="25"/>
    </row>
    <row r="15" spans="2:46" s="1" customFormat="1" ht="18" customHeight="1">
      <c r="B15" s="25"/>
      <c r="E15" s="20" t="s">
        <v>1000</v>
      </c>
      <c r="I15" s="22" t="s">
        <v>25</v>
      </c>
      <c r="J15" s="20" t="s">
        <v>1</v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26</v>
      </c>
      <c r="I17" s="22" t="s">
        <v>23</v>
      </c>
      <c r="J17" s="20" t="str">
        <f>'Rekapitulace stavby'!AN13</f>
        <v/>
      </c>
      <c r="L17" s="25"/>
    </row>
    <row r="18" spans="2:12" s="1" customFormat="1" ht="18" customHeight="1">
      <c r="B18" s="25"/>
      <c r="E18" s="156" t="str">
        <f>'Rekapitulace stavby'!E14</f>
        <v xml:space="preserve"> </v>
      </c>
      <c r="F18" s="156"/>
      <c r="G18" s="156"/>
      <c r="H18" s="156"/>
      <c r="I18" s="22" t="s">
        <v>25</v>
      </c>
      <c r="J18" s="20" t="str">
        <f>'Rekapitulace stavby'!AN14</f>
        <v/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28</v>
      </c>
      <c r="I20" s="22" t="s">
        <v>23</v>
      </c>
      <c r="J20" s="20" t="s">
        <v>29</v>
      </c>
      <c r="L20" s="25"/>
    </row>
    <row r="21" spans="2:12" s="1" customFormat="1" ht="18" customHeight="1">
      <c r="B21" s="25"/>
      <c r="E21" s="20" t="s">
        <v>30</v>
      </c>
      <c r="I21" s="22" t="s">
        <v>25</v>
      </c>
      <c r="J21" s="20" t="s">
        <v>1</v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32</v>
      </c>
      <c r="I23" s="22" t="s">
        <v>23</v>
      </c>
      <c r="J23" s="20" t="str">
        <f>IF('Rekapitulace stavby'!AN19="","",'Rekapitulace stavby'!AN19)</f>
        <v/>
      </c>
      <c r="L23" s="25"/>
    </row>
    <row r="24" spans="2:12" s="1" customFormat="1" ht="18" customHeight="1">
      <c r="B24" s="25"/>
      <c r="E24" s="20" t="str">
        <f>IF('Rekapitulace stavby'!E20="","",'Rekapitulace stavby'!E20)</f>
        <v xml:space="preserve"> </v>
      </c>
      <c r="I24" s="22" t="s">
        <v>25</v>
      </c>
      <c r="J24" s="20" t="str">
        <f>IF('Rekapitulace stavby'!AN20="","",'Rekapitulace stavby'!AN20)</f>
        <v/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33</v>
      </c>
      <c r="L26" s="25"/>
    </row>
    <row r="27" spans="2:12" s="7" customFormat="1" ht="16.5" customHeight="1">
      <c r="B27" s="82"/>
      <c r="E27" s="159" t="s">
        <v>1</v>
      </c>
      <c r="F27" s="159"/>
      <c r="G27" s="159"/>
      <c r="H27" s="159"/>
      <c r="L27" s="82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83" t="s">
        <v>35</v>
      </c>
      <c r="J30" s="59">
        <f>ROUND(J135, 2)</f>
        <v>0</v>
      </c>
      <c r="L30" s="25"/>
    </row>
    <row r="31" spans="2:12" s="1" customFormat="1" ht="6.95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5" customHeight="1">
      <c r="B32" s="25"/>
      <c r="F32" s="28" t="s">
        <v>37</v>
      </c>
      <c r="I32" s="28" t="s">
        <v>36</v>
      </c>
      <c r="J32" s="28" t="s">
        <v>38</v>
      </c>
      <c r="L32" s="25"/>
    </row>
    <row r="33" spans="2:12" s="1" customFormat="1" ht="14.45" customHeight="1">
      <c r="B33" s="25"/>
      <c r="D33" s="48" t="s">
        <v>39</v>
      </c>
      <c r="E33" s="22" t="s">
        <v>40</v>
      </c>
      <c r="F33" s="84">
        <f>ROUND((SUM(BE135:BE215)),  2)</f>
        <v>0</v>
      </c>
      <c r="I33" s="85">
        <v>0.21</v>
      </c>
      <c r="J33" s="84">
        <f>ROUND(((SUM(BE135:BE215))*I33),  2)</f>
        <v>0</v>
      </c>
      <c r="L33" s="25"/>
    </row>
    <row r="34" spans="2:12" s="1" customFormat="1" ht="14.45" customHeight="1">
      <c r="B34" s="25"/>
      <c r="E34" s="22" t="s">
        <v>41</v>
      </c>
      <c r="F34" s="84">
        <f>ROUND((SUM(BF135:BF215)),  2)</f>
        <v>0</v>
      </c>
      <c r="I34" s="85">
        <v>0.12</v>
      </c>
      <c r="J34" s="84">
        <f>ROUND(((SUM(BF135:BF215))*I34),  2)</f>
        <v>0</v>
      </c>
      <c r="L34" s="25"/>
    </row>
    <row r="35" spans="2:12" s="1" customFormat="1" ht="14.45" hidden="1" customHeight="1">
      <c r="B35" s="25"/>
      <c r="E35" s="22" t="s">
        <v>42</v>
      </c>
      <c r="F35" s="84">
        <f>ROUND((SUM(BG135:BG215)),  2)</f>
        <v>0</v>
      </c>
      <c r="I35" s="85">
        <v>0.21</v>
      </c>
      <c r="J35" s="84">
        <f>0</f>
        <v>0</v>
      </c>
      <c r="L35" s="25"/>
    </row>
    <row r="36" spans="2:12" s="1" customFormat="1" ht="14.45" hidden="1" customHeight="1">
      <c r="B36" s="25"/>
      <c r="E36" s="22" t="s">
        <v>43</v>
      </c>
      <c r="F36" s="84">
        <f>ROUND((SUM(BH135:BH215)),  2)</f>
        <v>0</v>
      </c>
      <c r="I36" s="85">
        <v>0.12</v>
      </c>
      <c r="J36" s="84">
        <f>0</f>
        <v>0</v>
      </c>
      <c r="L36" s="25"/>
    </row>
    <row r="37" spans="2:12" s="1" customFormat="1" ht="14.45" hidden="1" customHeight="1">
      <c r="B37" s="25"/>
      <c r="E37" s="22" t="s">
        <v>44</v>
      </c>
      <c r="F37" s="84">
        <f>ROUND((SUM(BI135:BI215)),  2)</f>
        <v>0</v>
      </c>
      <c r="I37" s="85">
        <v>0</v>
      </c>
      <c r="J37" s="84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86"/>
      <c r="D39" s="87" t="s">
        <v>45</v>
      </c>
      <c r="E39" s="50"/>
      <c r="F39" s="50"/>
      <c r="G39" s="88" t="s">
        <v>46</v>
      </c>
      <c r="H39" s="89" t="s">
        <v>47</v>
      </c>
      <c r="I39" s="50"/>
      <c r="J39" s="90">
        <f>SUM(J30:J37)</f>
        <v>0</v>
      </c>
      <c r="K39" s="91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4" t="s">
        <v>48</v>
      </c>
      <c r="E50" s="35"/>
      <c r="F50" s="35"/>
      <c r="G50" s="34" t="s">
        <v>49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6" t="s">
        <v>50</v>
      </c>
      <c r="E61" s="27"/>
      <c r="F61" s="92" t="s">
        <v>51</v>
      </c>
      <c r="G61" s="36" t="s">
        <v>50</v>
      </c>
      <c r="H61" s="27"/>
      <c r="I61" s="27"/>
      <c r="J61" s="93" t="s">
        <v>51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4" t="s">
        <v>52</v>
      </c>
      <c r="E65" s="35"/>
      <c r="F65" s="35"/>
      <c r="G65" s="34" t="s">
        <v>53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6" t="s">
        <v>50</v>
      </c>
      <c r="E76" s="27"/>
      <c r="F76" s="92" t="s">
        <v>51</v>
      </c>
      <c r="G76" s="36" t="s">
        <v>50</v>
      </c>
      <c r="H76" s="27"/>
      <c r="I76" s="27"/>
      <c r="J76" s="93" t="s">
        <v>51</v>
      </c>
      <c r="K76" s="27"/>
      <c r="L76" s="25"/>
    </row>
    <row r="77" spans="2:12" s="1" customFormat="1" ht="14.4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5" customHeight="1">
      <c r="B82" s="25"/>
      <c r="C82" s="17" t="s">
        <v>95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14</v>
      </c>
      <c r="L84" s="25"/>
    </row>
    <row r="85" spans="2:47" s="1" customFormat="1" ht="26.25" customHeight="1">
      <c r="B85" s="25"/>
      <c r="E85" s="191" t="str">
        <f>E7</f>
        <v>Rekonstrukce odborné učebny fyziky - Základní škola a mateřská škola Brno, Křídlovická 513/30b, 603 00 Brno</v>
      </c>
      <c r="F85" s="192"/>
      <c r="G85" s="192"/>
      <c r="H85" s="192"/>
      <c r="L85" s="25"/>
    </row>
    <row r="86" spans="2:47" s="1" customFormat="1" ht="12" customHeight="1">
      <c r="B86" s="25"/>
      <c r="C86" s="22" t="s">
        <v>93</v>
      </c>
      <c r="L86" s="25"/>
    </row>
    <row r="87" spans="2:47" s="1" customFormat="1" ht="16.5" customHeight="1">
      <c r="B87" s="25"/>
      <c r="E87" s="177" t="str">
        <f>E9</f>
        <v>EI-SP - Elektroinstalace - silnoproud</v>
      </c>
      <c r="F87" s="190"/>
      <c r="G87" s="190"/>
      <c r="H87" s="190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18</v>
      </c>
      <c r="F89" s="20" t="str">
        <f>F12</f>
        <v>ZŠ a MŠ Brno, Křídlovická 30b, Brno</v>
      </c>
      <c r="I89" s="22" t="s">
        <v>20</v>
      </c>
      <c r="J89" s="45" t="str">
        <f>IF(J12="","",J12)</f>
        <v>5. 4. 2026</v>
      </c>
      <c r="L89" s="25"/>
    </row>
    <row r="90" spans="2:47" s="1" customFormat="1" ht="6.95" customHeight="1">
      <c r="B90" s="25"/>
      <c r="L90" s="25"/>
    </row>
    <row r="91" spans="2:47" s="1" customFormat="1" ht="40.15" customHeight="1">
      <c r="B91" s="25"/>
      <c r="C91" s="22" t="s">
        <v>22</v>
      </c>
      <c r="F91" s="20" t="str">
        <f>E15</f>
        <v>Statutární město Brno, MČ Brno-střed, Dominikánská 264/2</v>
      </c>
      <c r="I91" s="22" t="s">
        <v>28</v>
      </c>
      <c r="J91" s="23" t="str">
        <f>E21</f>
        <v>STEBAU s.r.o. Jižní 870, 500 03 Hradec Králové</v>
      </c>
      <c r="L91" s="25"/>
    </row>
    <row r="92" spans="2:47" s="1" customFormat="1" ht="15.2" customHeight="1">
      <c r="B92" s="25"/>
      <c r="C92" s="22" t="s">
        <v>26</v>
      </c>
      <c r="F92" s="20" t="str">
        <f>IF(E18="","",E18)</f>
        <v xml:space="preserve"> </v>
      </c>
      <c r="I92" s="22" t="s">
        <v>32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4" t="s">
        <v>96</v>
      </c>
      <c r="D94" s="86"/>
      <c r="E94" s="86"/>
      <c r="F94" s="86"/>
      <c r="G94" s="86"/>
      <c r="H94" s="86"/>
      <c r="I94" s="86"/>
      <c r="J94" s="95" t="s">
        <v>97</v>
      </c>
      <c r="K94" s="86"/>
      <c r="L94" s="25"/>
    </row>
    <row r="95" spans="2:47" s="1" customFormat="1" ht="10.35" customHeight="1">
      <c r="B95" s="25"/>
      <c r="L95" s="25"/>
    </row>
    <row r="96" spans="2:47" s="1" customFormat="1" ht="22.9" customHeight="1">
      <c r="B96" s="25"/>
      <c r="C96" s="96" t="s">
        <v>98</v>
      </c>
      <c r="J96" s="59">
        <f>J135</f>
        <v>0</v>
      </c>
      <c r="L96" s="25"/>
      <c r="AU96" s="13" t="s">
        <v>99</v>
      </c>
    </row>
    <row r="97" spans="2:12" s="8" customFormat="1" ht="24.95" customHeight="1">
      <c r="B97" s="97"/>
      <c r="D97" s="98" t="s">
        <v>818</v>
      </c>
      <c r="E97" s="99"/>
      <c r="F97" s="99"/>
      <c r="G97" s="99"/>
      <c r="H97" s="99"/>
      <c r="I97" s="99"/>
      <c r="J97" s="100">
        <f>J136</f>
        <v>0</v>
      </c>
      <c r="L97" s="97"/>
    </row>
    <row r="98" spans="2:12" s="8" customFormat="1" ht="24.95" customHeight="1">
      <c r="B98" s="97"/>
      <c r="D98" s="98" t="s">
        <v>819</v>
      </c>
      <c r="E98" s="99"/>
      <c r="F98" s="99"/>
      <c r="G98" s="99"/>
      <c r="H98" s="99"/>
      <c r="I98" s="99"/>
      <c r="J98" s="100">
        <f>J156</f>
        <v>0</v>
      </c>
      <c r="L98" s="97"/>
    </row>
    <row r="99" spans="2:12" s="9" customFormat="1" ht="19.899999999999999" customHeight="1">
      <c r="B99" s="101"/>
      <c r="D99" s="102" t="s">
        <v>820</v>
      </c>
      <c r="E99" s="103"/>
      <c r="F99" s="103"/>
      <c r="G99" s="103"/>
      <c r="H99" s="103"/>
      <c r="I99" s="103"/>
      <c r="J99" s="104">
        <f>J159</f>
        <v>0</v>
      </c>
      <c r="L99" s="101"/>
    </row>
    <row r="100" spans="2:12" s="9" customFormat="1" ht="19.899999999999999" customHeight="1">
      <c r="B100" s="101"/>
      <c r="D100" s="102" t="s">
        <v>821</v>
      </c>
      <c r="E100" s="103"/>
      <c r="F100" s="103"/>
      <c r="G100" s="103"/>
      <c r="H100" s="103"/>
      <c r="I100" s="103"/>
      <c r="J100" s="104">
        <f>J161</f>
        <v>0</v>
      </c>
      <c r="L100" s="101"/>
    </row>
    <row r="101" spans="2:12" s="9" customFormat="1" ht="19.899999999999999" customHeight="1">
      <c r="B101" s="101"/>
      <c r="D101" s="102" t="s">
        <v>822</v>
      </c>
      <c r="E101" s="103"/>
      <c r="F101" s="103"/>
      <c r="G101" s="103"/>
      <c r="H101" s="103"/>
      <c r="I101" s="103"/>
      <c r="J101" s="104">
        <f>J163</f>
        <v>0</v>
      </c>
      <c r="L101" s="101"/>
    </row>
    <row r="102" spans="2:12" s="9" customFormat="1" ht="19.899999999999999" customHeight="1">
      <c r="B102" s="101"/>
      <c r="D102" s="102" t="s">
        <v>823</v>
      </c>
      <c r="E102" s="103"/>
      <c r="F102" s="103"/>
      <c r="G102" s="103"/>
      <c r="H102" s="103"/>
      <c r="I102" s="103"/>
      <c r="J102" s="104">
        <f>J167</f>
        <v>0</v>
      </c>
      <c r="L102" s="101"/>
    </row>
    <row r="103" spans="2:12" s="9" customFormat="1" ht="19.899999999999999" customHeight="1">
      <c r="B103" s="101"/>
      <c r="D103" s="102" t="s">
        <v>824</v>
      </c>
      <c r="E103" s="103"/>
      <c r="F103" s="103"/>
      <c r="G103" s="103"/>
      <c r="H103" s="103"/>
      <c r="I103" s="103"/>
      <c r="J103" s="104">
        <f>J170</f>
        <v>0</v>
      </c>
      <c r="L103" s="101"/>
    </row>
    <row r="104" spans="2:12" s="9" customFormat="1" ht="19.899999999999999" customHeight="1">
      <c r="B104" s="101"/>
      <c r="D104" s="102" t="s">
        <v>825</v>
      </c>
      <c r="E104" s="103"/>
      <c r="F104" s="103"/>
      <c r="G104" s="103"/>
      <c r="H104" s="103"/>
      <c r="I104" s="103"/>
      <c r="J104" s="104">
        <f>J175</f>
        <v>0</v>
      </c>
      <c r="L104" s="101"/>
    </row>
    <row r="105" spans="2:12" s="9" customFormat="1" ht="19.899999999999999" customHeight="1">
      <c r="B105" s="101"/>
      <c r="D105" s="102" t="s">
        <v>826</v>
      </c>
      <c r="E105" s="103"/>
      <c r="F105" s="103"/>
      <c r="G105" s="103"/>
      <c r="H105" s="103"/>
      <c r="I105" s="103"/>
      <c r="J105" s="104">
        <f>J178</f>
        <v>0</v>
      </c>
      <c r="L105" s="101"/>
    </row>
    <row r="106" spans="2:12" s="9" customFormat="1" ht="19.899999999999999" customHeight="1">
      <c r="B106" s="101"/>
      <c r="D106" s="102" t="s">
        <v>827</v>
      </c>
      <c r="E106" s="103"/>
      <c r="F106" s="103"/>
      <c r="G106" s="103"/>
      <c r="H106" s="103"/>
      <c r="I106" s="103"/>
      <c r="J106" s="104">
        <f>J182</f>
        <v>0</v>
      </c>
      <c r="L106" s="101"/>
    </row>
    <row r="107" spans="2:12" s="9" customFormat="1" ht="19.899999999999999" customHeight="1">
      <c r="B107" s="101"/>
      <c r="D107" s="102" t="s">
        <v>828</v>
      </c>
      <c r="E107" s="103"/>
      <c r="F107" s="103"/>
      <c r="G107" s="103"/>
      <c r="H107" s="103"/>
      <c r="I107" s="103"/>
      <c r="J107" s="104">
        <f>J190</f>
        <v>0</v>
      </c>
      <c r="L107" s="101"/>
    </row>
    <row r="108" spans="2:12" s="9" customFormat="1" ht="19.899999999999999" customHeight="1">
      <c r="B108" s="101"/>
      <c r="D108" s="102" t="s">
        <v>829</v>
      </c>
      <c r="E108" s="103"/>
      <c r="F108" s="103"/>
      <c r="G108" s="103"/>
      <c r="H108" s="103"/>
      <c r="I108" s="103"/>
      <c r="J108" s="104">
        <f>J193</f>
        <v>0</v>
      </c>
      <c r="L108" s="101"/>
    </row>
    <row r="109" spans="2:12" s="9" customFormat="1" ht="19.899999999999999" customHeight="1">
      <c r="B109" s="101"/>
      <c r="D109" s="102" t="s">
        <v>830</v>
      </c>
      <c r="E109" s="103"/>
      <c r="F109" s="103"/>
      <c r="G109" s="103"/>
      <c r="H109" s="103"/>
      <c r="I109" s="103"/>
      <c r="J109" s="104">
        <f>J195</f>
        <v>0</v>
      </c>
      <c r="L109" s="101"/>
    </row>
    <row r="110" spans="2:12" s="9" customFormat="1" ht="19.899999999999999" customHeight="1">
      <c r="B110" s="101"/>
      <c r="D110" s="102" t="s">
        <v>831</v>
      </c>
      <c r="E110" s="103"/>
      <c r="F110" s="103"/>
      <c r="G110" s="103"/>
      <c r="H110" s="103"/>
      <c r="I110" s="103"/>
      <c r="J110" s="104">
        <f>J198</f>
        <v>0</v>
      </c>
      <c r="L110" s="101"/>
    </row>
    <row r="111" spans="2:12" s="9" customFormat="1" ht="19.899999999999999" customHeight="1">
      <c r="B111" s="101"/>
      <c r="D111" s="102" t="s">
        <v>832</v>
      </c>
      <c r="E111" s="103"/>
      <c r="F111" s="103"/>
      <c r="G111" s="103"/>
      <c r="H111" s="103"/>
      <c r="I111" s="103"/>
      <c r="J111" s="104">
        <f>J201</f>
        <v>0</v>
      </c>
      <c r="L111" s="101"/>
    </row>
    <row r="112" spans="2:12" s="9" customFormat="1" ht="19.899999999999999" customHeight="1">
      <c r="B112" s="101"/>
      <c r="D112" s="102" t="s">
        <v>833</v>
      </c>
      <c r="E112" s="103"/>
      <c r="F112" s="103"/>
      <c r="G112" s="103"/>
      <c r="H112" s="103"/>
      <c r="I112" s="103"/>
      <c r="J112" s="104">
        <f>J203</f>
        <v>0</v>
      </c>
      <c r="L112" s="101"/>
    </row>
    <row r="113" spans="2:12" s="9" customFormat="1" ht="19.899999999999999" customHeight="1">
      <c r="B113" s="101"/>
      <c r="D113" s="102" t="s">
        <v>834</v>
      </c>
      <c r="E113" s="103"/>
      <c r="F113" s="103"/>
      <c r="G113" s="103"/>
      <c r="H113" s="103"/>
      <c r="I113" s="103"/>
      <c r="J113" s="104">
        <f>J207</f>
        <v>0</v>
      </c>
      <c r="L113" s="101"/>
    </row>
    <row r="114" spans="2:12" s="9" customFormat="1" ht="19.899999999999999" customHeight="1">
      <c r="B114" s="101"/>
      <c r="D114" s="102" t="s">
        <v>835</v>
      </c>
      <c r="E114" s="103"/>
      <c r="F114" s="103"/>
      <c r="G114" s="103"/>
      <c r="H114" s="103"/>
      <c r="I114" s="103"/>
      <c r="J114" s="104">
        <f>J209</f>
        <v>0</v>
      </c>
      <c r="L114" s="101"/>
    </row>
    <row r="115" spans="2:12" s="8" customFormat="1" ht="24.95" customHeight="1">
      <c r="B115" s="97"/>
      <c r="D115" s="98" t="s">
        <v>836</v>
      </c>
      <c r="E115" s="99"/>
      <c r="F115" s="99"/>
      <c r="G115" s="99"/>
      <c r="H115" s="99"/>
      <c r="I115" s="99"/>
      <c r="J115" s="100">
        <f>J211</f>
        <v>0</v>
      </c>
      <c r="L115" s="97"/>
    </row>
    <row r="116" spans="2:12" s="1" customFormat="1" ht="21.75" customHeight="1">
      <c r="B116" s="25"/>
      <c r="L116" s="25"/>
    </row>
    <row r="117" spans="2:12" s="1" customFormat="1" ht="6.95" customHeight="1">
      <c r="B117" s="37"/>
      <c r="C117" s="38"/>
      <c r="D117" s="38"/>
      <c r="E117" s="38"/>
      <c r="F117" s="38"/>
      <c r="G117" s="38"/>
      <c r="H117" s="38"/>
      <c r="I117" s="38"/>
      <c r="J117" s="38"/>
      <c r="K117" s="38"/>
      <c r="L117" s="25"/>
    </row>
    <row r="121" spans="2:12" s="1" customFormat="1" ht="6.95" customHeight="1"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25"/>
    </row>
    <row r="122" spans="2:12" s="1" customFormat="1" ht="24.95" customHeight="1">
      <c r="B122" s="25"/>
      <c r="C122" s="17" t="s">
        <v>122</v>
      </c>
      <c r="L122" s="25"/>
    </row>
    <row r="123" spans="2:12" s="1" customFormat="1" ht="6.95" customHeight="1">
      <c r="B123" s="25"/>
      <c r="L123" s="25"/>
    </row>
    <row r="124" spans="2:12" s="1" customFormat="1" ht="12" customHeight="1">
      <c r="B124" s="25"/>
      <c r="C124" s="22" t="s">
        <v>14</v>
      </c>
      <c r="L124" s="25"/>
    </row>
    <row r="125" spans="2:12" s="1" customFormat="1" ht="26.25" customHeight="1">
      <c r="B125" s="25"/>
      <c r="E125" s="191" t="str">
        <f>E7</f>
        <v>Rekonstrukce odborné učebny fyziky - Základní škola a mateřská škola Brno, Křídlovická 513/30b, 603 00 Brno</v>
      </c>
      <c r="F125" s="192"/>
      <c r="G125" s="192"/>
      <c r="H125" s="192"/>
      <c r="L125" s="25"/>
    </row>
    <row r="126" spans="2:12" s="1" customFormat="1" ht="12" customHeight="1">
      <c r="B126" s="25"/>
      <c r="C126" s="22" t="s">
        <v>93</v>
      </c>
      <c r="L126" s="25"/>
    </row>
    <row r="127" spans="2:12" s="1" customFormat="1" ht="16.5" customHeight="1">
      <c r="B127" s="25"/>
      <c r="E127" s="177" t="str">
        <f>E9</f>
        <v>EI-SP - Elektroinstalace - silnoproud</v>
      </c>
      <c r="F127" s="190"/>
      <c r="G127" s="190"/>
      <c r="H127" s="190"/>
      <c r="L127" s="25"/>
    </row>
    <row r="128" spans="2:12" s="1" customFormat="1" ht="6.95" customHeight="1">
      <c r="B128" s="25"/>
      <c r="L128" s="25"/>
    </row>
    <row r="129" spans="2:65" s="1" customFormat="1" ht="12" customHeight="1">
      <c r="B129" s="25"/>
      <c r="C129" s="22" t="s">
        <v>18</v>
      </c>
      <c r="F129" s="20" t="str">
        <f>F12</f>
        <v>ZŠ a MŠ Brno, Křídlovická 30b, Brno</v>
      </c>
      <c r="I129" s="22" t="s">
        <v>20</v>
      </c>
      <c r="J129" s="45" t="str">
        <f>IF(J12="","",J12)</f>
        <v>5. 4. 2026</v>
      </c>
      <c r="L129" s="25"/>
    </row>
    <row r="130" spans="2:65" s="1" customFormat="1" ht="6.95" customHeight="1">
      <c r="B130" s="25"/>
      <c r="L130" s="25"/>
    </row>
    <row r="131" spans="2:65" s="1" customFormat="1" ht="40.15" customHeight="1">
      <c r="B131" s="25"/>
      <c r="C131" s="22" t="s">
        <v>22</v>
      </c>
      <c r="F131" s="20" t="str">
        <f>E15</f>
        <v>Statutární město Brno, MČ Brno-střed, Dominikánská 264/2</v>
      </c>
      <c r="I131" s="22" t="s">
        <v>28</v>
      </c>
      <c r="J131" s="23" t="str">
        <f>E21</f>
        <v>STEBAU s.r.o. Jižní 870, 500 03 Hradec Králové</v>
      </c>
      <c r="L131" s="25"/>
    </row>
    <row r="132" spans="2:65" s="1" customFormat="1" ht="15.2" customHeight="1">
      <c r="B132" s="25"/>
      <c r="C132" s="22" t="s">
        <v>26</v>
      </c>
      <c r="F132" s="20" t="str">
        <f>IF(E18="","",E18)</f>
        <v xml:space="preserve"> </v>
      </c>
      <c r="I132" s="22" t="s">
        <v>32</v>
      </c>
      <c r="J132" s="23" t="str">
        <f>E24</f>
        <v xml:space="preserve"> </v>
      </c>
      <c r="L132" s="25"/>
    </row>
    <row r="133" spans="2:65" s="1" customFormat="1" ht="10.35" customHeight="1">
      <c r="B133" s="25"/>
      <c r="L133" s="25"/>
    </row>
    <row r="134" spans="2:65" s="10" customFormat="1" ht="29.25" customHeight="1">
      <c r="B134" s="105"/>
      <c r="C134" s="106" t="s">
        <v>123</v>
      </c>
      <c r="D134" s="107" t="s">
        <v>60</v>
      </c>
      <c r="E134" s="107" t="s">
        <v>56</v>
      </c>
      <c r="F134" s="107" t="s">
        <v>57</v>
      </c>
      <c r="G134" s="107" t="s">
        <v>124</v>
      </c>
      <c r="H134" s="107" t="s">
        <v>125</v>
      </c>
      <c r="I134" s="107" t="s">
        <v>126</v>
      </c>
      <c r="J134" s="107" t="s">
        <v>97</v>
      </c>
      <c r="K134" s="108" t="s">
        <v>127</v>
      </c>
      <c r="L134" s="105"/>
      <c r="M134" s="52" t="s">
        <v>1</v>
      </c>
      <c r="N134" s="53" t="s">
        <v>39</v>
      </c>
      <c r="O134" s="53" t="s">
        <v>128</v>
      </c>
      <c r="P134" s="53" t="s">
        <v>129</v>
      </c>
      <c r="Q134" s="53" t="s">
        <v>130</v>
      </c>
      <c r="R134" s="53" t="s">
        <v>131</v>
      </c>
      <c r="S134" s="53" t="s">
        <v>132</v>
      </c>
      <c r="T134" s="54" t="s">
        <v>133</v>
      </c>
    </row>
    <row r="135" spans="2:65" s="1" customFormat="1" ht="22.9" customHeight="1">
      <c r="B135" s="25"/>
      <c r="C135" s="57" t="s">
        <v>134</v>
      </c>
      <c r="J135" s="109">
        <f>BK135</f>
        <v>0</v>
      </c>
      <c r="L135" s="25"/>
      <c r="M135" s="55"/>
      <c r="N135" s="46"/>
      <c r="O135" s="46"/>
      <c r="P135" s="110">
        <f>P136+P156+P211</f>
        <v>0</v>
      </c>
      <c r="Q135" s="46"/>
      <c r="R135" s="110">
        <f>R136+R156+R211</f>
        <v>0</v>
      </c>
      <c r="S135" s="46"/>
      <c r="T135" s="111">
        <f>T136+T156+T211</f>
        <v>0</v>
      </c>
      <c r="AT135" s="13" t="s">
        <v>74</v>
      </c>
      <c r="AU135" s="13" t="s">
        <v>99</v>
      </c>
      <c r="BK135" s="112">
        <f>BK136+BK156+BK211</f>
        <v>0</v>
      </c>
    </row>
    <row r="136" spans="2:65" s="11" customFormat="1" ht="25.9" customHeight="1">
      <c r="B136" s="113"/>
      <c r="D136" s="114" t="s">
        <v>74</v>
      </c>
      <c r="E136" s="115" t="s">
        <v>837</v>
      </c>
      <c r="F136" s="115" t="s">
        <v>838</v>
      </c>
      <c r="J136" s="116">
        <f>BK136</f>
        <v>0</v>
      </c>
      <c r="L136" s="113"/>
      <c r="M136" s="117"/>
      <c r="P136" s="118">
        <f>SUM(P137:P155)</f>
        <v>0</v>
      </c>
      <c r="R136" s="118">
        <f>SUM(R137:R155)</f>
        <v>0</v>
      </c>
      <c r="T136" s="119">
        <f>SUM(T137:T155)</f>
        <v>0</v>
      </c>
      <c r="AR136" s="114" t="s">
        <v>83</v>
      </c>
      <c r="AT136" s="120" t="s">
        <v>74</v>
      </c>
      <c r="AU136" s="120" t="s">
        <v>75</v>
      </c>
      <c r="AY136" s="114" t="s">
        <v>137</v>
      </c>
      <c r="BK136" s="121">
        <f>SUM(BK137:BK155)</f>
        <v>0</v>
      </c>
    </row>
    <row r="137" spans="2:65" s="1" customFormat="1" ht="16.5" customHeight="1">
      <c r="B137" s="124"/>
      <c r="C137" s="125" t="s">
        <v>83</v>
      </c>
      <c r="D137" s="125" t="s">
        <v>140</v>
      </c>
      <c r="E137" s="126" t="s">
        <v>839</v>
      </c>
      <c r="F137" s="127" t="s">
        <v>840</v>
      </c>
      <c r="G137" s="128" t="s">
        <v>793</v>
      </c>
      <c r="H137" s="129">
        <v>1</v>
      </c>
      <c r="I137" s="130"/>
      <c r="J137" s="130">
        <f t="shared" ref="J137:J155" si="0">ROUND(I137*H137,2)</f>
        <v>0</v>
      </c>
      <c r="K137" s="127" t="s">
        <v>1</v>
      </c>
      <c r="L137" s="25"/>
      <c r="M137" s="131" t="s">
        <v>1</v>
      </c>
      <c r="N137" s="132" t="s">
        <v>40</v>
      </c>
      <c r="O137" s="133">
        <v>0</v>
      </c>
      <c r="P137" s="133">
        <f t="shared" ref="P137:P155" si="1">O137*H137</f>
        <v>0</v>
      </c>
      <c r="Q137" s="133">
        <v>0</v>
      </c>
      <c r="R137" s="133">
        <f t="shared" ref="R137:R155" si="2">Q137*H137</f>
        <v>0</v>
      </c>
      <c r="S137" s="133">
        <v>0</v>
      </c>
      <c r="T137" s="134">
        <f t="shared" ref="T137:T155" si="3">S137*H137</f>
        <v>0</v>
      </c>
      <c r="AR137" s="135" t="s">
        <v>145</v>
      </c>
      <c r="AT137" s="135" t="s">
        <v>140</v>
      </c>
      <c r="AU137" s="135" t="s">
        <v>83</v>
      </c>
      <c r="AY137" s="13" t="s">
        <v>137</v>
      </c>
      <c r="BE137" s="136">
        <f t="shared" ref="BE137:BE155" si="4">IF(N137="základní",J137,0)</f>
        <v>0</v>
      </c>
      <c r="BF137" s="136">
        <f t="shared" ref="BF137:BF155" si="5">IF(N137="snížená",J137,0)</f>
        <v>0</v>
      </c>
      <c r="BG137" s="136">
        <f t="shared" ref="BG137:BG155" si="6">IF(N137="zákl. přenesená",J137,0)</f>
        <v>0</v>
      </c>
      <c r="BH137" s="136">
        <f t="shared" ref="BH137:BH155" si="7">IF(N137="sníž. přenesená",J137,0)</f>
        <v>0</v>
      </c>
      <c r="BI137" s="136">
        <f t="shared" ref="BI137:BI155" si="8">IF(N137="nulová",J137,0)</f>
        <v>0</v>
      </c>
      <c r="BJ137" s="13" t="s">
        <v>83</v>
      </c>
      <c r="BK137" s="136">
        <f t="shared" ref="BK137:BK155" si="9">ROUND(I137*H137,2)</f>
        <v>0</v>
      </c>
      <c r="BL137" s="13" t="s">
        <v>145</v>
      </c>
      <c r="BM137" s="135" t="s">
        <v>85</v>
      </c>
    </row>
    <row r="138" spans="2:65" s="1" customFormat="1" ht="16.5" customHeight="1">
      <c r="B138" s="124"/>
      <c r="C138" s="125" t="s">
        <v>85</v>
      </c>
      <c r="D138" s="125" t="s">
        <v>140</v>
      </c>
      <c r="E138" s="126" t="s">
        <v>841</v>
      </c>
      <c r="F138" s="127" t="s">
        <v>842</v>
      </c>
      <c r="G138" s="128" t="s">
        <v>793</v>
      </c>
      <c r="H138" s="129">
        <v>1</v>
      </c>
      <c r="I138" s="130"/>
      <c r="J138" s="130">
        <f t="shared" si="0"/>
        <v>0</v>
      </c>
      <c r="K138" s="127" t="s">
        <v>1</v>
      </c>
      <c r="L138" s="25"/>
      <c r="M138" s="131" t="s">
        <v>1</v>
      </c>
      <c r="N138" s="132" t="s">
        <v>40</v>
      </c>
      <c r="O138" s="133">
        <v>0</v>
      </c>
      <c r="P138" s="133">
        <f t="shared" si="1"/>
        <v>0</v>
      </c>
      <c r="Q138" s="133">
        <v>0</v>
      </c>
      <c r="R138" s="133">
        <f t="shared" si="2"/>
        <v>0</v>
      </c>
      <c r="S138" s="133">
        <v>0</v>
      </c>
      <c r="T138" s="134">
        <f t="shared" si="3"/>
        <v>0</v>
      </c>
      <c r="AR138" s="135" t="s">
        <v>145</v>
      </c>
      <c r="AT138" s="135" t="s">
        <v>140</v>
      </c>
      <c r="AU138" s="135" t="s">
        <v>83</v>
      </c>
      <c r="AY138" s="13" t="s">
        <v>137</v>
      </c>
      <c r="BE138" s="136">
        <f t="shared" si="4"/>
        <v>0</v>
      </c>
      <c r="BF138" s="136">
        <f t="shared" si="5"/>
        <v>0</v>
      </c>
      <c r="BG138" s="136">
        <f t="shared" si="6"/>
        <v>0</v>
      </c>
      <c r="BH138" s="136">
        <f t="shared" si="7"/>
        <v>0</v>
      </c>
      <c r="BI138" s="136">
        <f t="shared" si="8"/>
        <v>0</v>
      </c>
      <c r="BJ138" s="13" t="s">
        <v>83</v>
      </c>
      <c r="BK138" s="136">
        <f t="shared" si="9"/>
        <v>0</v>
      </c>
      <c r="BL138" s="13" t="s">
        <v>145</v>
      </c>
      <c r="BM138" s="135" t="s">
        <v>145</v>
      </c>
    </row>
    <row r="139" spans="2:65" s="1" customFormat="1" ht="16.5" customHeight="1">
      <c r="B139" s="124"/>
      <c r="C139" s="125" t="s">
        <v>138</v>
      </c>
      <c r="D139" s="125" t="s">
        <v>140</v>
      </c>
      <c r="E139" s="126" t="s">
        <v>843</v>
      </c>
      <c r="F139" s="127" t="s">
        <v>844</v>
      </c>
      <c r="G139" s="128" t="s">
        <v>793</v>
      </c>
      <c r="H139" s="129">
        <v>1</v>
      </c>
      <c r="I139" s="130"/>
      <c r="J139" s="130">
        <f t="shared" si="0"/>
        <v>0</v>
      </c>
      <c r="K139" s="127" t="s">
        <v>1</v>
      </c>
      <c r="L139" s="25"/>
      <c r="M139" s="131" t="s">
        <v>1</v>
      </c>
      <c r="N139" s="132" t="s">
        <v>40</v>
      </c>
      <c r="O139" s="133">
        <v>0</v>
      </c>
      <c r="P139" s="133">
        <f t="shared" si="1"/>
        <v>0</v>
      </c>
      <c r="Q139" s="133">
        <v>0</v>
      </c>
      <c r="R139" s="133">
        <f t="shared" si="2"/>
        <v>0</v>
      </c>
      <c r="S139" s="133">
        <v>0</v>
      </c>
      <c r="T139" s="134">
        <f t="shared" si="3"/>
        <v>0</v>
      </c>
      <c r="AR139" s="135" t="s">
        <v>145</v>
      </c>
      <c r="AT139" s="135" t="s">
        <v>140</v>
      </c>
      <c r="AU139" s="135" t="s">
        <v>83</v>
      </c>
      <c r="AY139" s="13" t="s">
        <v>137</v>
      </c>
      <c r="BE139" s="136">
        <f t="shared" si="4"/>
        <v>0</v>
      </c>
      <c r="BF139" s="136">
        <f t="shared" si="5"/>
        <v>0</v>
      </c>
      <c r="BG139" s="136">
        <f t="shared" si="6"/>
        <v>0</v>
      </c>
      <c r="BH139" s="136">
        <f t="shared" si="7"/>
        <v>0</v>
      </c>
      <c r="BI139" s="136">
        <f t="shared" si="8"/>
        <v>0</v>
      </c>
      <c r="BJ139" s="13" t="s">
        <v>83</v>
      </c>
      <c r="BK139" s="136">
        <f t="shared" si="9"/>
        <v>0</v>
      </c>
      <c r="BL139" s="13" t="s">
        <v>145</v>
      </c>
      <c r="BM139" s="135" t="s">
        <v>149</v>
      </c>
    </row>
    <row r="140" spans="2:65" s="1" customFormat="1" ht="16.5" customHeight="1">
      <c r="B140" s="124"/>
      <c r="C140" s="125" t="s">
        <v>145</v>
      </c>
      <c r="D140" s="125" t="s">
        <v>140</v>
      </c>
      <c r="E140" s="126" t="s">
        <v>845</v>
      </c>
      <c r="F140" s="127" t="s">
        <v>846</v>
      </c>
      <c r="G140" s="128" t="s">
        <v>793</v>
      </c>
      <c r="H140" s="129">
        <v>1</v>
      </c>
      <c r="I140" s="130"/>
      <c r="J140" s="130">
        <f t="shared" si="0"/>
        <v>0</v>
      </c>
      <c r="K140" s="127" t="s">
        <v>1</v>
      </c>
      <c r="L140" s="25"/>
      <c r="M140" s="131" t="s">
        <v>1</v>
      </c>
      <c r="N140" s="132" t="s">
        <v>40</v>
      </c>
      <c r="O140" s="133">
        <v>0</v>
      </c>
      <c r="P140" s="133">
        <f t="shared" si="1"/>
        <v>0</v>
      </c>
      <c r="Q140" s="133">
        <v>0</v>
      </c>
      <c r="R140" s="133">
        <f t="shared" si="2"/>
        <v>0</v>
      </c>
      <c r="S140" s="133">
        <v>0</v>
      </c>
      <c r="T140" s="134">
        <f t="shared" si="3"/>
        <v>0</v>
      </c>
      <c r="AR140" s="135" t="s">
        <v>145</v>
      </c>
      <c r="AT140" s="135" t="s">
        <v>140</v>
      </c>
      <c r="AU140" s="135" t="s">
        <v>83</v>
      </c>
      <c r="AY140" s="13" t="s">
        <v>137</v>
      </c>
      <c r="BE140" s="136">
        <f t="shared" si="4"/>
        <v>0</v>
      </c>
      <c r="BF140" s="136">
        <f t="shared" si="5"/>
        <v>0</v>
      </c>
      <c r="BG140" s="136">
        <f t="shared" si="6"/>
        <v>0</v>
      </c>
      <c r="BH140" s="136">
        <f t="shared" si="7"/>
        <v>0</v>
      </c>
      <c r="BI140" s="136">
        <f t="shared" si="8"/>
        <v>0</v>
      </c>
      <c r="BJ140" s="13" t="s">
        <v>83</v>
      </c>
      <c r="BK140" s="136">
        <f t="shared" si="9"/>
        <v>0</v>
      </c>
      <c r="BL140" s="13" t="s">
        <v>145</v>
      </c>
      <c r="BM140" s="135" t="s">
        <v>172</v>
      </c>
    </row>
    <row r="141" spans="2:65" s="1" customFormat="1" ht="16.5" customHeight="1">
      <c r="B141" s="124"/>
      <c r="C141" s="125" t="s">
        <v>161</v>
      </c>
      <c r="D141" s="125" t="s">
        <v>140</v>
      </c>
      <c r="E141" s="126" t="s">
        <v>847</v>
      </c>
      <c r="F141" s="127" t="s">
        <v>848</v>
      </c>
      <c r="G141" s="128" t="s">
        <v>793</v>
      </c>
      <c r="H141" s="129">
        <v>4</v>
      </c>
      <c r="I141" s="130"/>
      <c r="J141" s="130">
        <f t="shared" si="0"/>
        <v>0</v>
      </c>
      <c r="K141" s="127" t="s">
        <v>1</v>
      </c>
      <c r="L141" s="25"/>
      <c r="M141" s="131" t="s">
        <v>1</v>
      </c>
      <c r="N141" s="132" t="s">
        <v>40</v>
      </c>
      <c r="O141" s="133">
        <v>0</v>
      </c>
      <c r="P141" s="133">
        <f t="shared" si="1"/>
        <v>0</v>
      </c>
      <c r="Q141" s="133">
        <v>0</v>
      </c>
      <c r="R141" s="133">
        <f t="shared" si="2"/>
        <v>0</v>
      </c>
      <c r="S141" s="133">
        <v>0</v>
      </c>
      <c r="T141" s="134">
        <f t="shared" si="3"/>
        <v>0</v>
      </c>
      <c r="AR141" s="135" t="s">
        <v>145</v>
      </c>
      <c r="AT141" s="135" t="s">
        <v>140</v>
      </c>
      <c r="AU141" s="135" t="s">
        <v>83</v>
      </c>
      <c r="AY141" s="13" t="s">
        <v>137</v>
      </c>
      <c r="BE141" s="136">
        <f t="shared" si="4"/>
        <v>0</v>
      </c>
      <c r="BF141" s="136">
        <f t="shared" si="5"/>
        <v>0</v>
      </c>
      <c r="BG141" s="136">
        <f t="shared" si="6"/>
        <v>0</v>
      </c>
      <c r="BH141" s="136">
        <f t="shared" si="7"/>
        <v>0</v>
      </c>
      <c r="BI141" s="136">
        <f t="shared" si="8"/>
        <v>0</v>
      </c>
      <c r="BJ141" s="13" t="s">
        <v>83</v>
      </c>
      <c r="BK141" s="136">
        <f t="shared" si="9"/>
        <v>0</v>
      </c>
      <c r="BL141" s="13" t="s">
        <v>145</v>
      </c>
      <c r="BM141" s="135" t="s">
        <v>181</v>
      </c>
    </row>
    <row r="142" spans="2:65" s="1" customFormat="1" ht="16.5" customHeight="1">
      <c r="B142" s="124"/>
      <c r="C142" s="125" t="s">
        <v>149</v>
      </c>
      <c r="D142" s="125" t="s">
        <v>140</v>
      </c>
      <c r="E142" s="126" t="s">
        <v>849</v>
      </c>
      <c r="F142" s="127" t="s">
        <v>850</v>
      </c>
      <c r="G142" s="128" t="s">
        <v>793</v>
      </c>
      <c r="H142" s="129">
        <v>2</v>
      </c>
      <c r="I142" s="130"/>
      <c r="J142" s="130">
        <f t="shared" si="0"/>
        <v>0</v>
      </c>
      <c r="K142" s="127" t="s">
        <v>1</v>
      </c>
      <c r="L142" s="25"/>
      <c r="M142" s="131" t="s">
        <v>1</v>
      </c>
      <c r="N142" s="132" t="s">
        <v>40</v>
      </c>
      <c r="O142" s="133">
        <v>0</v>
      </c>
      <c r="P142" s="133">
        <f t="shared" si="1"/>
        <v>0</v>
      </c>
      <c r="Q142" s="133">
        <v>0</v>
      </c>
      <c r="R142" s="133">
        <f t="shared" si="2"/>
        <v>0</v>
      </c>
      <c r="S142" s="133">
        <v>0</v>
      </c>
      <c r="T142" s="134">
        <f t="shared" si="3"/>
        <v>0</v>
      </c>
      <c r="AR142" s="135" t="s">
        <v>145</v>
      </c>
      <c r="AT142" s="135" t="s">
        <v>140</v>
      </c>
      <c r="AU142" s="135" t="s">
        <v>83</v>
      </c>
      <c r="AY142" s="13" t="s">
        <v>137</v>
      </c>
      <c r="BE142" s="136">
        <f t="shared" si="4"/>
        <v>0</v>
      </c>
      <c r="BF142" s="136">
        <f t="shared" si="5"/>
        <v>0</v>
      </c>
      <c r="BG142" s="136">
        <f t="shared" si="6"/>
        <v>0</v>
      </c>
      <c r="BH142" s="136">
        <f t="shared" si="7"/>
        <v>0</v>
      </c>
      <c r="BI142" s="136">
        <f t="shared" si="8"/>
        <v>0</v>
      </c>
      <c r="BJ142" s="13" t="s">
        <v>83</v>
      </c>
      <c r="BK142" s="136">
        <f t="shared" si="9"/>
        <v>0</v>
      </c>
      <c r="BL142" s="13" t="s">
        <v>145</v>
      </c>
      <c r="BM142" s="135" t="s">
        <v>8</v>
      </c>
    </row>
    <row r="143" spans="2:65" s="1" customFormat="1" ht="16.5" customHeight="1">
      <c r="B143" s="124"/>
      <c r="C143" s="125" t="s">
        <v>168</v>
      </c>
      <c r="D143" s="125" t="s">
        <v>140</v>
      </c>
      <c r="E143" s="126" t="s">
        <v>851</v>
      </c>
      <c r="F143" s="127" t="s">
        <v>852</v>
      </c>
      <c r="G143" s="128" t="s">
        <v>793</v>
      </c>
      <c r="H143" s="129">
        <v>2</v>
      </c>
      <c r="I143" s="130"/>
      <c r="J143" s="130">
        <f t="shared" si="0"/>
        <v>0</v>
      </c>
      <c r="K143" s="127" t="s">
        <v>1</v>
      </c>
      <c r="L143" s="25"/>
      <c r="M143" s="131" t="s">
        <v>1</v>
      </c>
      <c r="N143" s="132" t="s">
        <v>40</v>
      </c>
      <c r="O143" s="133">
        <v>0</v>
      </c>
      <c r="P143" s="133">
        <f t="shared" si="1"/>
        <v>0</v>
      </c>
      <c r="Q143" s="133">
        <v>0</v>
      </c>
      <c r="R143" s="133">
        <f t="shared" si="2"/>
        <v>0</v>
      </c>
      <c r="S143" s="133">
        <v>0</v>
      </c>
      <c r="T143" s="134">
        <f t="shared" si="3"/>
        <v>0</v>
      </c>
      <c r="AR143" s="135" t="s">
        <v>145</v>
      </c>
      <c r="AT143" s="135" t="s">
        <v>140</v>
      </c>
      <c r="AU143" s="135" t="s">
        <v>83</v>
      </c>
      <c r="AY143" s="13" t="s">
        <v>137</v>
      </c>
      <c r="BE143" s="136">
        <f t="shared" si="4"/>
        <v>0</v>
      </c>
      <c r="BF143" s="136">
        <f t="shared" si="5"/>
        <v>0</v>
      </c>
      <c r="BG143" s="136">
        <f t="shared" si="6"/>
        <v>0</v>
      </c>
      <c r="BH143" s="136">
        <f t="shared" si="7"/>
        <v>0</v>
      </c>
      <c r="BI143" s="136">
        <f t="shared" si="8"/>
        <v>0</v>
      </c>
      <c r="BJ143" s="13" t="s">
        <v>83</v>
      </c>
      <c r="BK143" s="136">
        <f t="shared" si="9"/>
        <v>0</v>
      </c>
      <c r="BL143" s="13" t="s">
        <v>145</v>
      </c>
      <c r="BM143" s="135" t="s">
        <v>198</v>
      </c>
    </row>
    <row r="144" spans="2:65" s="1" customFormat="1" ht="16.5" customHeight="1">
      <c r="B144" s="124"/>
      <c r="C144" s="125" t="s">
        <v>172</v>
      </c>
      <c r="D144" s="125" t="s">
        <v>140</v>
      </c>
      <c r="E144" s="126" t="s">
        <v>853</v>
      </c>
      <c r="F144" s="127" t="s">
        <v>854</v>
      </c>
      <c r="G144" s="128" t="s">
        <v>793</v>
      </c>
      <c r="H144" s="129">
        <v>1</v>
      </c>
      <c r="I144" s="130"/>
      <c r="J144" s="130">
        <f t="shared" si="0"/>
        <v>0</v>
      </c>
      <c r="K144" s="127" t="s">
        <v>1</v>
      </c>
      <c r="L144" s="25"/>
      <c r="M144" s="131" t="s">
        <v>1</v>
      </c>
      <c r="N144" s="132" t="s">
        <v>40</v>
      </c>
      <c r="O144" s="133">
        <v>0</v>
      </c>
      <c r="P144" s="133">
        <f t="shared" si="1"/>
        <v>0</v>
      </c>
      <c r="Q144" s="133">
        <v>0</v>
      </c>
      <c r="R144" s="133">
        <f t="shared" si="2"/>
        <v>0</v>
      </c>
      <c r="S144" s="133">
        <v>0</v>
      </c>
      <c r="T144" s="134">
        <f t="shared" si="3"/>
        <v>0</v>
      </c>
      <c r="AR144" s="135" t="s">
        <v>145</v>
      </c>
      <c r="AT144" s="135" t="s">
        <v>140</v>
      </c>
      <c r="AU144" s="135" t="s">
        <v>83</v>
      </c>
      <c r="AY144" s="13" t="s">
        <v>137</v>
      </c>
      <c r="BE144" s="136">
        <f t="shared" si="4"/>
        <v>0</v>
      </c>
      <c r="BF144" s="136">
        <f t="shared" si="5"/>
        <v>0</v>
      </c>
      <c r="BG144" s="136">
        <f t="shared" si="6"/>
        <v>0</v>
      </c>
      <c r="BH144" s="136">
        <f t="shared" si="7"/>
        <v>0</v>
      </c>
      <c r="BI144" s="136">
        <f t="shared" si="8"/>
        <v>0</v>
      </c>
      <c r="BJ144" s="13" t="s">
        <v>83</v>
      </c>
      <c r="BK144" s="136">
        <f t="shared" si="9"/>
        <v>0</v>
      </c>
      <c r="BL144" s="13" t="s">
        <v>145</v>
      </c>
      <c r="BM144" s="135" t="s">
        <v>179</v>
      </c>
    </row>
    <row r="145" spans="2:65" s="1" customFormat="1" ht="16.5" customHeight="1">
      <c r="B145" s="124"/>
      <c r="C145" s="125" t="s">
        <v>176</v>
      </c>
      <c r="D145" s="125" t="s">
        <v>140</v>
      </c>
      <c r="E145" s="126" t="s">
        <v>855</v>
      </c>
      <c r="F145" s="127" t="s">
        <v>856</v>
      </c>
      <c r="G145" s="128" t="s">
        <v>793</v>
      </c>
      <c r="H145" s="129">
        <v>1</v>
      </c>
      <c r="I145" s="130"/>
      <c r="J145" s="130">
        <f t="shared" si="0"/>
        <v>0</v>
      </c>
      <c r="K145" s="127" t="s">
        <v>1</v>
      </c>
      <c r="L145" s="25"/>
      <c r="M145" s="131" t="s">
        <v>1</v>
      </c>
      <c r="N145" s="132" t="s">
        <v>40</v>
      </c>
      <c r="O145" s="133">
        <v>0</v>
      </c>
      <c r="P145" s="133">
        <f t="shared" si="1"/>
        <v>0</v>
      </c>
      <c r="Q145" s="133">
        <v>0</v>
      </c>
      <c r="R145" s="133">
        <f t="shared" si="2"/>
        <v>0</v>
      </c>
      <c r="S145" s="133">
        <v>0</v>
      </c>
      <c r="T145" s="134">
        <f t="shared" si="3"/>
        <v>0</v>
      </c>
      <c r="AR145" s="135" t="s">
        <v>145</v>
      </c>
      <c r="AT145" s="135" t="s">
        <v>140</v>
      </c>
      <c r="AU145" s="135" t="s">
        <v>83</v>
      </c>
      <c r="AY145" s="13" t="s">
        <v>137</v>
      </c>
      <c r="BE145" s="136">
        <f t="shared" si="4"/>
        <v>0</v>
      </c>
      <c r="BF145" s="136">
        <f t="shared" si="5"/>
        <v>0</v>
      </c>
      <c r="BG145" s="136">
        <f t="shared" si="6"/>
        <v>0</v>
      </c>
      <c r="BH145" s="136">
        <f t="shared" si="7"/>
        <v>0</v>
      </c>
      <c r="BI145" s="136">
        <f t="shared" si="8"/>
        <v>0</v>
      </c>
      <c r="BJ145" s="13" t="s">
        <v>83</v>
      </c>
      <c r="BK145" s="136">
        <f t="shared" si="9"/>
        <v>0</v>
      </c>
      <c r="BL145" s="13" t="s">
        <v>145</v>
      </c>
      <c r="BM145" s="135" t="s">
        <v>216</v>
      </c>
    </row>
    <row r="146" spans="2:65" s="1" customFormat="1" ht="16.5" customHeight="1">
      <c r="B146" s="124"/>
      <c r="C146" s="125" t="s">
        <v>181</v>
      </c>
      <c r="D146" s="125" t="s">
        <v>140</v>
      </c>
      <c r="E146" s="126" t="s">
        <v>857</v>
      </c>
      <c r="F146" s="127" t="s">
        <v>858</v>
      </c>
      <c r="G146" s="128" t="s">
        <v>793</v>
      </c>
      <c r="H146" s="129">
        <v>3</v>
      </c>
      <c r="I146" s="130"/>
      <c r="J146" s="130">
        <f t="shared" si="0"/>
        <v>0</v>
      </c>
      <c r="K146" s="127" t="s">
        <v>1</v>
      </c>
      <c r="L146" s="25"/>
      <c r="M146" s="131" t="s">
        <v>1</v>
      </c>
      <c r="N146" s="132" t="s">
        <v>40</v>
      </c>
      <c r="O146" s="133">
        <v>0</v>
      </c>
      <c r="P146" s="133">
        <f t="shared" si="1"/>
        <v>0</v>
      </c>
      <c r="Q146" s="133">
        <v>0</v>
      </c>
      <c r="R146" s="133">
        <f t="shared" si="2"/>
        <v>0</v>
      </c>
      <c r="S146" s="133">
        <v>0</v>
      </c>
      <c r="T146" s="134">
        <f t="shared" si="3"/>
        <v>0</v>
      </c>
      <c r="AR146" s="135" t="s">
        <v>145</v>
      </c>
      <c r="AT146" s="135" t="s">
        <v>140</v>
      </c>
      <c r="AU146" s="135" t="s">
        <v>83</v>
      </c>
      <c r="AY146" s="13" t="s">
        <v>137</v>
      </c>
      <c r="BE146" s="136">
        <f t="shared" si="4"/>
        <v>0</v>
      </c>
      <c r="BF146" s="136">
        <f t="shared" si="5"/>
        <v>0</v>
      </c>
      <c r="BG146" s="136">
        <f t="shared" si="6"/>
        <v>0</v>
      </c>
      <c r="BH146" s="136">
        <f t="shared" si="7"/>
        <v>0</v>
      </c>
      <c r="BI146" s="136">
        <f t="shared" si="8"/>
        <v>0</v>
      </c>
      <c r="BJ146" s="13" t="s">
        <v>83</v>
      </c>
      <c r="BK146" s="136">
        <f t="shared" si="9"/>
        <v>0</v>
      </c>
      <c r="BL146" s="13" t="s">
        <v>145</v>
      </c>
      <c r="BM146" s="135" t="s">
        <v>228</v>
      </c>
    </row>
    <row r="147" spans="2:65" s="1" customFormat="1" ht="16.5" customHeight="1">
      <c r="B147" s="124"/>
      <c r="C147" s="125" t="s">
        <v>187</v>
      </c>
      <c r="D147" s="125" t="s">
        <v>140</v>
      </c>
      <c r="E147" s="126" t="s">
        <v>859</v>
      </c>
      <c r="F147" s="127" t="s">
        <v>860</v>
      </c>
      <c r="G147" s="128" t="s">
        <v>793</v>
      </c>
      <c r="H147" s="129">
        <v>1</v>
      </c>
      <c r="I147" s="130"/>
      <c r="J147" s="130">
        <f t="shared" si="0"/>
        <v>0</v>
      </c>
      <c r="K147" s="127" t="s">
        <v>1</v>
      </c>
      <c r="L147" s="25"/>
      <c r="M147" s="131" t="s">
        <v>1</v>
      </c>
      <c r="N147" s="132" t="s">
        <v>40</v>
      </c>
      <c r="O147" s="133">
        <v>0</v>
      </c>
      <c r="P147" s="133">
        <f t="shared" si="1"/>
        <v>0</v>
      </c>
      <c r="Q147" s="133">
        <v>0</v>
      </c>
      <c r="R147" s="133">
        <f t="shared" si="2"/>
        <v>0</v>
      </c>
      <c r="S147" s="133">
        <v>0</v>
      </c>
      <c r="T147" s="134">
        <f t="shared" si="3"/>
        <v>0</v>
      </c>
      <c r="AR147" s="135" t="s">
        <v>145</v>
      </c>
      <c r="AT147" s="135" t="s">
        <v>140</v>
      </c>
      <c r="AU147" s="135" t="s">
        <v>83</v>
      </c>
      <c r="AY147" s="13" t="s">
        <v>137</v>
      </c>
      <c r="BE147" s="136">
        <f t="shared" si="4"/>
        <v>0</v>
      </c>
      <c r="BF147" s="136">
        <f t="shared" si="5"/>
        <v>0</v>
      </c>
      <c r="BG147" s="136">
        <f t="shared" si="6"/>
        <v>0</v>
      </c>
      <c r="BH147" s="136">
        <f t="shared" si="7"/>
        <v>0</v>
      </c>
      <c r="BI147" s="136">
        <f t="shared" si="8"/>
        <v>0</v>
      </c>
      <c r="BJ147" s="13" t="s">
        <v>83</v>
      </c>
      <c r="BK147" s="136">
        <f t="shared" si="9"/>
        <v>0</v>
      </c>
      <c r="BL147" s="13" t="s">
        <v>145</v>
      </c>
      <c r="BM147" s="135" t="s">
        <v>236</v>
      </c>
    </row>
    <row r="148" spans="2:65" s="1" customFormat="1" ht="16.5" customHeight="1">
      <c r="B148" s="124"/>
      <c r="C148" s="125" t="s">
        <v>8</v>
      </c>
      <c r="D148" s="125" t="s">
        <v>140</v>
      </c>
      <c r="E148" s="126" t="s">
        <v>861</v>
      </c>
      <c r="F148" s="127" t="s">
        <v>862</v>
      </c>
      <c r="G148" s="128" t="s">
        <v>793</v>
      </c>
      <c r="H148" s="129">
        <v>1</v>
      </c>
      <c r="I148" s="130"/>
      <c r="J148" s="130">
        <f t="shared" si="0"/>
        <v>0</v>
      </c>
      <c r="K148" s="127" t="s">
        <v>1</v>
      </c>
      <c r="L148" s="25"/>
      <c r="M148" s="131" t="s">
        <v>1</v>
      </c>
      <c r="N148" s="132" t="s">
        <v>40</v>
      </c>
      <c r="O148" s="133">
        <v>0</v>
      </c>
      <c r="P148" s="133">
        <f t="shared" si="1"/>
        <v>0</v>
      </c>
      <c r="Q148" s="133">
        <v>0</v>
      </c>
      <c r="R148" s="133">
        <f t="shared" si="2"/>
        <v>0</v>
      </c>
      <c r="S148" s="133">
        <v>0</v>
      </c>
      <c r="T148" s="134">
        <f t="shared" si="3"/>
        <v>0</v>
      </c>
      <c r="AR148" s="135" t="s">
        <v>145</v>
      </c>
      <c r="AT148" s="135" t="s">
        <v>140</v>
      </c>
      <c r="AU148" s="135" t="s">
        <v>83</v>
      </c>
      <c r="AY148" s="13" t="s">
        <v>137</v>
      </c>
      <c r="BE148" s="136">
        <f t="shared" si="4"/>
        <v>0</v>
      </c>
      <c r="BF148" s="136">
        <f t="shared" si="5"/>
        <v>0</v>
      </c>
      <c r="BG148" s="136">
        <f t="shared" si="6"/>
        <v>0</v>
      </c>
      <c r="BH148" s="136">
        <f t="shared" si="7"/>
        <v>0</v>
      </c>
      <c r="BI148" s="136">
        <f t="shared" si="8"/>
        <v>0</v>
      </c>
      <c r="BJ148" s="13" t="s">
        <v>83</v>
      </c>
      <c r="BK148" s="136">
        <f t="shared" si="9"/>
        <v>0</v>
      </c>
      <c r="BL148" s="13" t="s">
        <v>145</v>
      </c>
      <c r="BM148" s="135" t="s">
        <v>244</v>
      </c>
    </row>
    <row r="149" spans="2:65" s="1" customFormat="1" ht="16.5" customHeight="1">
      <c r="B149" s="124"/>
      <c r="C149" s="125" t="s">
        <v>194</v>
      </c>
      <c r="D149" s="125" t="s">
        <v>140</v>
      </c>
      <c r="E149" s="126" t="s">
        <v>863</v>
      </c>
      <c r="F149" s="127" t="s">
        <v>864</v>
      </c>
      <c r="G149" s="128" t="s">
        <v>793</v>
      </c>
      <c r="H149" s="129">
        <v>5</v>
      </c>
      <c r="I149" s="130"/>
      <c r="J149" s="130">
        <f t="shared" si="0"/>
        <v>0</v>
      </c>
      <c r="K149" s="127" t="s">
        <v>1</v>
      </c>
      <c r="L149" s="25"/>
      <c r="M149" s="131" t="s">
        <v>1</v>
      </c>
      <c r="N149" s="132" t="s">
        <v>40</v>
      </c>
      <c r="O149" s="133">
        <v>0</v>
      </c>
      <c r="P149" s="133">
        <f t="shared" si="1"/>
        <v>0</v>
      </c>
      <c r="Q149" s="133">
        <v>0</v>
      </c>
      <c r="R149" s="133">
        <f t="shared" si="2"/>
        <v>0</v>
      </c>
      <c r="S149" s="133">
        <v>0</v>
      </c>
      <c r="T149" s="134">
        <f t="shared" si="3"/>
        <v>0</v>
      </c>
      <c r="AR149" s="135" t="s">
        <v>145</v>
      </c>
      <c r="AT149" s="135" t="s">
        <v>140</v>
      </c>
      <c r="AU149" s="135" t="s">
        <v>83</v>
      </c>
      <c r="AY149" s="13" t="s">
        <v>137</v>
      </c>
      <c r="BE149" s="136">
        <f t="shared" si="4"/>
        <v>0</v>
      </c>
      <c r="BF149" s="136">
        <f t="shared" si="5"/>
        <v>0</v>
      </c>
      <c r="BG149" s="136">
        <f t="shared" si="6"/>
        <v>0</v>
      </c>
      <c r="BH149" s="136">
        <f t="shared" si="7"/>
        <v>0</v>
      </c>
      <c r="BI149" s="136">
        <f t="shared" si="8"/>
        <v>0</v>
      </c>
      <c r="BJ149" s="13" t="s">
        <v>83</v>
      </c>
      <c r="BK149" s="136">
        <f t="shared" si="9"/>
        <v>0</v>
      </c>
      <c r="BL149" s="13" t="s">
        <v>145</v>
      </c>
      <c r="BM149" s="135" t="s">
        <v>254</v>
      </c>
    </row>
    <row r="150" spans="2:65" s="1" customFormat="1" ht="16.5" customHeight="1">
      <c r="B150" s="124"/>
      <c r="C150" s="125" t="s">
        <v>198</v>
      </c>
      <c r="D150" s="125" t="s">
        <v>140</v>
      </c>
      <c r="E150" s="126" t="s">
        <v>865</v>
      </c>
      <c r="F150" s="127" t="s">
        <v>866</v>
      </c>
      <c r="G150" s="128" t="s">
        <v>793</v>
      </c>
      <c r="H150" s="129">
        <v>1</v>
      </c>
      <c r="I150" s="130"/>
      <c r="J150" s="130">
        <f t="shared" si="0"/>
        <v>0</v>
      </c>
      <c r="K150" s="127" t="s">
        <v>1</v>
      </c>
      <c r="L150" s="25"/>
      <c r="M150" s="131" t="s">
        <v>1</v>
      </c>
      <c r="N150" s="132" t="s">
        <v>40</v>
      </c>
      <c r="O150" s="133">
        <v>0</v>
      </c>
      <c r="P150" s="133">
        <f t="shared" si="1"/>
        <v>0</v>
      </c>
      <c r="Q150" s="133">
        <v>0</v>
      </c>
      <c r="R150" s="133">
        <f t="shared" si="2"/>
        <v>0</v>
      </c>
      <c r="S150" s="133">
        <v>0</v>
      </c>
      <c r="T150" s="134">
        <f t="shared" si="3"/>
        <v>0</v>
      </c>
      <c r="AR150" s="135" t="s">
        <v>145</v>
      </c>
      <c r="AT150" s="135" t="s">
        <v>140</v>
      </c>
      <c r="AU150" s="135" t="s">
        <v>83</v>
      </c>
      <c r="AY150" s="13" t="s">
        <v>137</v>
      </c>
      <c r="BE150" s="136">
        <f t="shared" si="4"/>
        <v>0</v>
      </c>
      <c r="BF150" s="136">
        <f t="shared" si="5"/>
        <v>0</v>
      </c>
      <c r="BG150" s="136">
        <f t="shared" si="6"/>
        <v>0</v>
      </c>
      <c r="BH150" s="136">
        <f t="shared" si="7"/>
        <v>0</v>
      </c>
      <c r="BI150" s="136">
        <f t="shared" si="8"/>
        <v>0</v>
      </c>
      <c r="BJ150" s="13" t="s">
        <v>83</v>
      </c>
      <c r="BK150" s="136">
        <f t="shared" si="9"/>
        <v>0</v>
      </c>
      <c r="BL150" s="13" t="s">
        <v>145</v>
      </c>
      <c r="BM150" s="135" t="s">
        <v>267</v>
      </c>
    </row>
    <row r="151" spans="2:65" s="1" customFormat="1" ht="16.5" customHeight="1">
      <c r="B151" s="124"/>
      <c r="C151" s="125" t="s">
        <v>202</v>
      </c>
      <c r="D151" s="125" t="s">
        <v>140</v>
      </c>
      <c r="E151" s="126" t="s">
        <v>867</v>
      </c>
      <c r="F151" s="127" t="s">
        <v>868</v>
      </c>
      <c r="G151" s="128" t="s">
        <v>793</v>
      </c>
      <c r="H151" s="129">
        <v>1</v>
      </c>
      <c r="I151" s="130"/>
      <c r="J151" s="130">
        <f t="shared" si="0"/>
        <v>0</v>
      </c>
      <c r="K151" s="127" t="s">
        <v>1</v>
      </c>
      <c r="L151" s="25"/>
      <c r="M151" s="131" t="s">
        <v>1</v>
      </c>
      <c r="N151" s="132" t="s">
        <v>40</v>
      </c>
      <c r="O151" s="133">
        <v>0</v>
      </c>
      <c r="P151" s="133">
        <f t="shared" si="1"/>
        <v>0</v>
      </c>
      <c r="Q151" s="133">
        <v>0</v>
      </c>
      <c r="R151" s="133">
        <f t="shared" si="2"/>
        <v>0</v>
      </c>
      <c r="S151" s="133">
        <v>0</v>
      </c>
      <c r="T151" s="134">
        <f t="shared" si="3"/>
        <v>0</v>
      </c>
      <c r="AR151" s="135" t="s">
        <v>145</v>
      </c>
      <c r="AT151" s="135" t="s">
        <v>140</v>
      </c>
      <c r="AU151" s="135" t="s">
        <v>83</v>
      </c>
      <c r="AY151" s="13" t="s">
        <v>137</v>
      </c>
      <c r="BE151" s="136">
        <f t="shared" si="4"/>
        <v>0</v>
      </c>
      <c r="BF151" s="136">
        <f t="shared" si="5"/>
        <v>0</v>
      </c>
      <c r="BG151" s="136">
        <f t="shared" si="6"/>
        <v>0</v>
      </c>
      <c r="BH151" s="136">
        <f t="shared" si="7"/>
        <v>0</v>
      </c>
      <c r="BI151" s="136">
        <f t="shared" si="8"/>
        <v>0</v>
      </c>
      <c r="BJ151" s="13" t="s">
        <v>83</v>
      </c>
      <c r="BK151" s="136">
        <f t="shared" si="9"/>
        <v>0</v>
      </c>
      <c r="BL151" s="13" t="s">
        <v>145</v>
      </c>
      <c r="BM151" s="135" t="s">
        <v>277</v>
      </c>
    </row>
    <row r="152" spans="2:65" s="1" customFormat="1" ht="16.5" customHeight="1">
      <c r="B152" s="124"/>
      <c r="C152" s="125" t="s">
        <v>179</v>
      </c>
      <c r="D152" s="125" t="s">
        <v>140</v>
      </c>
      <c r="E152" s="126" t="s">
        <v>869</v>
      </c>
      <c r="F152" s="127" t="s">
        <v>870</v>
      </c>
      <c r="G152" s="128" t="s">
        <v>793</v>
      </c>
      <c r="H152" s="129">
        <v>2</v>
      </c>
      <c r="I152" s="130"/>
      <c r="J152" s="130">
        <f t="shared" si="0"/>
        <v>0</v>
      </c>
      <c r="K152" s="127" t="s">
        <v>1</v>
      </c>
      <c r="L152" s="25"/>
      <c r="M152" s="131" t="s">
        <v>1</v>
      </c>
      <c r="N152" s="132" t="s">
        <v>40</v>
      </c>
      <c r="O152" s="133">
        <v>0</v>
      </c>
      <c r="P152" s="133">
        <f t="shared" si="1"/>
        <v>0</v>
      </c>
      <c r="Q152" s="133">
        <v>0</v>
      </c>
      <c r="R152" s="133">
        <f t="shared" si="2"/>
        <v>0</v>
      </c>
      <c r="S152" s="133">
        <v>0</v>
      </c>
      <c r="T152" s="134">
        <f t="shared" si="3"/>
        <v>0</v>
      </c>
      <c r="AR152" s="135" t="s">
        <v>145</v>
      </c>
      <c r="AT152" s="135" t="s">
        <v>140</v>
      </c>
      <c r="AU152" s="135" t="s">
        <v>83</v>
      </c>
      <c r="AY152" s="13" t="s">
        <v>137</v>
      </c>
      <c r="BE152" s="136">
        <f t="shared" si="4"/>
        <v>0</v>
      </c>
      <c r="BF152" s="136">
        <f t="shared" si="5"/>
        <v>0</v>
      </c>
      <c r="BG152" s="136">
        <f t="shared" si="6"/>
        <v>0</v>
      </c>
      <c r="BH152" s="136">
        <f t="shared" si="7"/>
        <v>0</v>
      </c>
      <c r="BI152" s="136">
        <f t="shared" si="8"/>
        <v>0</v>
      </c>
      <c r="BJ152" s="13" t="s">
        <v>83</v>
      </c>
      <c r="BK152" s="136">
        <f t="shared" si="9"/>
        <v>0</v>
      </c>
      <c r="BL152" s="13" t="s">
        <v>145</v>
      </c>
      <c r="BM152" s="135" t="s">
        <v>271</v>
      </c>
    </row>
    <row r="153" spans="2:65" s="1" customFormat="1" ht="16.5" customHeight="1">
      <c r="B153" s="124"/>
      <c r="C153" s="125" t="s">
        <v>212</v>
      </c>
      <c r="D153" s="125" t="s">
        <v>140</v>
      </c>
      <c r="E153" s="126" t="s">
        <v>871</v>
      </c>
      <c r="F153" s="127" t="s">
        <v>872</v>
      </c>
      <c r="G153" s="128" t="s">
        <v>793</v>
      </c>
      <c r="H153" s="129">
        <v>1</v>
      </c>
      <c r="I153" s="130"/>
      <c r="J153" s="130">
        <f t="shared" si="0"/>
        <v>0</v>
      </c>
      <c r="K153" s="127" t="s">
        <v>1</v>
      </c>
      <c r="L153" s="25"/>
      <c r="M153" s="131" t="s">
        <v>1</v>
      </c>
      <c r="N153" s="132" t="s">
        <v>40</v>
      </c>
      <c r="O153" s="133">
        <v>0</v>
      </c>
      <c r="P153" s="133">
        <f t="shared" si="1"/>
        <v>0</v>
      </c>
      <c r="Q153" s="133">
        <v>0</v>
      </c>
      <c r="R153" s="133">
        <f t="shared" si="2"/>
        <v>0</v>
      </c>
      <c r="S153" s="133">
        <v>0</v>
      </c>
      <c r="T153" s="134">
        <f t="shared" si="3"/>
        <v>0</v>
      </c>
      <c r="AR153" s="135" t="s">
        <v>145</v>
      </c>
      <c r="AT153" s="135" t="s">
        <v>140</v>
      </c>
      <c r="AU153" s="135" t="s">
        <v>83</v>
      </c>
      <c r="AY153" s="13" t="s">
        <v>137</v>
      </c>
      <c r="BE153" s="136">
        <f t="shared" si="4"/>
        <v>0</v>
      </c>
      <c r="BF153" s="136">
        <f t="shared" si="5"/>
        <v>0</v>
      </c>
      <c r="BG153" s="136">
        <f t="shared" si="6"/>
        <v>0</v>
      </c>
      <c r="BH153" s="136">
        <f t="shared" si="7"/>
        <v>0</v>
      </c>
      <c r="BI153" s="136">
        <f t="shared" si="8"/>
        <v>0</v>
      </c>
      <c r="BJ153" s="13" t="s">
        <v>83</v>
      </c>
      <c r="BK153" s="136">
        <f t="shared" si="9"/>
        <v>0</v>
      </c>
      <c r="BL153" s="13" t="s">
        <v>145</v>
      </c>
      <c r="BM153" s="135" t="s">
        <v>295</v>
      </c>
    </row>
    <row r="154" spans="2:65" s="1" customFormat="1" ht="16.5" customHeight="1">
      <c r="B154" s="124"/>
      <c r="C154" s="125" t="s">
        <v>216</v>
      </c>
      <c r="D154" s="125" t="s">
        <v>140</v>
      </c>
      <c r="E154" s="126" t="s">
        <v>873</v>
      </c>
      <c r="F154" s="127" t="s">
        <v>874</v>
      </c>
      <c r="G154" s="128" t="s">
        <v>793</v>
      </c>
      <c r="H154" s="129">
        <v>1</v>
      </c>
      <c r="I154" s="130"/>
      <c r="J154" s="130">
        <f t="shared" si="0"/>
        <v>0</v>
      </c>
      <c r="K154" s="127" t="s">
        <v>1</v>
      </c>
      <c r="L154" s="25"/>
      <c r="M154" s="131" t="s">
        <v>1</v>
      </c>
      <c r="N154" s="132" t="s">
        <v>40</v>
      </c>
      <c r="O154" s="133">
        <v>0</v>
      </c>
      <c r="P154" s="133">
        <f t="shared" si="1"/>
        <v>0</v>
      </c>
      <c r="Q154" s="133">
        <v>0</v>
      </c>
      <c r="R154" s="133">
        <f t="shared" si="2"/>
        <v>0</v>
      </c>
      <c r="S154" s="133">
        <v>0</v>
      </c>
      <c r="T154" s="134">
        <f t="shared" si="3"/>
        <v>0</v>
      </c>
      <c r="AR154" s="135" t="s">
        <v>145</v>
      </c>
      <c r="AT154" s="135" t="s">
        <v>140</v>
      </c>
      <c r="AU154" s="135" t="s">
        <v>83</v>
      </c>
      <c r="AY154" s="13" t="s">
        <v>137</v>
      </c>
      <c r="BE154" s="136">
        <f t="shared" si="4"/>
        <v>0</v>
      </c>
      <c r="BF154" s="136">
        <f t="shared" si="5"/>
        <v>0</v>
      </c>
      <c r="BG154" s="136">
        <f t="shared" si="6"/>
        <v>0</v>
      </c>
      <c r="BH154" s="136">
        <f t="shared" si="7"/>
        <v>0</v>
      </c>
      <c r="BI154" s="136">
        <f t="shared" si="8"/>
        <v>0</v>
      </c>
      <c r="BJ154" s="13" t="s">
        <v>83</v>
      </c>
      <c r="BK154" s="136">
        <f t="shared" si="9"/>
        <v>0</v>
      </c>
      <c r="BL154" s="13" t="s">
        <v>145</v>
      </c>
      <c r="BM154" s="135" t="s">
        <v>303</v>
      </c>
    </row>
    <row r="155" spans="2:65" s="1" customFormat="1" ht="16.5" customHeight="1">
      <c r="B155" s="124"/>
      <c r="C155" s="125" t="s">
        <v>221</v>
      </c>
      <c r="D155" s="125" t="s">
        <v>140</v>
      </c>
      <c r="E155" s="126" t="s">
        <v>875</v>
      </c>
      <c r="F155" s="127" t="s">
        <v>876</v>
      </c>
      <c r="G155" s="128" t="s">
        <v>793</v>
      </c>
      <c r="H155" s="129">
        <v>1</v>
      </c>
      <c r="I155" s="130"/>
      <c r="J155" s="130">
        <f t="shared" si="0"/>
        <v>0</v>
      </c>
      <c r="K155" s="127" t="s">
        <v>1</v>
      </c>
      <c r="L155" s="25"/>
      <c r="M155" s="131" t="s">
        <v>1</v>
      </c>
      <c r="N155" s="132" t="s">
        <v>40</v>
      </c>
      <c r="O155" s="133">
        <v>0</v>
      </c>
      <c r="P155" s="133">
        <f t="shared" si="1"/>
        <v>0</v>
      </c>
      <c r="Q155" s="133">
        <v>0</v>
      </c>
      <c r="R155" s="133">
        <f t="shared" si="2"/>
        <v>0</v>
      </c>
      <c r="S155" s="133">
        <v>0</v>
      </c>
      <c r="T155" s="134">
        <f t="shared" si="3"/>
        <v>0</v>
      </c>
      <c r="AR155" s="135" t="s">
        <v>145</v>
      </c>
      <c r="AT155" s="135" t="s">
        <v>140</v>
      </c>
      <c r="AU155" s="135" t="s">
        <v>83</v>
      </c>
      <c r="AY155" s="13" t="s">
        <v>137</v>
      </c>
      <c r="BE155" s="136">
        <f t="shared" si="4"/>
        <v>0</v>
      </c>
      <c r="BF155" s="136">
        <f t="shared" si="5"/>
        <v>0</v>
      </c>
      <c r="BG155" s="136">
        <f t="shared" si="6"/>
        <v>0</v>
      </c>
      <c r="BH155" s="136">
        <f t="shared" si="7"/>
        <v>0</v>
      </c>
      <c r="BI155" s="136">
        <f t="shared" si="8"/>
        <v>0</v>
      </c>
      <c r="BJ155" s="13" t="s">
        <v>83</v>
      </c>
      <c r="BK155" s="136">
        <f t="shared" si="9"/>
        <v>0</v>
      </c>
      <c r="BL155" s="13" t="s">
        <v>145</v>
      </c>
      <c r="BM155" s="135" t="s">
        <v>321</v>
      </c>
    </row>
    <row r="156" spans="2:65" s="11" customFormat="1" ht="25.9" customHeight="1">
      <c r="B156" s="113"/>
      <c r="D156" s="114" t="s">
        <v>74</v>
      </c>
      <c r="E156" s="115" t="s">
        <v>877</v>
      </c>
      <c r="F156" s="115" t="s">
        <v>878</v>
      </c>
      <c r="J156" s="116">
        <f>BK156</f>
        <v>0</v>
      </c>
      <c r="L156" s="113"/>
      <c r="M156" s="117"/>
      <c r="P156" s="118">
        <f>P157+P158+P159+P161+P163+P167+P170+P175+P178+P182+P190+P193+P195+P198+P201+P203+P207+P209</f>
        <v>0</v>
      </c>
      <c r="R156" s="118">
        <f>R157+R158+R159+R161+R163+R167+R170+R175+R178+R182+R190+R193+R195+R198+R201+R203+R207+R209</f>
        <v>0</v>
      </c>
      <c r="T156" s="119">
        <f>T157+T158+T159+T161+T163+T167+T170+T175+T178+T182+T190+T193+T195+T198+T201+T203+T207+T209</f>
        <v>0</v>
      </c>
      <c r="AR156" s="114" t="s">
        <v>83</v>
      </c>
      <c r="AT156" s="120" t="s">
        <v>74</v>
      </c>
      <c r="AU156" s="120" t="s">
        <v>75</v>
      </c>
      <c r="AY156" s="114" t="s">
        <v>137</v>
      </c>
      <c r="BK156" s="121">
        <f>BK157+BK158+BK159+BK161+BK163+BK167+BK170+BK175+BK178+BK182+BK190+BK193+BK195+BK198+BK201+BK203+BK207+BK209</f>
        <v>0</v>
      </c>
    </row>
    <row r="157" spans="2:65" s="1" customFormat="1" ht="16.5" customHeight="1">
      <c r="B157" s="124"/>
      <c r="C157" s="125" t="s">
        <v>228</v>
      </c>
      <c r="D157" s="125" t="s">
        <v>140</v>
      </c>
      <c r="E157" s="126" t="s">
        <v>879</v>
      </c>
      <c r="F157" s="127" t="s">
        <v>880</v>
      </c>
      <c r="G157" s="128" t="s">
        <v>793</v>
      </c>
      <c r="H157" s="129">
        <v>13</v>
      </c>
      <c r="I157" s="130"/>
      <c r="J157" s="130">
        <f>ROUND(I157*H157,2)</f>
        <v>0</v>
      </c>
      <c r="K157" s="127" t="s">
        <v>1</v>
      </c>
      <c r="L157" s="25"/>
      <c r="M157" s="131" t="s">
        <v>1</v>
      </c>
      <c r="N157" s="132" t="s">
        <v>40</v>
      </c>
      <c r="O157" s="133">
        <v>0</v>
      </c>
      <c r="P157" s="133">
        <f>O157*H157</f>
        <v>0</v>
      </c>
      <c r="Q157" s="133">
        <v>0</v>
      </c>
      <c r="R157" s="133">
        <f>Q157*H157</f>
        <v>0</v>
      </c>
      <c r="S157" s="133">
        <v>0</v>
      </c>
      <c r="T157" s="134">
        <f>S157*H157</f>
        <v>0</v>
      </c>
      <c r="AR157" s="135" t="s">
        <v>145</v>
      </c>
      <c r="AT157" s="135" t="s">
        <v>140</v>
      </c>
      <c r="AU157" s="135" t="s">
        <v>83</v>
      </c>
      <c r="AY157" s="13" t="s">
        <v>137</v>
      </c>
      <c r="BE157" s="136">
        <f>IF(N157="základní",J157,0)</f>
        <v>0</v>
      </c>
      <c r="BF157" s="136">
        <f>IF(N157="snížená",J157,0)</f>
        <v>0</v>
      </c>
      <c r="BG157" s="136">
        <f>IF(N157="zákl. přenesená",J157,0)</f>
        <v>0</v>
      </c>
      <c r="BH157" s="136">
        <f>IF(N157="sníž. přenesená",J157,0)</f>
        <v>0</v>
      </c>
      <c r="BI157" s="136">
        <f>IF(N157="nulová",J157,0)</f>
        <v>0</v>
      </c>
      <c r="BJ157" s="13" t="s">
        <v>83</v>
      </c>
      <c r="BK157" s="136">
        <f>ROUND(I157*H157,2)</f>
        <v>0</v>
      </c>
      <c r="BL157" s="13" t="s">
        <v>145</v>
      </c>
      <c r="BM157" s="135" t="s">
        <v>329</v>
      </c>
    </row>
    <row r="158" spans="2:65" s="1" customFormat="1" ht="16.5" customHeight="1">
      <c r="B158" s="124"/>
      <c r="C158" s="125" t="s">
        <v>7</v>
      </c>
      <c r="D158" s="125" t="s">
        <v>140</v>
      </c>
      <c r="E158" s="126" t="s">
        <v>881</v>
      </c>
      <c r="F158" s="127" t="s">
        <v>882</v>
      </c>
      <c r="G158" s="128" t="s">
        <v>793</v>
      </c>
      <c r="H158" s="129">
        <v>5</v>
      </c>
      <c r="I158" s="130"/>
      <c r="J158" s="130">
        <f>ROUND(I158*H158,2)</f>
        <v>0</v>
      </c>
      <c r="K158" s="127" t="s">
        <v>1</v>
      </c>
      <c r="L158" s="25"/>
      <c r="M158" s="131" t="s">
        <v>1</v>
      </c>
      <c r="N158" s="132" t="s">
        <v>40</v>
      </c>
      <c r="O158" s="133">
        <v>0</v>
      </c>
      <c r="P158" s="133">
        <f>O158*H158</f>
        <v>0</v>
      </c>
      <c r="Q158" s="133">
        <v>0</v>
      </c>
      <c r="R158" s="133">
        <f>Q158*H158</f>
        <v>0</v>
      </c>
      <c r="S158" s="133">
        <v>0</v>
      </c>
      <c r="T158" s="134">
        <f>S158*H158</f>
        <v>0</v>
      </c>
      <c r="AR158" s="135" t="s">
        <v>145</v>
      </c>
      <c r="AT158" s="135" t="s">
        <v>140</v>
      </c>
      <c r="AU158" s="135" t="s">
        <v>83</v>
      </c>
      <c r="AY158" s="13" t="s">
        <v>137</v>
      </c>
      <c r="BE158" s="136">
        <f>IF(N158="základní",J158,0)</f>
        <v>0</v>
      </c>
      <c r="BF158" s="136">
        <f>IF(N158="snížená",J158,0)</f>
        <v>0</v>
      </c>
      <c r="BG158" s="136">
        <f>IF(N158="zákl. přenesená",J158,0)</f>
        <v>0</v>
      </c>
      <c r="BH158" s="136">
        <f>IF(N158="sníž. přenesená",J158,0)</f>
        <v>0</v>
      </c>
      <c r="BI158" s="136">
        <f>IF(N158="nulová",J158,0)</f>
        <v>0</v>
      </c>
      <c r="BJ158" s="13" t="s">
        <v>83</v>
      </c>
      <c r="BK158" s="136">
        <f>ROUND(I158*H158,2)</f>
        <v>0</v>
      </c>
      <c r="BL158" s="13" t="s">
        <v>145</v>
      </c>
      <c r="BM158" s="135" t="s">
        <v>337</v>
      </c>
    </row>
    <row r="159" spans="2:65" s="11" customFormat="1" ht="22.9" customHeight="1">
      <c r="B159" s="113"/>
      <c r="D159" s="114" t="s">
        <v>74</v>
      </c>
      <c r="E159" s="122" t="s">
        <v>883</v>
      </c>
      <c r="F159" s="122" t="s">
        <v>884</v>
      </c>
      <c r="J159" s="123">
        <f>BK159</f>
        <v>0</v>
      </c>
      <c r="L159" s="113"/>
      <c r="M159" s="117"/>
      <c r="P159" s="118">
        <f>P160</f>
        <v>0</v>
      </c>
      <c r="R159" s="118">
        <f>R160</f>
        <v>0</v>
      </c>
      <c r="T159" s="119">
        <f>T160</f>
        <v>0</v>
      </c>
      <c r="AR159" s="114" t="s">
        <v>83</v>
      </c>
      <c r="AT159" s="120" t="s">
        <v>74</v>
      </c>
      <c r="AU159" s="120" t="s">
        <v>83</v>
      </c>
      <c r="AY159" s="114" t="s">
        <v>137</v>
      </c>
      <c r="BK159" s="121">
        <f>BK160</f>
        <v>0</v>
      </c>
    </row>
    <row r="160" spans="2:65" s="1" customFormat="1" ht="16.5" customHeight="1">
      <c r="B160" s="124"/>
      <c r="C160" s="125" t="s">
        <v>236</v>
      </c>
      <c r="D160" s="125" t="s">
        <v>140</v>
      </c>
      <c r="E160" s="126" t="s">
        <v>885</v>
      </c>
      <c r="F160" s="127" t="s">
        <v>886</v>
      </c>
      <c r="G160" s="128" t="s">
        <v>286</v>
      </c>
      <c r="H160" s="129">
        <v>7.42</v>
      </c>
      <c r="I160" s="130"/>
      <c r="J160" s="130">
        <f>ROUND(I160*H160,2)</f>
        <v>0</v>
      </c>
      <c r="K160" s="127" t="s">
        <v>1</v>
      </c>
      <c r="L160" s="25"/>
      <c r="M160" s="131" t="s">
        <v>1</v>
      </c>
      <c r="N160" s="132" t="s">
        <v>40</v>
      </c>
      <c r="O160" s="133">
        <v>0</v>
      </c>
      <c r="P160" s="133">
        <f>O160*H160</f>
        <v>0</v>
      </c>
      <c r="Q160" s="133">
        <v>0</v>
      </c>
      <c r="R160" s="133">
        <f>Q160*H160</f>
        <v>0</v>
      </c>
      <c r="S160" s="133">
        <v>0</v>
      </c>
      <c r="T160" s="134">
        <f>S160*H160</f>
        <v>0</v>
      </c>
      <c r="AR160" s="135" t="s">
        <v>145</v>
      </c>
      <c r="AT160" s="135" t="s">
        <v>140</v>
      </c>
      <c r="AU160" s="135" t="s">
        <v>85</v>
      </c>
      <c r="AY160" s="13" t="s">
        <v>137</v>
      </c>
      <c r="BE160" s="136">
        <f>IF(N160="základní",J160,0)</f>
        <v>0</v>
      </c>
      <c r="BF160" s="136">
        <f>IF(N160="snížená",J160,0)</f>
        <v>0</v>
      </c>
      <c r="BG160" s="136">
        <f>IF(N160="zákl. přenesená",J160,0)</f>
        <v>0</v>
      </c>
      <c r="BH160" s="136">
        <f>IF(N160="sníž. přenesená",J160,0)</f>
        <v>0</v>
      </c>
      <c r="BI160" s="136">
        <f>IF(N160="nulová",J160,0)</f>
        <v>0</v>
      </c>
      <c r="BJ160" s="13" t="s">
        <v>83</v>
      </c>
      <c r="BK160" s="136">
        <f>ROUND(I160*H160,2)</f>
        <v>0</v>
      </c>
      <c r="BL160" s="13" t="s">
        <v>145</v>
      </c>
      <c r="BM160" s="135" t="s">
        <v>345</v>
      </c>
    </row>
    <row r="161" spans="2:65" s="11" customFormat="1" ht="22.9" customHeight="1">
      <c r="B161" s="113"/>
      <c r="D161" s="114" t="s">
        <v>74</v>
      </c>
      <c r="E161" s="122" t="s">
        <v>887</v>
      </c>
      <c r="F161" s="122" t="s">
        <v>888</v>
      </c>
      <c r="J161" s="123">
        <f>BK161</f>
        <v>0</v>
      </c>
      <c r="L161" s="113"/>
      <c r="M161" s="117"/>
      <c r="P161" s="118">
        <f>P162</f>
        <v>0</v>
      </c>
      <c r="R161" s="118">
        <f>R162</f>
        <v>0</v>
      </c>
      <c r="T161" s="119">
        <f>T162</f>
        <v>0</v>
      </c>
      <c r="AR161" s="114" t="s">
        <v>83</v>
      </c>
      <c r="AT161" s="120" t="s">
        <v>74</v>
      </c>
      <c r="AU161" s="120" t="s">
        <v>83</v>
      </c>
      <c r="AY161" s="114" t="s">
        <v>137</v>
      </c>
      <c r="BK161" s="121">
        <f>BK162</f>
        <v>0</v>
      </c>
    </row>
    <row r="162" spans="2:65" s="1" customFormat="1" ht="16.5" customHeight="1">
      <c r="B162" s="124"/>
      <c r="C162" s="125" t="s">
        <v>240</v>
      </c>
      <c r="D162" s="125" t="s">
        <v>140</v>
      </c>
      <c r="E162" s="126" t="s">
        <v>889</v>
      </c>
      <c r="F162" s="127" t="s">
        <v>890</v>
      </c>
      <c r="G162" s="128" t="s">
        <v>793</v>
      </c>
      <c r="H162" s="129">
        <v>4</v>
      </c>
      <c r="I162" s="130"/>
      <c r="J162" s="130">
        <f>ROUND(I162*H162,2)</f>
        <v>0</v>
      </c>
      <c r="K162" s="127" t="s">
        <v>1</v>
      </c>
      <c r="L162" s="25"/>
      <c r="M162" s="131" t="s">
        <v>1</v>
      </c>
      <c r="N162" s="132" t="s">
        <v>40</v>
      </c>
      <c r="O162" s="133">
        <v>0</v>
      </c>
      <c r="P162" s="133">
        <f>O162*H162</f>
        <v>0</v>
      </c>
      <c r="Q162" s="133">
        <v>0</v>
      </c>
      <c r="R162" s="133">
        <f>Q162*H162</f>
        <v>0</v>
      </c>
      <c r="S162" s="133">
        <v>0</v>
      </c>
      <c r="T162" s="134">
        <f>S162*H162</f>
        <v>0</v>
      </c>
      <c r="AR162" s="135" t="s">
        <v>145</v>
      </c>
      <c r="AT162" s="135" t="s">
        <v>140</v>
      </c>
      <c r="AU162" s="135" t="s">
        <v>85</v>
      </c>
      <c r="AY162" s="13" t="s">
        <v>137</v>
      </c>
      <c r="BE162" s="136">
        <f>IF(N162="základní",J162,0)</f>
        <v>0</v>
      </c>
      <c r="BF162" s="136">
        <f>IF(N162="snížená",J162,0)</f>
        <v>0</v>
      </c>
      <c r="BG162" s="136">
        <f>IF(N162="zákl. přenesená",J162,0)</f>
        <v>0</v>
      </c>
      <c r="BH162" s="136">
        <f>IF(N162="sníž. přenesená",J162,0)</f>
        <v>0</v>
      </c>
      <c r="BI162" s="136">
        <f>IF(N162="nulová",J162,0)</f>
        <v>0</v>
      </c>
      <c r="BJ162" s="13" t="s">
        <v>83</v>
      </c>
      <c r="BK162" s="136">
        <f>ROUND(I162*H162,2)</f>
        <v>0</v>
      </c>
      <c r="BL162" s="13" t="s">
        <v>145</v>
      </c>
      <c r="BM162" s="135" t="s">
        <v>355</v>
      </c>
    </row>
    <row r="163" spans="2:65" s="11" customFormat="1" ht="22.9" customHeight="1">
      <c r="B163" s="113"/>
      <c r="D163" s="114" t="s">
        <v>74</v>
      </c>
      <c r="E163" s="122" t="s">
        <v>891</v>
      </c>
      <c r="F163" s="122" t="s">
        <v>892</v>
      </c>
      <c r="J163" s="123">
        <f>BK163</f>
        <v>0</v>
      </c>
      <c r="L163" s="113"/>
      <c r="M163" s="117"/>
      <c r="P163" s="118">
        <f>SUM(P164:P166)</f>
        <v>0</v>
      </c>
      <c r="R163" s="118">
        <f>SUM(R164:R166)</f>
        <v>0</v>
      </c>
      <c r="T163" s="119">
        <f>SUM(T164:T166)</f>
        <v>0</v>
      </c>
      <c r="AR163" s="114" t="s">
        <v>83</v>
      </c>
      <c r="AT163" s="120" t="s">
        <v>74</v>
      </c>
      <c r="AU163" s="120" t="s">
        <v>83</v>
      </c>
      <c r="AY163" s="114" t="s">
        <v>137</v>
      </c>
      <c r="BK163" s="121">
        <f>SUM(BK164:BK166)</f>
        <v>0</v>
      </c>
    </row>
    <row r="164" spans="2:65" s="1" customFormat="1" ht="16.5" customHeight="1">
      <c r="B164" s="124"/>
      <c r="C164" s="125" t="s">
        <v>244</v>
      </c>
      <c r="D164" s="125" t="s">
        <v>140</v>
      </c>
      <c r="E164" s="126" t="s">
        <v>893</v>
      </c>
      <c r="F164" s="127" t="s">
        <v>894</v>
      </c>
      <c r="G164" s="128" t="s">
        <v>793</v>
      </c>
      <c r="H164" s="129">
        <v>3</v>
      </c>
      <c r="I164" s="130"/>
      <c r="J164" s="130">
        <f>ROUND(I164*H164,2)</f>
        <v>0</v>
      </c>
      <c r="K164" s="127" t="s">
        <v>1</v>
      </c>
      <c r="L164" s="25"/>
      <c r="M164" s="131" t="s">
        <v>1</v>
      </c>
      <c r="N164" s="132" t="s">
        <v>40</v>
      </c>
      <c r="O164" s="133">
        <v>0</v>
      </c>
      <c r="P164" s="133">
        <f>O164*H164</f>
        <v>0</v>
      </c>
      <c r="Q164" s="133">
        <v>0</v>
      </c>
      <c r="R164" s="133">
        <f>Q164*H164</f>
        <v>0</v>
      </c>
      <c r="S164" s="133">
        <v>0</v>
      </c>
      <c r="T164" s="134">
        <f>S164*H164</f>
        <v>0</v>
      </c>
      <c r="AR164" s="135" t="s">
        <v>145</v>
      </c>
      <c r="AT164" s="135" t="s">
        <v>140</v>
      </c>
      <c r="AU164" s="135" t="s">
        <v>85</v>
      </c>
      <c r="AY164" s="13" t="s">
        <v>137</v>
      </c>
      <c r="BE164" s="136">
        <f>IF(N164="základní",J164,0)</f>
        <v>0</v>
      </c>
      <c r="BF164" s="136">
        <f>IF(N164="snížená",J164,0)</f>
        <v>0</v>
      </c>
      <c r="BG164" s="136">
        <f>IF(N164="zákl. přenesená",J164,0)</f>
        <v>0</v>
      </c>
      <c r="BH164" s="136">
        <f>IF(N164="sníž. přenesená",J164,0)</f>
        <v>0</v>
      </c>
      <c r="BI164" s="136">
        <f>IF(N164="nulová",J164,0)</f>
        <v>0</v>
      </c>
      <c r="BJ164" s="13" t="s">
        <v>83</v>
      </c>
      <c r="BK164" s="136">
        <f>ROUND(I164*H164,2)</f>
        <v>0</v>
      </c>
      <c r="BL164" s="13" t="s">
        <v>145</v>
      </c>
      <c r="BM164" s="135" t="s">
        <v>365</v>
      </c>
    </row>
    <row r="165" spans="2:65" s="1" customFormat="1" ht="16.5" customHeight="1">
      <c r="B165" s="124"/>
      <c r="C165" s="125" t="s">
        <v>250</v>
      </c>
      <c r="D165" s="125" t="s">
        <v>140</v>
      </c>
      <c r="E165" s="126" t="s">
        <v>895</v>
      </c>
      <c r="F165" s="127" t="s">
        <v>896</v>
      </c>
      <c r="G165" s="128" t="s">
        <v>793</v>
      </c>
      <c r="H165" s="129">
        <v>2</v>
      </c>
      <c r="I165" s="130"/>
      <c r="J165" s="130">
        <f>ROUND(I165*H165,2)</f>
        <v>0</v>
      </c>
      <c r="K165" s="127" t="s">
        <v>1</v>
      </c>
      <c r="L165" s="25"/>
      <c r="M165" s="131" t="s">
        <v>1</v>
      </c>
      <c r="N165" s="132" t="s">
        <v>40</v>
      </c>
      <c r="O165" s="133">
        <v>0</v>
      </c>
      <c r="P165" s="133">
        <f>O165*H165</f>
        <v>0</v>
      </c>
      <c r="Q165" s="133">
        <v>0</v>
      </c>
      <c r="R165" s="133">
        <f>Q165*H165</f>
        <v>0</v>
      </c>
      <c r="S165" s="133">
        <v>0</v>
      </c>
      <c r="T165" s="134">
        <f>S165*H165</f>
        <v>0</v>
      </c>
      <c r="AR165" s="135" t="s">
        <v>145</v>
      </c>
      <c r="AT165" s="135" t="s">
        <v>140</v>
      </c>
      <c r="AU165" s="135" t="s">
        <v>85</v>
      </c>
      <c r="AY165" s="13" t="s">
        <v>137</v>
      </c>
      <c r="BE165" s="136">
        <f>IF(N165="základní",J165,0)</f>
        <v>0</v>
      </c>
      <c r="BF165" s="136">
        <f>IF(N165="snížená",J165,0)</f>
        <v>0</v>
      </c>
      <c r="BG165" s="136">
        <f>IF(N165="zákl. přenesená",J165,0)</f>
        <v>0</v>
      </c>
      <c r="BH165" s="136">
        <f>IF(N165="sníž. přenesená",J165,0)</f>
        <v>0</v>
      </c>
      <c r="BI165" s="136">
        <f>IF(N165="nulová",J165,0)</f>
        <v>0</v>
      </c>
      <c r="BJ165" s="13" t="s">
        <v>83</v>
      </c>
      <c r="BK165" s="136">
        <f>ROUND(I165*H165,2)</f>
        <v>0</v>
      </c>
      <c r="BL165" s="13" t="s">
        <v>145</v>
      </c>
      <c r="BM165" s="135" t="s">
        <v>375</v>
      </c>
    </row>
    <row r="166" spans="2:65" s="1" customFormat="1" ht="21.75" customHeight="1">
      <c r="B166" s="124"/>
      <c r="C166" s="125" t="s">
        <v>254</v>
      </c>
      <c r="D166" s="125" t="s">
        <v>140</v>
      </c>
      <c r="E166" s="126" t="s">
        <v>897</v>
      </c>
      <c r="F166" s="127" t="s">
        <v>898</v>
      </c>
      <c r="G166" s="128" t="s">
        <v>793</v>
      </c>
      <c r="H166" s="129">
        <v>2</v>
      </c>
      <c r="I166" s="130"/>
      <c r="J166" s="130">
        <f>ROUND(I166*H166,2)</f>
        <v>0</v>
      </c>
      <c r="K166" s="127" t="s">
        <v>1</v>
      </c>
      <c r="L166" s="25"/>
      <c r="M166" s="131" t="s">
        <v>1</v>
      </c>
      <c r="N166" s="132" t="s">
        <v>40</v>
      </c>
      <c r="O166" s="133">
        <v>0</v>
      </c>
      <c r="P166" s="133">
        <f>O166*H166</f>
        <v>0</v>
      </c>
      <c r="Q166" s="133">
        <v>0</v>
      </c>
      <c r="R166" s="133">
        <f>Q166*H166</f>
        <v>0</v>
      </c>
      <c r="S166" s="133">
        <v>0</v>
      </c>
      <c r="T166" s="134">
        <f>S166*H166</f>
        <v>0</v>
      </c>
      <c r="AR166" s="135" t="s">
        <v>145</v>
      </c>
      <c r="AT166" s="135" t="s">
        <v>140</v>
      </c>
      <c r="AU166" s="135" t="s">
        <v>85</v>
      </c>
      <c r="AY166" s="13" t="s">
        <v>137</v>
      </c>
      <c r="BE166" s="136">
        <f>IF(N166="základní",J166,0)</f>
        <v>0</v>
      </c>
      <c r="BF166" s="136">
        <f>IF(N166="snížená",J166,0)</f>
        <v>0</v>
      </c>
      <c r="BG166" s="136">
        <f>IF(N166="zákl. přenesená",J166,0)</f>
        <v>0</v>
      </c>
      <c r="BH166" s="136">
        <f>IF(N166="sníž. přenesená",J166,0)</f>
        <v>0</v>
      </c>
      <c r="BI166" s="136">
        <f>IF(N166="nulová",J166,0)</f>
        <v>0</v>
      </c>
      <c r="BJ166" s="13" t="s">
        <v>83</v>
      </c>
      <c r="BK166" s="136">
        <f>ROUND(I166*H166,2)</f>
        <v>0</v>
      </c>
      <c r="BL166" s="13" t="s">
        <v>145</v>
      </c>
      <c r="BM166" s="135" t="s">
        <v>383</v>
      </c>
    </row>
    <row r="167" spans="2:65" s="11" customFormat="1" ht="22.9" customHeight="1">
      <c r="B167" s="113"/>
      <c r="D167" s="114" t="s">
        <v>74</v>
      </c>
      <c r="E167" s="122" t="s">
        <v>899</v>
      </c>
      <c r="F167" s="122" t="s">
        <v>900</v>
      </c>
      <c r="J167" s="123">
        <f>BK167</f>
        <v>0</v>
      </c>
      <c r="L167" s="113"/>
      <c r="M167" s="117"/>
      <c r="P167" s="118">
        <f>SUM(P168:P169)</f>
        <v>0</v>
      </c>
      <c r="R167" s="118">
        <f>SUM(R168:R169)</f>
        <v>0</v>
      </c>
      <c r="T167" s="119">
        <f>SUM(T168:T169)</f>
        <v>0</v>
      </c>
      <c r="AR167" s="114" t="s">
        <v>83</v>
      </c>
      <c r="AT167" s="120" t="s">
        <v>74</v>
      </c>
      <c r="AU167" s="120" t="s">
        <v>83</v>
      </c>
      <c r="AY167" s="114" t="s">
        <v>137</v>
      </c>
      <c r="BK167" s="121">
        <f>SUM(BK168:BK169)</f>
        <v>0</v>
      </c>
    </row>
    <row r="168" spans="2:65" s="1" customFormat="1" ht="16.5" customHeight="1">
      <c r="B168" s="124"/>
      <c r="C168" s="125" t="s">
        <v>262</v>
      </c>
      <c r="D168" s="125" t="s">
        <v>140</v>
      </c>
      <c r="E168" s="126" t="s">
        <v>901</v>
      </c>
      <c r="F168" s="127" t="s">
        <v>902</v>
      </c>
      <c r="G168" s="128" t="s">
        <v>793</v>
      </c>
      <c r="H168" s="129">
        <v>11</v>
      </c>
      <c r="I168" s="130"/>
      <c r="J168" s="130">
        <f>ROUND(I168*H168,2)</f>
        <v>0</v>
      </c>
      <c r="K168" s="127" t="s">
        <v>1</v>
      </c>
      <c r="L168" s="25"/>
      <c r="M168" s="131" t="s">
        <v>1</v>
      </c>
      <c r="N168" s="132" t="s">
        <v>40</v>
      </c>
      <c r="O168" s="133">
        <v>0</v>
      </c>
      <c r="P168" s="133">
        <f>O168*H168</f>
        <v>0</v>
      </c>
      <c r="Q168" s="133">
        <v>0</v>
      </c>
      <c r="R168" s="133">
        <f>Q168*H168</f>
        <v>0</v>
      </c>
      <c r="S168" s="133">
        <v>0</v>
      </c>
      <c r="T168" s="134">
        <f>S168*H168</f>
        <v>0</v>
      </c>
      <c r="AR168" s="135" t="s">
        <v>145</v>
      </c>
      <c r="AT168" s="135" t="s">
        <v>140</v>
      </c>
      <c r="AU168" s="135" t="s">
        <v>85</v>
      </c>
      <c r="AY168" s="13" t="s">
        <v>137</v>
      </c>
      <c r="BE168" s="136">
        <f>IF(N168="základní",J168,0)</f>
        <v>0</v>
      </c>
      <c r="BF168" s="136">
        <f>IF(N168="snížená",J168,0)</f>
        <v>0</v>
      </c>
      <c r="BG168" s="136">
        <f>IF(N168="zákl. přenesená",J168,0)</f>
        <v>0</v>
      </c>
      <c r="BH168" s="136">
        <f>IF(N168="sníž. přenesená",J168,0)</f>
        <v>0</v>
      </c>
      <c r="BI168" s="136">
        <f>IF(N168="nulová",J168,0)</f>
        <v>0</v>
      </c>
      <c r="BJ168" s="13" t="s">
        <v>83</v>
      </c>
      <c r="BK168" s="136">
        <f>ROUND(I168*H168,2)</f>
        <v>0</v>
      </c>
      <c r="BL168" s="13" t="s">
        <v>145</v>
      </c>
      <c r="BM168" s="135" t="s">
        <v>391</v>
      </c>
    </row>
    <row r="169" spans="2:65" s="1" customFormat="1" ht="16.5" customHeight="1">
      <c r="B169" s="124"/>
      <c r="C169" s="125" t="s">
        <v>267</v>
      </c>
      <c r="D169" s="125" t="s">
        <v>140</v>
      </c>
      <c r="E169" s="126" t="s">
        <v>903</v>
      </c>
      <c r="F169" s="127" t="s">
        <v>904</v>
      </c>
      <c r="G169" s="128" t="s">
        <v>793</v>
      </c>
      <c r="H169" s="129">
        <v>2</v>
      </c>
      <c r="I169" s="130"/>
      <c r="J169" s="130">
        <f>ROUND(I169*H169,2)</f>
        <v>0</v>
      </c>
      <c r="K169" s="127" t="s">
        <v>1</v>
      </c>
      <c r="L169" s="25"/>
      <c r="M169" s="131" t="s">
        <v>1</v>
      </c>
      <c r="N169" s="132" t="s">
        <v>40</v>
      </c>
      <c r="O169" s="133">
        <v>0</v>
      </c>
      <c r="P169" s="133">
        <f>O169*H169</f>
        <v>0</v>
      </c>
      <c r="Q169" s="133">
        <v>0</v>
      </c>
      <c r="R169" s="133">
        <f>Q169*H169</f>
        <v>0</v>
      </c>
      <c r="S169" s="133">
        <v>0</v>
      </c>
      <c r="T169" s="134">
        <f>S169*H169</f>
        <v>0</v>
      </c>
      <c r="AR169" s="135" t="s">
        <v>145</v>
      </c>
      <c r="AT169" s="135" t="s">
        <v>140</v>
      </c>
      <c r="AU169" s="135" t="s">
        <v>85</v>
      </c>
      <c r="AY169" s="13" t="s">
        <v>137</v>
      </c>
      <c r="BE169" s="136">
        <f>IF(N169="základní",J169,0)</f>
        <v>0</v>
      </c>
      <c r="BF169" s="136">
        <f>IF(N169="snížená",J169,0)</f>
        <v>0</v>
      </c>
      <c r="BG169" s="136">
        <f>IF(N169="zákl. přenesená",J169,0)</f>
        <v>0</v>
      </c>
      <c r="BH169" s="136">
        <f>IF(N169="sníž. přenesená",J169,0)</f>
        <v>0</v>
      </c>
      <c r="BI169" s="136">
        <f>IF(N169="nulová",J169,0)</f>
        <v>0</v>
      </c>
      <c r="BJ169" s="13" t="s">
        <v>83</v>
      </c>
      <c r="BK169" s="136">
        <f>ROUND(I169*H169,2)</f>
        <v>0</v>
      </c>
      <c r="BL169" s="13" t="s">
        <v>145</v>
      </c>
      <c r="BM169" s="135" t="s">
        <v>399</v>
      </c>
    </row>
    <row r="170" spans="2:65" s="11" customFormat="1" ht="22.9" customHeight="1">
      <c r="B170" s="113"/>
      <c r="D170" s="114" t="s">
        <v>74</v>
      </c>
      <c r="E170" s="122" t="s">
        <v>905</v>
      </c>
      <c r="F170" s="122" t="s">
        <v>906</v>
      </c>
      <c r="J170" s="123">
        <f>BK170</f>
        <v>0</v>
      </c>
      <c r="L170" s="113"/>
      <c r="M170" s="117"/>
      <c r="P170" s="118">
        <f>SUM(P171:P174)</f>
        <v>0</v>
      </c>
      <c r="R170" s="118">
        <f>SUM(R171:R174)</f>
        <v>0</v>
      </c>
      <c r="T170" s="119">
        <f>SUM(T171:T174)</f>
        <v>0</v>
      </c>
      <c r="AR170" s="114" t="s">
        <v>83</v>
      </c>
      <c r="AT170" s="120" t="s">
        <v>74</v>
      </c>
      <c r="AU170" s="120" t="s">
        <v>83</v>
      </c>
      <c r="AY170" s="114" t="s">
        <v>137</v>
      </c>
      <c r="BK170" s="121">
        <f>SUM(BK171:BK174)</f>
        <v>0</v>
      </c>
    </row>
    <row r="171" spans="2:65" s="1" customFormat="1" ht="21.75" customHeight="1">
      <c r="B171" s="124"/>
      <c r="C171" s="125" t="s">
        <v>273</v>
      </c>
      <c r="D171" s="125" t="s">
        <v>140</v>
      </c>
      <c r="E171" s="126" t="s">
        <v>907</v>
      </c>
      <c r="F171" s="127" t="s">
        <v>908</v>
      </c>
      <c r="G171" s="128" t="s">
        <v>793</v>
      </c>
      <c r="H171" s="129">
        <v>1</v>
      </c>
      <c r="I171" s="130"/>
      <c r="J171" s="130">
        <f>ROUND(I171*H171,2)</f>
        <v>0</v>
      </c>
      <c r="K171" s="127" t="s">
        <v>1</v>
      </c>
      <c r="L171" s="25"/>
      <c r="M171" s="131" t="s">
        <v>1</v>
      </c>
      <c r="N171" s="132" t="s">
        <v>40</v>
      </c>
      <c r="O171" s="133">
        <v>0</v>
      </c>
      <c r="P171" s="133">
        <f>O171*H171</f>
        <v>0</v>
      </c>
      <c r="Q171" s="133">
        <v>0</v>
      </c>
      <c r="R171" s="133">
        <f>Q171*H171</f>
        <v>0</v>
      </c>
      <c r="S171" s="133">
        <v>0</v>
      </c>
      <c r="T171" s="134">
        <f>S171*H171</f>
        <v>0</v>
      </c>
      <c r="AR171" s="135" t="s">
        <v>145</v>
      </c>
      <c r="AT171" s="135" t="s">
        <v>140</v>
      </c>
      <c r="AU171" s="135" t="s">
        <v>85</v>
      </c>
      <c r="AY171" s="13" t="s">
        <v>137</v>
      </c>
      <c r="BE171" s="136">
        <f>IF(N171="základní",J171,0)</f>
        <v>0</v>
      </c>
      <c r="BF171" s="136">
        <f>IF(N171="snížená",J171,0)</f>
        <v>0</v>
      </c>
      <c r="BG171" s="136">
        <f>IF(N171="zákl. přenesená",J171,0)</f>
        <v>0</v>
      </c>
      <c r="BH171" s="136">
        <f>IF(N171="sníž. přenesená",J171,0)</f>
        <v>0</v>
      </c>
      <c r="BI171" s="136">
        <f>IF(N171="nulová",J171,0)</f>
        <v>0</v>
      </c>
      <c r="BJ171" s="13" t="s">
        <v>83</v>
      </c>
      <c r="BK171" s="136">
        <f>ROUND(I171*H171,2)</f>
        <v>0</v>
      </c>
      <c r="BL171" s="13" t="s">
        <v>145</v>
      </c>
      <c r="BM171" s="135" t="s">
        <v>408</v>
      </c>
    </row>
    <row r="172" spans="2:65" s="1" customFormat="1" ht="16.5" customHeight="1">
      <c r="B172" s="124"/>
      <c r="C172" s="125" t="s">
        <v>277</v>
      </c>
      <c r="D172" s="125" t="s">
        <v>140</v>
      </c>
      <c r="E172" s="126" t="s">
        <v>909</v>
      </c>
      <c r="F172" s="127" t="s">
        <v>910</v>
      </c>
      <c r="G172" s="128" t="s">
        <v>793</v>
      </c>
      <c r="H172" s="129">
        <v>2</v>
      </c>
      <c r="I172" s="130"/>
      <c r="J172" s="130">
        <f>ROUND(I172*H172,2)</f>
        <v>0</v>
      </c>
      <c r="K172" s="127" t="s">
        <v>1</v>
      </c>
      <c r="L172" s="25"/>
      <c r="M172" s="131" t="s">
        <v>1</v>
      </c>
      <c r="N172" s="132" t="s">
        <v>40</v>
      </c>
      <c r="O172" s="133">
        <v>0</v>
      </c>
      <c r="P172" s="133">
        <f>O172*H172</f>
        <v>0</v>
      </c>
      <c r="Q172" s="133">
        <v>0</v>
      </c>
      <c r="R172" s="133">
        <f>Q172*H172</f>
        <v>0</v>
      </c>
      <c r="S172" s="133">
        <v>0</v>
      </c>
      <c r="T172" s="134">
        <f>S172*H172</f>
        <v>0</v>
      </c>
      <c r="AR172" s="135" t="s">
        <v>145</v>
      </c>
      <c r="AT172" s="135" t="s">
        <v>140</v>
      </c>
      <c r="AU172" s="135" t="s">
        <v>85</v>
      </c>
      <c r="AY172" s="13" t="s">
        <v>137</v>
      </c>
      <c r="BE172" s="136">
        <f>IF(N172="základní",J172,0)</f>
        <v>0</v>
      </c>
      <c r="BF172" s="136">
        <f>IF(N172="snížená",J172,0)</f>
        <v>0</v>
      </c>
      <c r="BG172" s="136">
        <f>IF(N172="zákl. přenesená",J172,0)</f>
        <v>0</v>
      </c>
      <c r="BH172" s="136">
        <f>IF(N172="sníž. přenesená",J172,0)</f>
        <v>0</v>
      </c>
      <c r="BI172" s="136">
        <f>IF(N172="nulová",J172,0)</f>
        <v>0</v>
      </c>
      <c r="BJ172" s="13" t="s">
        <v>83</v>
      </c>
      <c r="BK172" s="136">
        <f>ROUND(I172*H172,2)</f>
        <v>0</v>
      </c>
      <c r="BL172" s="13" t="s">
        <v>145</v>
      </c>
      <c r="BM172" s="135" t="s">
        <v>416</v>
      </c>
    </row>
    <row r="173" spans="2:65" s="1" customFormat="1" ht="16.5" customHeight="1">
      <c r="B173" s="124"/>
      <c r="C173" s="125" t="s">
        <v>283</v>
      </c>
      <c r="D173" s="125" t="s">
        <v>140</v>
      </c>
      <c r="E173" s="126" t="s">
        <v>911</v>
      </c>
      <c r="F173" s="127" t="s">
        <v>912</v>
      </c>
      <c r="G173" s="128" t="s">
        <v>793</v>
      </c>
      <c r="H173" s="129">
        <v>2</v>
      </c>
      <c r="I173" s="130"/>
      <c r="J173" s="130">
        <f>ROUND(I173*H173,2)</f>
        <v>0</v>
      </c>
      <c r="K173" s="127" t="s">
        <v>1</v>
      </c>
      <c r="L173" s="25"/>
      <c r="M173" s="131" t="s">
        <v>1</v>
      </c>
      <c r="N173" s="132" t="s">
        <v>40</v>
      </c>
      <c r="O173" s="133">
        <v>0</v>
      </c>
      <c r="P173" s="133">
        <f>O173*H173</f>
        <v>0</v>
      </c>
      <c r="Q173" s="133">
        <v>0</v>
      </c>
      <c r="R173" s="133">
        <f>Q173*H173</f>
        <v>0</v>
      </c>
      <c r="S173" s="133">
        <v>0</v>
      </c>
      <c r="T173" s="134">
        <f>S173*H173</f>
        <v>0</v>
      </c>
      <c r="AR173" s="135" t="s">
        <v>145</v>
      </c>
      <c r="AT173" s="135" t="s">
        <v>140</v>
      </c>
      <c r="AU173" s="135" t="s">
        <v>85</v>
      </c>
      <c r="AY173" s="13" t="s">
        <v>137</v>
      </c>
      <c r="BE173" s="136">
        <f>IF(N173="základní",J173,0)</f>
        <v>0</v>
      </c>
      <c r="BF173" s="136">
        <f>IF(N173="snížená",J173,0)</f>
        <v>0</v>
      </c>
      <c r="BG173" s="136">
        <f>IF(N173="zákl. přenesená",J173,0)</f>
        <v>0</v>
      </c>
      <c r="BH173" s="136">
        <f>IF(N173="sníž. přenesená",J173,0)</f>
        <v>0</v>
      </c>
      <c r="BI173" s="136">
        <f>IF(N173="nulová",J173,0)</f>
        <v>0</v>
      </c>
      <c r="BJ173" s="13" t="s">
        <v>83</v>
      </c>
      <c r="BK173" s="136">
        <f>ROUND(I173*H173,2)</f>
        <v>0</v>
      </c>
      <c r="BL173" s="13" t="s">
        <v>145</v>
      </c>
      <c r="BM173" s="135" t="s">
        <v>426</v>
      </c>
    </row>
    <row r="174" spans="2:65" s="1" customFormat="1" ht="24.2" customHeight="1">
      <c r="B174" s="124"/>
      <c r="C174" s="125" t="s">
        <v>271</v>
      </c>
      <c r="D174" s="125" t="s">
        <v>140</v>
      </c>
      <c r="E174" s="126" t="s">
        <v>913</v>
      </c>
      <c r="F174" s="127" t="s">
        <v>914</v>
      </c>
      <c r="G174" s="128" t="s">
        <v>793</v>
      </c>
      <c r="H174" s="129">
        <v>2</v>
      </c>
      <c r="I174" s="130"/>
      <c r="J174" s="130">
        <f>ROUND(I174*H174,2)</f>
        <v>0</v>
      </c>
      <c r="K174" s="127" t="s">
        <v>1</v>
      </c>
      <c r="L174" s="25"/>
      <c r="M174" s="131" t="s">
        <v>1</v>
      </c>
      <c r="N174" s="132" t="s">
        <v>40</v>
      </c>
      <c r="O174" s="133">
        <v>0</v>
      </c>
      <c r="P174" s="133">
        <f>O174*H174</f>
        <v>0</v>
      </c>
      <c r="Q174" s="133">
        <v>0</v>
      </c>
      <c r="R174" s="133">
        <f>Q174*H174</f>
        <v>0</v>
      </c>
      <c r="S174" s="133">
        <v>0</v>
      </c>
      <c r="T174" s="134">
        <f>S174*H174</f>
        <v>0</v>
      </c>
      <c r="AR174" s="135" t="s">
        <v>145</v>
      </c>
      <c r="AT174" s="135" t="s">
        <v>140</v>
      </c>
      <c r="AU174" s="135" t="s">
        <v>85</v>
      </c>
      <c r="AY174" s="13" t="s">
        <v>137</v>
      </c>
      <c r="BE174" s="136">
        <f>IF(N174="základní",J174,0)</f>
        <v>0</v>
      </c>
      <c r="BF174" s="136">
        <f>IF(N174="snížená",J174,0)</f>
        <v>0</v>
      </c>
      <c r="BG174" s="136">
        <f>IF(N174="zákl. přenesená",J174,0)</f>
        <v>0</v>
      </c>
      <c r="BH174" s="136">
        <f>IF(N174="sníž. přenesená",J174,0)</f>
        <v>0</v>
      </c>
      <c r="BI174" s="136">
        <f>IF(N174="nulová",J174,0)</f>
        <v>0</v>
      </c>
      <c r="BJ174" s="13" t="s">
        <v>83</v>
      </c>
      <c r="BK174" s="136">
        <f>ROUND(I174*H174,2)</f>
        <v>0</v>
      </c>
      <c r="BL174" s="13" t="s">
        <v>145</v>
      </c>
      <c r="BM174" s="135" t="s">
        <v>434</v>
      </c>
    </row>
    <row r="175" spans="2:65" s="11" customFormat="1" ht="22.9" customHeight="1">
      <c r="B175" s="113"/>
      <c r="D175" s="114" t="s">
        <v>74</v>
      </c>
      <c r="E175" s="122" t="s">
        <v>915</v>
      </c>
      <c r="F175" s="122" t="s">
        <v>916</v>
      </c>
      <c r="J175" s="123">
        <f>BK175</f>
        <v>0</v>
      </c>
      <c r="L175" s="113"/>
      <c r="M175" s="117"/>
      <c r="P175" s="118">
        <f>SUM(P176:P177)</f>
        <v>0</v>
      </c>
      <c r="R175" s="118">
        <f>SUM(R176:R177)</f>
        <v>0</v>
      </c>
      <c r="T175" s="119">
        <f>SUM(T176:T177)</f>
        <v>0</v>
      </c>
      <c r="AR175" s="114" t="s">
        <v>83</v>
      </c>
      <c r="AT175" s="120" t="s">
        <v>74</v>
      </c>
      <c r="AU175" s="120" t="s">
        <v>83</v>
      </c>
      <c r="AY175" s="114" t="s">
        <v>137</v>
      </c>
      <c r="BK175" s="121">
        <f>SUM(BK176:BK177)</f>
        <v>0</v>
      </c>
    </row>
    <row r="176" spans="2:65" s="1" customFormat="1" ht="21.75" customHeight="1">
      <c r="B176" s="124"/>
      <c r="C176" s="125" t="s">
        <v>291</v>
      </c>
      <c r="D176" s="125" t="s">
        <v>140</v>
      </c>
      <c r="E176" s="126" t="s">
        <v>917</v>
      </c>
      <c r="F176" s="127" t="s">
        <v>918</v>
      </c>
      <c r="G176" s="128" t="s">
        <v>793</v>
      </c>
      <c r="H176" s="129">
        <v>8</v>
      </c>
      <c r="I176" s="130"/>
      <c r="J176" s="130">
        <f>ROUND(I176*H176,2)</f>
        <v>0</v>
      </c>
      <c r="K176" s="127" t="s">
        <v>1</v>
      </c>
      <c r="L176" s="25"/>
      <c r="M176" s="131" t="s">
        <v>1</v>
      </c>
      <c r="N176" s="132" t="s">
        <v>40</v>
      </c>
      <c r="O176" s="133">
        <v>0</v>
      </c>
      <c r="P176" s="133">
        <f>O176*H176</f>
        <v>0</v>
      </c>
      <c r="Q176" s="133">
        <v>0</v>
      </c>
      <c r="R176" s="133">
        <f>Q176*H176</f>
        <v>0</v>
      </c>
      <c r="S176" s="133">
        <v>0</v>
      </c>
      <c r="T176" s="134">
        <f>S176*H176</f>
        <v>0</v>
      </c>
      <c r="AR176" s="135" t="s">
        <v>145</v>
      </c>
      <c r="AT176" s="135" t="s">
        <v>140</v>
      </c>
      <c r="AU176" s="135" t="s">
        <v>85</v>
      </c>
      <c r="AY176" s="13" t="s">
        <v>137</v>
      </c>
      <c r="BE176" s="136">
        <f>IF(N176="základní",J176,0)</f>
        <v>0</v>
      </c>
      <c r="BF176" s="136">
        <f>IF(N176="snížená",J176,0)</f>
        <v>0</v>
      </c>
      <c r="BG176" s="136">
        <f>IF(N176="zákl. přenesená",J176,0)</f>
        <v>0</v>
      </c>
      <c r="BH176" s="136">
        <f>IF(N176="sníž. přenesená",J176,0)</f>
        <v>0</v>
      </c>
      <c r="BI176" s="136">
        <f>IF(N176="nulová",J176,0)</f>
        <v>0</v>
      </c>
      <c r="BJ176" s="13" t="s">
        <v>83</v>
      </c>
      <c r="BK176" s="136">
        <f>ROUND(I176*H176,2)</f>
        <v>0</v>
      </c>
      <c r="BL176" s="13" t="s">
        <v>145</v>
      </c>
      <c r="BM176" s="135" t="s">
        <v>445</v>
      </c>
    </row>
    <row r="177" spans="2:65" s="1" customFormat="1" ht="16.5" customHeight="1">
      <c r="B177" s="124"/>
      <c r="C177" s="125" t="s">
        <v>295</v>
      </c>
      <c r="D177" s="125" t="s">
        <v>140</v>
      </c>
      <c r="E177" s="126" t="s">
        <v>919</v>
      </c>
      <c r="F177" s="127" t="s">
        <v>920</v>
      </c>
      <c r="G177" s="128" t="s">
        <v>793</v>
      </c>
      <c r="H177" s="129">
        <v>2</v>
      </c>
      <c r="I177" s="130"/>
      <c r="J177" s="130">
        <f>ROUND(I177*H177,2)</f>
        <v>0</v>
      </c>
      <c r="K177" s="127" t="s">
        <v>1</v>
      </c>
      <c r="L177" s="25"/>
      <c r="M177" s="131" t="s">
        <v>1</v>
      </c>
      <c r="N177" s="132" t="s">
        <v>40</v>
      </c>
      <c r="O177" s="133">
        <v>0</v>
      </c>
      <c r="P177" s="133">
        <f>O177*H177</f>
        <v>0</v>
      </c>
      <c r="Q177" s="133">
        <v>0</v>
      </c>
      <c r="R177" s="133">
        <f>Q177*H177</f>
        <v>0</v>
      </c>
      <c r="S177" s="133">
        <v>0</v>
      </c>
      <c r="T177" s="134">
        <f>S177*H177</f>
        <v>0</v>
      </c>
      <c r="AR177" s="135" t="s">
        <v>145</v>
      </c>
      <c r="AT177" s="135" t="s">
        <v>140</v>
      </c>
      <c r="AU177" s="135" t="s">
        <v>85</v>
      </c>
      <c r="AY177" s="13" t="s">
        <v>137</v>
      </c>
      <c r="BE177" s="136">
        <f>IF(N177="základní",J177,0)</f>
        <v>0</v>
      </c>
      <c r="BF177" s="136">
        <f>IF(N177="snížená",J177,0)</f>
        <v>0</v>
      </c>
      <c r="BG177" s="136">
        <f>IF(N177="zákl. přenesená",J177,0)</f>
        <v>0</v>
      </c>
      <c r="BH177" s="136">
        <f>IF(N177="sníž. přenesená",J177,0)</f>
        <v>0</v>
      </c>
      <c r="BI177" s="136">
        <f>IF(N177="nulová",J177,0)</f>
        <v>0</v>
      </c>
      <c r="BJ177" s="13" t="s">
        <v>83</v>
      </c>
      <c r="BK177" s="136">
        <f>ROUND(I177*H177,2)</f>
        <v>0</v>
      </c>
      <c r="BL177" s="13" t="s">
        <v>145</v>
      </c>
      <c r="BM177" s="135" t="s">
        <v>457</v>
      </c>
    </row>
    <row r="178" spans="2:65" s="11" customFormat="1" ht="22.9" customHeight="1">
      <c r="B178" s="113"/>
      <c r="D178" s="114" t="s">
        <v>74</v>
      </c>
      <c r="E178" s="122" t="s">
        <v>921</v>
      </c>
      <c r="F178" s="122" t="s">
        <v>922</v>
      </c>
      <c r="J178" s="123">
        <f>BK178</f>
        <v>0</v>
      </c>
      <c r="L178" s="113"/>
      <c r="M178" s="117"/>
      <c r="P178" s="118">
        <f>SUM(P179:P181)</f>
        <v>0</v>
      </c>
      <c r="R178" s="118">
        <f>SUM(R179:R181)</f>
        <v>0</v>
      </c>
      <c r="T178" s="119">
        <f>SUM(T179:T181)</f>
        <v>0</v>
      </c>
      <c r="AR178" s="114" t="s">
        <v>83</v>
      </c>
      <c r="AT178" s="120" t="s">
        <v>74</v>
      </c>
      <c r="AU178" s="120" t="s">
        <v>83</v>
      </c>
      <c r="AY178" s="114" t="s">
        <v>137</v>
      </c>
      <c r="BK178" s="121">
        <f>SUM(BK179:BK181)</f>
        <v>0</v>
      </c>
    </row>
    <row r="179" spans="2:65" s="1" customFormat="1" ht="24.2" customHeight="1">
      <c r="B179" s="124"/>
      <c r="C179" s="125" t="s">
        <v>299</v>
      </c>
      <c r="D179" s="125" t="s">
        <v>140</v>
      </c>
      <c r="E179" s="126" t="s">
        <v>923</v>
      </c>
      <c r="F179" s="127" t="s">
        <v>924</v>
      </c>
      <c r="G179" s="128" t="s">
        <v>793</v>
      </c>
      <c r="H179" s="129">
        <v>11</v>
      </c>
      <c r="I179" s="130"/>
      <c r="J179" s="130">
        <f>ROUND(I179*H179,2)</f>
        <v>0</v>
      </c>
      <c r="K179" s="127" t="s">
        <v>1</v>
      </c>
      <c r="L179" s="25"/>
      <c r="M179" s="131" t="s">
        <v>1</v>
      </c>
      <c r="N179" s="132" t="s">
        <v>40</v>
      </c>
      <c r="O179" s="133">
        <v>0</v>
      </c>
      <c r="P179" s="133">
        <f>O179*H179</f>
        <v>0</v>
      </c>
      <c r="Q179" s="133">
        <v>0</v>
      </c>
      <c r="R179" s="133">
        <f>Q179*H179</f>
        <v>0</v>
      </c>
      <c r="S179" s="133">
        <v>0</v>
      </c>
      <c r="T179" s="134">
        <f>S179*H179</f>
        <v>0</v>
      </c>
      <c r="AR179" s="135" t="s">
        <v>145</v>
      </c>
      <c r="AT179" s="135" t="s">
        <v>140</v>
      </c>
      <c r="AU179" s="135" t="s">
        <v>85</v>
      </c>
      <c r="AY179" s="13" t="s">
        <v>137</v>
      </c>
      <c r="BE179" s="136">
        <f>IF(N179="základní",J179,0)</f>
        <v>0</v>
      </c>
      <c r="BF179" s="136">
        <f>IF(N179="snížená",J179,0)</f>
        <v>0</v>
      </c>
      <c r="BG179" s="136">
        <f>IF(N179="zákl. přenesená",J179,0)</f>
        <v>0</v>
      </c>
      <c r="BH179" s="136">
        <f>IF(N179="sníž. přenesená",J179,0)</f>
        <v>0</v>
      </c>
      <c r="BI179" s="136">
        <f>IF(N179="nulová",J179,0)</f>
        <v>0</v>
      </c>
      <c r="BJ179" s="13" t="s">
        <v>83</v>
      </c>
      <c r="BK179" s="136">
        <f>ROUND(I179*H179,2)</f>
        <v>0</v>
      </c>
      <c r="BL179" s="13" t="s">
        <v>145</v>
      </c>
      <c r="BM179" s="135" t="s">
        <v>466</v>
      </c>
    </row>
    <row r="180" spans="2:65" s="1" customFormat="1" ht="16.5" customHeight="1">
      <c r="B180" s="124"/>
      <c r="C180" s="125" t="s">
        <v>303</v>
      </c>
      <c r="D180" s="125" t="s">
        <v>140</v>
      </c>
      <c r="E180" s="126" t="s">
        <v>925</v>
      </c>
      <c r="F180" s="127" t="s">
        <v>926</v>
      </c>
      <c r="G180" s="128" t="s">
        <v>793</v>
      </c>
      <c r="H180" s="129">
        <v>2</v>
      </c>
      <c r="I180" s="130"/>
      <c r="J180" s="130">
        <f>ROUND(I180*H180,2)</f>
        <v>0</v>
      </c>
      <c r="K180" s="127" t="s">
        <v>1</v>
      </c>
      <c r="L180" s="25"/>
      <c r="M180" s="131" t="s">
        <v>1</v>
      </c>
      <c r="N180" s="132" t="s">
        <v>40</v>
      </c>
      <c r="O180" s="133">
        <v>0</v>
      </c>
      <c r="P180" s="133">
        <f>O180*H180</f>
        <v>0</v>
      </c>
      <c r="Q180" s="133">
        <v>0</v>
      </c>
      <c r="R180" s="133">
        <f>Q180*H180</f>
        <v>0</v>
      </c>
      <c r="S180" s="133">
        <v>0</v>
      </c>
      <c r="T180" s="134">
        <f>S180*H180</f>
        <v>0</v>
      </c>
      <c r="AR180" s="135" t="s">
        <v>145</v>
      </c>
      <c r="AT180" s="135" t="s">
        <v>140</v>
      </c>
      <c r="AU180" s="135" t="s">
        <v>85</v>
      </c>
      <c r="AY180" s="13" t="s">
        <v>137</v>
      </c>
      <c r="BE180" s="136">
        <f>IF(N180="základní",J180,0)</f>
        <v>0</v>
      </c>
      <c r="BF180" s="136">
        <f>IF(N180="snížená",J180,0)</f>
        <v>0</v>
      </c>
      <c r="BG180" s="136">
        <f>IF(N180="zákl. přenesená",J180,0)</f>
        <v>0</v>
      </c>
      <c r="BH180" s="136">
        <f>IF(N180="sníž. přenesená",J180,0)</f>
        <v>0</v>
      </c>
      <c r="BI180" s="136">
        <f>IF(N180="nulová",J180,0)</f>
        <v>0</v>
      </c>
      <c r="BJ180" s="13" t="s">
        <v>83</v>
      </c>
      <c r="BK180" s="136">
        <f>ROUND(I180*H180,2)</f>
        <v>0</v>
      </c>
      <c r="BL180" s="13" t="s">
        <v>145</v>
      </c>
      <c r="BM180" s="135" t="s">
        <v>477</v>
      </c>
    </row>
    <row r="181" spans="2:65" s="1" customFormat="1" ht="21.75" customHeight="1">
      <c r="B181" s="124"/>
      <c r="C181" s="125" t="s">
        <v>307</v>
      </c>
      <c r="D181" s="125" t="s">
        <v>140</v>
      </c>
      <c r="E181" s="126" t="s">
        <v>927</v>
      </c>
      <c r="F181" s="127" t="s">
        <v>928</v>
      </c>
      <c r="G181" s="128" t="s">
        <v>793</v>
      </c>
      <c r="H181" s="129">
        <v>1</v>
      </c>
      <c r="I181" s="130"/>
      <c r="J181" s="130">
        <f>ROUND(I181*H181,2)</f>
        <v>0</v>
      </c>
      <c r="K181" s="127" t="s">
        <v>1</v>
      </c>
      <c r="L181" s="25"/>
      <c r="M181" s="131" t="s">
        <v>1</v>
      </c>
      <c r="N181" s="132" t="s">
        <v>40</v>
      </c>
      <c r="O181" s="133">
        <v>0</v>
      </c>
      <c r="P181" s="133">
        <f>O181*H181</f>
        <v>0</v>
      </c>
      <c r="Q181" s="133">
        <v>0</v>
      </c>
      <c r="R181" s="133">
        <f>Q181*H181</f>
        <v>0</v>
      </c>
      <c r="S181" s="133">
        <v>0</v>
      </c>
      <c r="T181" s="134">
        <f>S181*H181</f>
        <v>0</v>
      </c>
      <c r="AR181" s="135" t="s">
        <v>145</v>
      </c>
      <c r="AT181" s="135" t="s">
        <v>140</v>
      </c>
      <c r="AU181" s="135" t="s">
        <v>85</v>
      </c>
      <c r="AY181" s="13" t="s">
        <v>137</v>
      </c>
      <c r="BE181" s="136">
        <f>IF(N181="základní",J181,0)</f>
        <v>0</v>
      </c>
      <c r="BF181" s="136">
        <f>IF(N181="snížená",J181,0)</f>
        <v>0</v>
      </c>
      <c r="BG181" s="136">
        <f>IF(N181="zákl. přenesená",J181,0)</f>
        <v>0</v>
      </c>
      <c r="BH181" s="136">
        <f>IF(N181="sníž. přenesená",J181,0)</f>
        <v>0</v>
      </c>
      <c r="BI181" s="136">
        <f>IF(N181="nulová",J181,0)</f>
        <v>0</v>
      </c>
      <c r="BJ181" s="13" t="s">
        <v>83</v>
      </c>
      <c r="BK181" s="136">
        <f>ROUND(I181*H181,2)</f>
        <v>0</v>
      </c>
      <c r="BL181" s="13" t="s">
        <v>145</v>
      </c>
      <c r="BM181" s="135" t="s">
        <v>485</v>
      </c>
    </row>
    <row r="182" spans="2:65" s="11" customFormat="1" ht="22.9" customHeight="1">
      <c r="B182" s="113"/>
      <c r="D182" s="114" t="s">
        <v>74</v>
      </c>
      <c r="E182" s="122" t="s">
        <v>929</v>
      </c>
      <c r="F182" s="122" t="s">
        <v>930</v>
      </c>
      <c r="J182" s="123">
        <f>BK182</f>
        <v>0</v>
      </c>
      <c r="L182" s="113"/>
      <c r="M182" s="117"/>
      <c r="P182" s="118">
        <f>SUM(P183:P189)</f>
        <v>0</v>
      </c>
      <c r="R182" s="118">
        <f>SUM(R183:R189)</f>
        <v>0</v>
      </c>
      <c r="T182" s="119">
        <f>SUM(T183:T189)</f>
        <v>0</v>
      </c>
      <c r="AR182" s="114" t="s">
        <v>83</v>
      </c>
      <c r="AT182" s="120" t="s">
        <v>74</v>
      </c>
      <c r="AU182" s="120" t="s">
        <v>83</v>
      </c>
      <c r="AY182" s="114" t="s">
        <v>137</v>
      </c>
      <c r="BK182" s="121">
        <f>SUM(BK183:BK189)</f>
        <v>0</v>
      </c>
    </row>
    <row r="183" spans="2:65" s="1" customFormat="1" ht="16.5" customHeight="1">
      <c r="B183" s="124"/>
      <c r="C183" s="125" t="s">
        <v>313</v>
      </c>
      <c r="D183" s="125" t="s">
        <v>140</v>
      </c>
      <c r="E183" s="126" t="s">
        <v>931</v>
      </c>
      <c r="F183" s="127" t="s">
        <v>932</v>
      </c>
      <c r="G183" s="128" t="s">
        <v>286</v>
      </c>
      <c r="H183" s="129">
        <v>180</v>
      </c>
      <c r="I183" s="130"/>
      <c r="J183" s="130">
        <f t="shared" ref="J183:J189" si="10">ROUND(I183*H183,2)</f>
        <v>0</v>
      </c>
      <c r="K183" s="127" t="s">
        <v>1</v>
      </c>
      <c r="L183" s="25"/>
      <c r="M183" s="131" t="s">
        <v>1</v>
      </c>
      <c r="N183" s="132" t="s">
        <v>40</v>
      </c>
      <c r="O183" s="133">
        <v>0</v>
      </c>
      <c r="P183" s="133">
        <f t="shared" ref="P183:P189" si="11">O183*H183</f>
        <v>0</v>
      </c>
      <c r="Q183" s="133">
        <v>0</v>
      </c>
      <c r="R183" s="133">
        <f t="shared" ref="R183:R189" si="12">Q183*H183</f>
        <v>0</v>
      </c>
      <c r="S183" s="133">
        <v>0</v>
      </c>
      <c r="T183" s="134">
        <f t="shared" ref="T183:T189" si="13">S183*H183</f>
        <v>0</v>
      </c>
      <c r="AR183" s="135" t="s">
        <v>145</v>
      </c>
      <c r="AT183" s="135" t="s">
        <v>140</v>
      </c>
      <c r="AU183" s="135" t="s">
        <v>85</v>
      </c>
      <c r="AY183" s="13" t="s">
        <v>137</v>
      </c>
      <c r="BE183" s="136">
        <f t="shared" ref="BE183:BE189" si="14">IF(N183="základní",J183,0)</f>
        <v>0</v>
      </c>
      <c r="BF183" s="136">
        <f t="shared" ref="BF183:BF189" si="15">IF(N183="snížená",J183,0)</f>
        <v>0</v>
      </c>
      <c r="BG183" s="136">
        <f t="shared" ref="BG183:BG189" si="16">IF(N183="zákl. přenesená",J183,0)</f>
        <v>0</v>
      </c>
      <c r="BH183" s="136">
        <f t="shared" ref="BH183:BH189" si="17">IF(N183="sníž. přenesená",J183,0)</f>
        <v>0</v>
      </c>
      <c r="BI183" s="136">
        <f t="shared" ref="BI183:BI189" si="18">IF(N183="nulová",J183,0)</f>
        <v>0</v>
      </c>
      <c r="BJ183" s="13" t="s">
        <v>83</v>
      </c>
      <c r="BK183" s="136">
        <f t="shared" ref="BK183:BK189" si="19">ROUND(I183*H183,2)</f>
        <v>0</v>
      </c>
      <c r="BL183" s="13" t="s">
        <v>145</v>
      </c>
      <c r="BM183" s="135" t="s">
        <v>496</v>
      </c>
    </row>
    <row r="184" spans="2:65" s="1" customFormat="1" ht="16.5" customHeight="1">
      <c r="B184" s="124"/>
      <c r="C184" s="125" t="s">
        <v>317</v>
      </c>
      <c r="D184" s="125" t="s">
        <v>140</v>
      </c>
      <c r="E184" s="126" t="s">
        <v>933</v>
      </c>
      <c r="F184" s="127" t="s">
        <v>934</v>
      </c>
      <c r="G184" s="128" t="s">
        <v>286</v>
      </c>
      <c r="H184" s="129">
        <v>35</v>
      </c>
      <c r="I184" s="130"/>
      <c r="J184" s="130">
        <f t="shared" si="10"/>
        <v>0</v>
      </c>
      <c r="K184" s="127" t="s">
        <v>1</v>
      </c>
      <c r="L184" s="25"/>
      <c r="M184" s="131" t="s">
        <v>1</v>
      </c>
      <c r="N184" s="132" t="s">
        <v>40</v>
      </c>
      <c r="O184" s="133">
        <v>0</v>
      </c>
      <c r="P184" s="133">
        <f t="shared" si="11"/>
        <v>0</v>
      </c>
      <c r="Q184" s="133">
        <v>0</v>
      </c>
      <c r="R184" s="133">
        <f t="shared" si="12"/>
        <v>0</v>
      </c>
      <c r="S184" s="133">
        <v>0</v>
      </c>
      <c r="T184" s="134">
        <f t="shared" si="13"/>
        <v>0</v>
      </c>
      <c r="AR184" s="135" t="s">
        <v>145</v>
      </c>
      <c r="AT184" s="135" t="s">
        <v>140</v>
      </c>
      <c r="AU184" s="135" t="s">
        <v>85</v>
      </c>
      <c r="AY184" s="13" t="s">
        <v>137</v>
      </c>
      <c r="BE184" s="136">
        <f t="shared" si="14"/>
        <v>0</v>
      </c>
      <c r="BF184" s="136">
        <f t="shared" si="15"/>
        <v>0</v>
      </c>
      <c r="BG184" s="136">
        <f t="shared" si="16"/>
        <v>0</v>
      </c>
      <c r="BH184" s="136">
        <f t="shared" si="17"/>
        <v>0</v>
      </c>
      <c r="BI184" s="136">
        <f t="shared" si="18"/>
        <v>0</v>
      </c>
      <c r="BJ184" s="13" t="s">
        <v>83</v>
      </c>
      <c r="BK184" s="136">
        <f t="shared" si="19"/>
        <v>0</v>
      </c>
      <c r="BL184" s="13" t="s">
        <v>145</v>
      </c>
      <c r="BM184" s="135" t="s">
        <v>505</v>
      </c>
    </row>
    <row r="185" spans="2:65" s="1" customFormat="1" ht="16.5" customHeight="1">
      <c r="B185" s="124"/>
      <c r="C185" s="125" t="s">
        <v>321</v>
      </c>
      <c r="D185" s="125" t="s">
        <v>140</v>
      </c>
      <c r="E185" s="126" t="s">
        <v>935</v>
      </c>
      <c r="F185" s="127" t="s">
        <v>936</v>
      </c>
      <c r="G185" s="128" t="s">
        <v>286</v>
      </c>
      <c r="H185" s="129">
        <v>35</v>
      </c>
      <c r="I185" s="130"/>
      <c r="J185" s="130">
        <f t="shared" si="10"/>
        <v>0</v>
      </c>
      <c r="K185" s="127" t="s">
        <v>1</v>
      </c>
      <c r="L185" s="25"/>
      <c r="M185" s="131" t="s">
        <v>1</v>
      </c>
      <c r="N185" s="132" t="s">
        <v>40</v>
      </c>
      <c r="O185" s="133">
        <v>0</v>
      </c>
      <c r="P185" s="133">
        <f t="shared" si="11"/>
        <v>0</v>
      </c>
      <c r="Q185" s="133">
        <v>0</v>
      </c>
      <c r="R185" s="133">
        <f t="shared" si="12"/>
        <v>0</v>
      </c>
      <c r="S185" s="133">
        <v>0</v>
      </c>
      <c r="T185" s="134">
        <f t="shared" si="13"/>
        <v>0</v>
      </c>
      <c r="AR185" s="135" t="s">
        <v>145</v>
      </c>
      <c r="AT185" s="135" t="s">
        <v>140</v>
      </c>
      <c r="AU185" s="135" t="s">
        <v>85</v>
      </c>
      <c r="AY185" s="13" t="s">
        <v>137</v>
      </c>
      <c r="BE185" s="136">
        <f t="shared" si="14"/>
        <v>0</v>
      </c>
      <c r="BF185" s="136">
        <f t="shared" si="15"/>
        <v>0</v>
      </c>
      <c r="BG185" s="136">
        <f t="shared" si="16"/>
        <v>0</v>
      </c>
      <c r="BH185" s="136">
        <f t="shared" si="17"/>
        <v>0</v>
      </c>
      <c r="BI185" s="136">
        <f t="shared" si="18"/>
        <v>0</v>
      </c>
      <c r="BJ185" s="13" t="s">
        <v>83</v>
      </c>
      <c r="BK185" s="136">
        <f t="shared" si="19"/>
        <v>0</v>
      </c>
      <c r="BL185" s="13" t="s">
        <v>145</v>
      </c>
      <c r="BM185" s="135" t="s">
        <v>513</v>
      </c>
    </row>
    <row r="186" spans="2:65" s="1" customFormat="1" ht="16.5" customHeight="1">
      <c r="B186" s="124"/>
      <c r="C186" s="125" t="s">
        <v>325</v>
      </c>
      <c r="D186" s="125" t="s">
        <v>140</v>
      </c>
      <c r="E186" s="126" t="s">
        <v>937</v>
      </c>
      <c r="F186" s="127" t="s">
        <v>938</v>
      </c>
      <c r="G186" s="128" t="s">
        <v>286</v>
      </c>
      <c r="H186" s="129">
        <v>25</v>
      </c>
      <c r="I186" s="130"/>
      <c r="J186" s="130">
        <f t="shared" si="10"/>
        <v>0</v>
      </c>
      <c r="K186" s="127" t="s">
        <v>1</v>
      </c>
      <c r="L186" s="25"/>
      <c r="M186" s="131" t="s">
        <v>1</v>
      </c>
      <c r="N186" s="132" t="s">
        <v>40</v>
      </c>
      <c r="O186" s="133">
        <v>0</v>
      </c>
      <c r="P186" s="133">
        <f t="shared" si="11"/>
        <v>0</v>
      </c>
      <c r="Q186" s="133">
        <v>0</v>
      </c>
      <c r="R186" s="133">
        <f t="shared" si="12"/>
        <v>0</v>
      </c>
      <c r="S186" s="133">
        <v>0</v>
      </c>
      <c r="T186" s="134">
        <f t="shared" si="13"/>
        <v>0</v>
      </c>
      <c r="AR186" s="135" t="s">
        <v>145</v>
      </c>
      <c r="AT186" s="135" t="s">
        <v>140</v>
      </c>
      <c r="AU186" s="135" t="s">
        <v>85</v>
      </c>
      <c r="AY186" s="13" t="s">
        <v>137</v>
      </c>
      <c r="BE186" s="136">
        <f t="shared" si="14"/>
        <v>0</v>
      </c>
      <c r="BF186" s="136">
        <f t="shared" si="15"/>
        <v>0</v>
      </c>
      <c r="BG186" s="136">
        <f t="shared" si="16"/>
        <v>0</v>
      </c>
      <c r="BH186" s="136">
        <f t="shared" si="17"/>
        <v>0</v>
      </c>
      <c r="BI186" s="136">
        <f t="shared" si="18"/>
        <v>0</v>
      </c>
      <c r="BJ186" s="13" t="s">
        <v>83</v>
      </c>
      <c r="BK186" s="136">
        <f t="shared" si="19"/>
        <v>0</v>
      </c>
      <c r="BL186" s="13" t="s">
        <v>145</v>
      </c>
      <c r="BM186" s="135" t="s">
        <v>523</v>
      </c>
    </row>
    <row r="187" spans="2:65" s="1" customFormat="1" ht="16.5" customHeight="1">
      <c r="B187" s="124"/>
      <c r="C187" s="125" t="s">
        <v>329</v>
      </c>
      <c r="D187" s="125" t="s">
        <v>140</v>
      </c>
      <c r="E187" s="126" t="s">
        <v>939</v>
      </c>
      <c r="F187" s="127" t="s">
        <v>940</v>
      </c>
      <c r="G187" s="128" t="s">
        <v>286</v>
      </c>
      <c r="H187" s="129">
        <v>104</v>
      </c>
      <c r="I187" s="130"/>
      <c r="J187" s="130">
        <f t="shared" si="10"/>
        <v>0</v>
      </c>
      <c r="K187" s="127" t="s">
        <v>1</v>
      </c>
      <c r="L187" s="25"/>
      <c r="M187" s="131" t="s">
        <v>1</v>
      </c>
      <c r="N187" s="132" t="s">
        <v>40</v>
      </c>
      <c r="O187" s="133">
        <v>0</v>
      </c>
      <c r="P187" s="133">
        <f t="shared" si="11"/>
        <v>0</v>
      </c>
      <c r="Q187" s="133">
        <v>0</v>
      </c>
      <c r="R187" s="133">
        <f t="shared" si="12"/>
        <v>0</v>
      </c>
      <c r="S187" s="133">
        <v>0</v>
      </c>
      <c r="T187" s="134">
        <f t="shared" si="13"/>
        <v>0</v>
      </c>
      <c r="AR187" s="135" t="s">
        <v>145</v>
      </c>
      <c r="AT187" s="135" t="s">
        <v>140</v>
      </c>
      <c r="AU187" s="135" t="s">
        <v>85</v>
      </c>
      <c r="AY187" s="13" t="s">
        <v>137</v>
      </c>
      <c r="BE187" s="136">
        <f t="shared" si="14"/>
        <v>0</v>
      </c>
      <c r="BF187" s="136">
        <f t="shared" si="15"/>
        <v>0</v>
      </c>
      <c r="BG187" s="136">
        <f t="shared" si="16"/>
        <v>0</v>
      </c>
      <c r="BH187" s="136">
        <f t="shared" si="17"/>
        <v>0</v>
      </c>
      <c r="BI187" s="136">
        <f t="shared" si="18"/>
        <v>0</v>
      </c>
      <c r="BJ187" s="13" t="s">
        <v>83</v>
      </c>
      <c r="BK187" s="136">
        <f t="shared" si="19"/>
        <v>0</v>
      </c>
      <c r="BL187" s="13" t="s">
        <v>145</v>
      </c>
      <c r="BM187" s="135" t="s">
        <v>533</v>
      </c>
    </row>
    <row r="188" spans="2:65" s="1" customFormat="1" ht="16.5" customHeight="1">
      <c r="B188" s="124"/>
      <c r="C188" s="125" t="s">
        <v>333</v>
      </c>
      <c r="D188" s="125" t="s">
        <v>140</v>
      </c>
      <c r="E188" s="126" t="s">
        <v>941</v>
      </c>
      <c r="F188" s="127" t="s">
        <v>942</v>
      </c>
      <c r="G188" s="128" t="s">
        <v>286</v>
      </c>
      <c r="H188" s="129">
        <v>20</v>
      </c>
      <c r="I188" s="130"/>
      <c r="J188" s="130">
        <f t="shared" si="10"/>
        <v>0</v>
      </c>
      <c r="K188" s="127" t="s">
        <v>1</v>
      </c>
      <c r="L188" s="25"/>
      <c r="M188" s="131" t="s">
        <v>1</v>
      </c>
      <c r="N188" s="132" t="s">
        <v>40</v>
      </c>
      <c r="O188" s="133">
        <v>0</v>
      </c>
      <c r="P188" s="133">
        <f t="shared" si="11"/>
        <v>0</v>
      </c>
      <c r="Q188" s="133">
        <v>0</v>
      </c>
      <c r="R188" s="133">
        <f t="shared" si="12"/>
        <v>0</v>
      </c>
      <c r="S188" s="133">
        <v>0</v>
      </c>
      <c r="T188" s="134">
        <f t="shared" si="13"/>
        <v>0</v>
      </c>
      <c r="AR188" s="135" t="s">
        <v>145</v>
      </c>
      <c r="AT188" s="135" t="s">
        <v>140</v>
      </c>
      <c r="AU188" s="135" t="s">
        <v>85</v>
      </c>
      <c r="AY188" s="13" t="s">
        <v>137</v>
      </c>
      <c r="BE188" s="136">
        <f t="shared" si="14"/>
        <v>0</v>
      </c>
      <c r="BF188" s="136">
        <f t="shared" si="15"/>
        <v>0</v>
      </c>
      <c r="BG188" s="136">
        <f t="shared" si="16"/>
        <v>0</v>
      </c>
      <c r="BH188" s="136">
        <f t="shared" si="17"/>
        <v>0</v>
      </c>
      <c r="BI188" s="136">
        <f t="shared" si="18"/>
        <v>0</v>
      </c>
      <c r="BJ188" s="13" t="s">
        <v>83</v>
      </c>
      <c r="BK188" s="136">
        <f t="shared" si="19"/>
        <v>0</v>
      </c>
      <c r="BL188" s="13" t="s">
        <v>145</v>
      </c>
      <c r="BM188" s="135" t="s">
        <v>543</v>
      </c>
    </row>
    <row r="189" spans="2:65" s="1" customFormat="1" ht="16.5" customHeight="1">
      <c r="B189" s="124"/>
      <c r="C189" s="125" t="s">
        <v>337</v>
      </c>
      <c r="D189" s="125" t="s">
        <v>140</v>
      </c>
      <c r="E189" s="126" t="s">
        <v>943</v>
      </c>
      <c r="F189" s="127" t="s">
        <v>944</v>
      </c>
      <c r="G189" s="128" t="s">
        <v>286</v>
      </c>
      <c r="H189" s="129">
        <v>20</v>
      </c>
      <c r="I189" s="130"/>
      <c r="J189" s="130">
        <f t="shared" si="10"/>
        <v>0</v>
      </c>
      <c r="K189" s="127" t="s">
        <v>1</v>
      </c>
      <c r="L189" s="25"/>
      <c r="M189" s="131" t="s">
        <v>1</v>
      </c>
      <c r="N189" s="132" t="s">
        <v>40</v>
      </c>
      <c r="O189" s="133">
        <v>0</v>
      </c>
      <c r="P189" s="133">
        <f t="shared" si="11"/>
        <v>0</v>
      </c>
      <c r="Q189" s="133">
        <v>0</v>
      </c>
      <c r="R189" s="133">
        <f t="shared" si="12"/>
        <v>0</v>
      </c>
      <c r="S189" s="133">
        <v>0</v>
      </c>
      <c r="T189" s="134">
        <f t="shared" si="13"/>
        <v>0</v>
      </c>
      <c r="AR189" s="135" t="s">
        <v>145</v>
      </c>
      <c r="AT189" s="135" t="s">
        <v>140</v>
      </c>
      <c r="AU189" s="135" t="s">
        <v>85</v>
      </c>
      <c r="AY189" s="13" t="s">
        <v>137</v>
      </c>
      <c r="BE189" s="136">
        <f t="shared" si="14"/>
        <v>0</v>
      </c>
      <c r="BF189" s="136">
        <f t="shared" si="15"/>
        <v>0</v>
      </c>
      <c r="BG189" s="136">
        <f t="shared" si="16"/>
        <v>0</v>
      </c>
      <c r="BH189" s="136">
        <f t="shared" si="17"/>
        <v>0</v>
      </c>
      <c r="BI189" s="136">
        <f t="shared" si="18"/>
        <v>0</v>
      </c>
      <c r="BJ189" s="13" t="s">
        <v>83</v>
      </c>
      <c r="BK189" s="136">
        <f t="shared" si="19"/>
        <v>0</v>
      </c>
      <c r="BL189" s="13" t="s">
        <v>145</v>
      </c>
      <c r="BM189" s="135" t="s">
        <v>551</v>
      </c>
    </row>
    <row r="190" spans="2:65" s="11" customFormat="1" ht="22.9" customHeight="1">
      <c r="B190" s="113"/>
      <c r="D190" s="114" t="s">
        <v>74</v>
      </c>
      <c r="E190" s="122" t="s">
        <v>945</v>
      </c>
      <c r="F190" s="122" t="s">
        <v>946</v>
      </c>
      <c r="J190" s="123">
        <f>BK190</f>
        <v>0</v>
      </c>
      <c r="L190" s="113"/>
      <c r="M190" s="117"/>
      <c r="P190" s="118">
        <f>SUM(P191:P192)</f>
        <v>0</v>
      </c>
      <c r="R190" s="118">
        <f>SUM(R191:R192)</f>
        <v>0</v>
      </c>
      <c r="T190" s="119">
        <f>SUM(T191:T192)</f>
        <v>0</v>
      </c>
      <c r="AR190" s="114" t="s">
        <v>83</v>
      </c>
      <c r="AT190" s="120" t="s">
        <v>74</v>
      </c>
      <c r="AU190" s="120" t="s">
        <v>83</v>
      </c>
      <c r="AY190" s="114" t="s">
        <v>137</v>
      </c>
      <c r="BK190" s="121">
        <f>SUM(BK191:BK192)</f>
        <v>0</v>
      </c>
    </row>
    <row r="191" spans="2:65" s="1" customFormat="1" ht="16.5" customHeight="1">
      <c r="B191" s="124"/>
      <c r="C191" s="125" t="s">
        <v>341</v>
      </c>
      <c r="D191" s="125" t="s">
        <v>140</v>
      </c>
      <c r="E191" s="126" t="s">
        <v>947</v>
      </c>
      <c r="F191" s="127" t="s">
        <v>948</v>
      </c>
      <c r="G191" s="128" t="s">
        <v>286</v>
      </c>
      <c r="H191" s="129">
        <v>40</v>
      </c>
      <c r="I191" s="130"/>
      <c r="J191" s="130">
        <f>ROUND(I191*H191,2)</f>
        <v>0</v>
      </c>
      <c r="K191" s="127" t="s">
        <v>1</v>
      </c>
      <c r="L191" s="25"/>
      <c r="M191" s="131" t="s">
        <v>1</v>
      </c>
      <c r="N191" s="132" t="s">
        <v>40</v>
      </c>
      <c r="O191" s="133">
        <v>0</v>
      </c>
      <c r="P191" s="133">
        <f>O191*H191</f>
        <v>0</v>
      </c>
      <c r="Q191" s="133">
        <v>0</v>
      </c>
      <c r="R191" s="133">
        <f>Q191*H191</f>
        <v>0</v>
      </c>
      <c r="S191" s="133">
        <v>0</v>
      </c>
      <c r="T191" s="134">
        <f>S191*H191</f>
        <v>0</v>
      </c>
      <c r="AR191" s="135" t="s">
        <v>145</v>
      </c>
      <c r="AT191" s="135" t="s">
        <v>140</v>
      </c>
      <c r="AU191" s="135" t="s">
        <v>85</v>
      </c>
      <c r="AY191" s="13" t="s">
        <v>137</v>
      </c>
      <c r="BE191" s="136">
        <f>IF(N191="základní",J191,0)</f>
        <v>0</v>
      </c>
      <c r="BF191" s="136">
        <f>IF(N191="snížená",J191,0)</f>
        <v>0</v>
      </c>
      <c r="BG191" s="136">
        <f>IF(N191="zákl. přenesená",J191,0)</f>
        <v>0</v>
      </c>
      <c r="BH191" s="136">
        <f>IF(N191="sníž. přenesená",J191,0)</f>
        <v>0</v>
      </c>
      <c r="BI191" s="136">
        <f>IF(N191="nulová",J191,0)</f>
        <v>0</v>
      </c>
      <c r="BJ191" s="13" t="s">
        <v>83</v>
      </c>
      <c r="BK191" s="136">
        <f>ROUND(I191*H191,2)</f>
        <v>0</v>
      </c>
      <c r="BL191" s="13" t="s">
        <v>145</v>
      </c>
      <c r="BM191" s="135" t="s">
        <v>560</v>
      </c>
    </row>
    <row r="192" spans="2:65" s="1" customFormat="1" ht="16.5" customHeight="1">
      <c r="B192" s="124"/>
      <c r="C192" s="125" t="s">
        <v>345</v>
      </c>
      <c r="D192" s="125" t="s">
        <v>140</v>
      </c>
      <c r="E192" s="126" t="s">
        <v>949</v>
      </c>
      <c r="F192" s="127" t="s">
        <v>950</v>
      </c>
      <c r="G192" s="128" t="s">
        <v>793</v>
      </c>
      <c r="H192" s="129">
        <v>1</v>
      </c>
      <c r="I192" s="130"/>
      <c r="J192" s="130">
        <f>ROUND(I192*H192,2)</f>
        <v>0</v>
      </c>
      <c r="K192" s="127" t="s">
        <v>1</v>
      </c>
      <c r="L192" s="25"/>
      <c r="M192" s="131" t="s">
        <v>1</v>
      </c>
      <c r="N192" s="132" t="s">
        <v>40</v>
      </c>
      <c r="O192" s="133">
        <v>0</v>
      </c>
      <c r="P192" s="133">
        <f>O192*H192</f>
        <v>0</v>
      </c>
      <c r="Q192" s="133">
        <v>0</v>
      </c>
      <c r="R192" s="133">
        <f>Q192*H192</f>
        <v>0</v>
      </c>
      <c r="S192" s="133">
        <v>0</v>
      </c>
      <c r="T192" s="134">
        <f>S192*H192</f>
        <v>0</v>
      </c>
      <c r="AR192" s="135" t="s">
        <v>145</v>
      </c>
      <c r="AT192" s="135" t="s">
        <v>140</v>
      </c>
      <c r="AU192" s="135" t="s">
        <v>85</v>
      </c>
      <c r="AY192" s="13" t="s">
        <v>137</v>
      </c>
      <c r="BE192" s="136">
        <f>IF(N192="základní",J192,0)</f>
        <v>0</v>
      </c>
      <c r="BF192" s="136">
        <f>IF(N192="snížená",J192,0)</f>
        <v>0</v>
      </c>
      <c r="BG192" s="136">
        <f>IF(N192="zákl. přenesená",J192,0)</f>
        <v>0</v>
      </c>
      <c r="BH192" s="136">
        <f>IF(N192="sníž. přenesená",J192,0)</f>
        <v>0</v>
      </c>
      <c r="BI192" s="136">
        <f>IF(N192="nulová",J192,0)</f>
        <v>0</v>
      </c>
      <c r="BJ192" s="13" t="s">
        <v>83</v>
      </c>
      <c r="BK192" s="136">
        <f>ROUND(I192*H192,2)</f>
        <v>0</v>
      </c>
      <c r="BL192" s="13" t="s">
        <v>145</v>
      </c>
      <c r="BM192" s="135" t="s">
        <v>569</v>
      </c>
    </row>
    <row r="193" spans="2:65" s="11" customFormat="1" ht="22.9" customHeight="1">
      <c r="B193" s="113"/>
      <c r="D193" s="114" t="s">
        <v>74</v>
      </c>
      <c r="E193" s="122" t="s">
        <v>951</v>
      </c>
      <c r="F193" s="122" t="s">
        <v>952</v>
      </c>
      <c r="J193" s="123">
        <f>BK193</f>
        <v>0</v>
      </c>
      <c r="L193" s="113"/>
      <c r="M193" s="117"/>
      <c r="P193" s="118">
        <f>P194</f>
        <v>0</v>
      </c>
      <c r="R193" s="118">
        <f>R194</f>
        <v>0</v>
      </c>
      <c r="T193" s="119">
        <f>T194</f>
        <v>0</v>
      </c>
      <c r="AR193" s="114" t="s">
        <v>83</v>
      </c>
      <c r="AT193" s="120" t="s">
        <v>74</v>
      </c>
      <c r="AU193" s="120" t="s">
        <v>83</v>
      </c>
      <c r="AY193" s="114" t="s">
        <v>137</v>
      </c>
      <c r="BK193" s="121">
        <f>BK194</f>
        <v>0</v>
      </c>
    </row>
    <row r="194" spans="2:65" s="1" customFormat="1" ht="16.5" customHeight="1">
      <c r="B194" s="124"/>
      <c r="C194" s="125" t="s">
        <v>349</v>
      </c>
      <c r="D194" s="125" t="s">
        <v>140</v>
      </c>
      <c r="E194" s="126" t="s">
        <v>953</v>
      </c>
      <c r="F194" s="127" t="s">
        <v>954</v>
      </c>
      <c r="G194" s="128" t="s">
        <v>793</v>
      </c>
      <c r="H194" s="129">
        <v>1</v>
      </c>
      <c r="I194" s="130"/>
      <c r="J194" s="130">
        <f>ROUND(I194*H194,2)</f>
        <v>0</v>
      </c>
      <c r="K194" s="127" t="s">
        <v>1</v>
      </c>
      <c r="L194" s="25"/>
      <c r="M194" s="131" t="s">
        <v>1</v>
      </c>
      <c r="N194" s="132" t="s">
        <v>40</v>
      </c>
      <c r="O194" s="133">
        <v>0</v>
      </c>
      <c r="P194" s="133">
        <f>O194*H194</f>
        <v>0</v>
      </c>
      <c r="Q194" s="133">
        <v>0</v>
      </c>
      <c r="R194" s="133">
        <f>Q194*H194</f>
        <v>0</v>
      </c>
      <c r="S194" s="133">
        <v>0</v>
      </c>
      <c r="T194" s="134">
        <f>S194*H194</f>
        <v>0</v>
      </c>
      <c r="AR194" s="135" t="s">
        <v>145</v>
      </c>
      <c r="AT194" s="135" t="s">
        <v>140</v>
      </c>
      <c r="AU194" s="135" t="s">
        <v>85</v>
      </c>
      <c r="AY194" s="13" t="s">
        <v>137</v>
      </c>
      <c r="BE194" s="136">
        <f>IF(N194="základní",J194,0)</f>
        <v>0</v>
      </c>
      <c r="BF194" s="136">
        <f>IF(N194="snížená",J194,0)</f>
        <v>0</v>
      </c>
      <c r="BG194" s="136">
        <f>IF(N194="zákl. přenesená",J194,0)</f>
        <v>0</v>
      </c>
      <c r="BH194" s="136">
        <f>IF(N194="sníž. přenesená",J194,0)</f>
        <v>0</v>
      </c>
      <c r="BI194" s="136">
        <f>IF(N194="nulová",J194,0)</f>
        <v>0</v>
      </c>
      <c r="BJ194" s="13" t="s">
        <v>83</v>
      </c>
      <c r="BK194" s="136">
        <f>ROUND(I194*H194,2)</f>
        <v>0</v>
      </c>
      <c r="BL194" s="13" t="s">
        <v>145</v>
      </c>
      <c r="BM194" s="135" t="s">
        <v>577</v>
      </c>
    </row>
    <row r="195" spans="2:65" s="11" customFormat="1" ht="22.9" customHeight="1">
      <c r="B195" s="113"/>
      <c r="D195" s="114" t="s">
        <v>74</v>
      </c>
      <c r="E195" s="122" t="s">
        <v>955</v>
      </c>
      <c r="F195" s="122" t="s">
        <v>956</v>
      </c>
      <c r="J195" s="123">
        <f>BK195</f>
        <v>0</v>
      </c>
      <c r="L195" s="113"/>
      <c r="M195" s="117"/>
      <c r="P195" s="118">
        <f>SUM(P196:P197)</f>
        <v>0</v>
      </c>
      <c r="R195" s="118">
        <f>SUM(R196:R197)</f>
        <v>0</v>
      </c>
      <c r="T195" s="119">
        <f>SUM(T196:T197)</f>
        <v>0</v>
      </c>
      <c r="AR195" s="114" t="s">
        <v>83</v>
      </c>
      <c r="AT195" s="120" t="s">
        <v>74</v>
      </c>
      <c r="AU195" s="120" t="s">
        <v>83</v>
      </c>
      <c r="AY195" s="114" t="s">
        <v>137</v>
      </c>
      <c r="BK195" s="121">
        <f>SUM(BK196:BK197)</f>
        <v>0</v>
      </c>
    </row>
    <row r="196" spans="2:65" s="1" customFormat="1" ht="16.5" customHeight="1">
      <c r="B196" s="124"/>
      <c r="C196" s="125" t="s">
        <v>355</v>
      </c>
      <c r="D196" s="125" t="s">
        <v>140</v>
      </c>
      <c r="E196" s="126" t="s">
        <v>957</v>
      </c>
      <c r="F196" s="127" t="s">
        <v>958</v>
      </c>
      <c r="G196" s="128" t="s">
        <v>793</v>
      </c>
      <c r="H196" s="129">
        <v>2</v>
      </c>
      <c r="I196" s="130"/>
      <c r="J196" s="130">
        <f>ROUND(I196*H196,2)</f>
        <v>0</v>
      </c>
      <c r="K196" s="127" t="s">
        <v>1</v>
      </c>
      <c r="L196" s="25"/>
      <c r="M196" s="131" t="s">
        <v>1</v>
      </c>
      <c r="N196" s="132" t="s">
        <v>40</v>
      </c>
      <c r="O196" s="133">
        <v>0</v>
      </c>
      <c r="P196" s="133">
        <f>O196*H196</f>
        <v>0</v>
      </c>
      <c r="Q196" s="133">
        <v>0</v>
      </c>
      <c r="R196" s="133">
        <f>Q196*H196</f>
        <v>0</v>
      </c>
      <c r="S196" s="133">
        <v>0</v>
      </c>
      <c r="T196" s="134">
        <f>S196*H196</f>
        <v>0</v>
      </c>
      <c r="AR196" s="135" t="s">
        <v>145</v>
      </c>
      <c r="AT196" s="135" t="s">
        <v>140</v>
      </c>
      <c r="AU196" s="135" t="s">
        <v>85</v>
      </c>
      <c r="AY196" s="13" t="s">
        <v>137</v>
      </c>
      <c r="BE196" s="136">
        <f>IF(N196="základní",J196,0)</f>
        <v>0</v>
      </c>
      <c r="BF196" s="136">
        <f>IF(N196="snížená",J196,0)</f>
        <v>0</v>
      </c>
      <c r="BG196" s="136">
        <f>IF(N196="zákl. přenesená",J196,0)</f>
        <v>0</v>
      </c>
      <c r="BH196" s="136">
        <f>IF(N196="sníž. přenesená",J196,0)</f>
        <v>0</v>
      </c>
      <c r="BI196" s="136">
        <f>IF(N196="nulová",J196,0)</f>
        <v>0</v>
      </c>
      <c r="BJ196" s="13" t="s">
        <v>83</v>
      </c>
      <c r="BK196" s="136">
        <f>ROUND(I196*H196,2)</f>
        <v>0</v>
      </c>
      <c r="BL196" s="13" t="s">
        <v>145</v>
      </c>
      <c r="BM196" s="135" t="s">
        <v>585</v>
      </c>
    </row>
    <row r="197" spans="2:65" s="1" customFormat="1" ht="16.5" customHeight="1">
      <c r="B197" s="124"/>
      <c r="C197" s="125" t="s">
        <v>360</v>
      </c>
      <c r="D197" s="125" t="s">
        <v>140</v>
      </c>
      <c r="E197" s="126" t="s">
        <v>959</v>
      </c>
      <c r="F197" s="127" t="s">
        <v>960</v>
      </c>
      <c r="G197" s="128" t="s">
        <v>793</v>
      </c>
      <c r="H197" s="129">
        <v>8</v>
      </c>
      <c r="I197" s="130"/>
      <c r="J197" s="130">
        <f>ROUND(I197*H197,2)</f>
        <v>0</v>
      </c>
      <c r="K197" s="127" t="s">
        <v>1</v>
      </c>
      <c r="L197" s="25"/>
      <c r="M197" s="131" t="s">
        <v>1</v>
      </c>
      <c r="N197" s="132" t="s">
        <v>40</v>
      </c>
      <c r="O197" s="133">
        <v>0</v>
      </c>
      <c r="P197" s="133">
        <f>O197*H197</f>
        <v>0</v>
      </c>
      <c r="Q197" s="133">
        <v>0</v>
      </c>
      <c r="R197" s="133">
        <f>Q197*H197</f>
        <v>0</v>
      </c>
      <c r="S197" s="133">
        <v>0</v>
      </c>
      <c r="T197" s="134">
        <f>S197*H197</f>
        <v>0</v>
      </c>
      <c r="AR197" s="135" t="s">
        <v>145</v>
      </c>
      <c r="AT197" s="135" t="s">
        <v>140</v>
      </c>
      <c r="AU197" s="135" t="s">
        <v>85</v>
      </c>
      <c r="AY197" s="13" t="s">
        <v>137</v>
      </c>
      <c r="BE197" s="136">
        <f>IF(N197="základní",J197,0)</f>
        <v>0</v>
      </c>
      <c r="BF197" s="136">
        <f>IF(N197="snížená",J197,0)</f>
        <v>0</v>
      </c>
      <c r="BG197" s="136">
        <f>IF(N197="zákl. přenesená",J197,0)</f>
        <v>0</v>
      </c>
      <c r="BH197" s="136">
        <f>IF(N197="sníž. přenesená",J197,0)</f>
        <v>0</v>
      </c>
      <c r="BI197" s="136">
        <f>IF(N197="nulová",J197,0)</f>
        <v>0</v>
      </c>
      <c r="BJ197" s="13" t="s">
        <v>83</v>
      </c>
      <c r="BK197" s="136">
        <f>ROUND(I197*H197,2)</f>
        <v>0</v>
      </c>
      <c r="BL197" s="13" t="s">
        <v>145</v>
      </c>
      <c r="BM197" s="135" t="s">
        <v>593</v>
      </c>
    </row>
    <row r="198" spans="2:65" s="11" customFormat="1" ht="22.9" customHeight="1">
      <c r="B198" s="113"/>
      <c r="D198" s="114" t="s">
        <v>74</v>
      </c>
      <c r="E198" s="122" t="s">
        <v>961</v>
      </c>
      <c r="F198" s="122" t="s">
        <v>962</v>
      </c>
      <c r="J198" s="123">
        <f>BK198</f>
        <v>0</v>
      </c>
      <c r="L198" s="113"/>
      <c r="M198" s="117"/>
      <c r="P198" s="118">
        <f>SUM(P199:P200)</f>
        <v>0</v>
      </c>
      <c r="R198" s="118">
        <f>SUM(R199:R200)</f>
        <v>0</v>
      </c>
      <c r="T198" s="119">
        <f>SUM(T199:T200)</f>
        <v>0</v>
      </c>
      <c r="AR198" s="114" t="s">
        <v>83</v>
      </c>
      <c r="AT198" s="120" t="s">
        <v>74</v>
      </c>
      <c r="AU198" s="120" t="s">
        <v>83</v>
      </c>
      <c r="AY198" s="114" t="s">
        <v>137</v>
      </c>
      <c r="BK198" s="121">
        <f>SUM(BK199:BK200)</f>
        <v>0</v>
      </c>
    </row>
    <row r="199" spans="2:65" s="1" customFormat="1" ht="16.5" customHeight="1">
      <c r="B199" s="124"/>
      <c r="C199" s="125" t="s">
        <v>365</v>
      </c>
      <c r="D199" s="125" t="s">
        <v>140</v>
      </c>
      <c r="E199" s="126" t="s">
        <v>963</v>
      </c>
      <c r="F199" s="127" t="s">
        <v>964</v>
      </c>
      <c r="G199" s="128" t="s">
        <v>793</v>
      </c>
      <c r="H199" s="129">
        <v>21</v>
      </c>
      <c r="I199" s="130"/>
      <c r="J199" s="130">
        <f>ROUND(I199*H199,2)</f>
        <v>0</v>
      </c>
      <c r="K199" s="127" t="s">
        <v>1</v>
      </c>
      <c r="L199" s="25"/>
      <c r="M199" s="131" t="s">
        <v>1</v>
      </c>
      <c r="N199" s="132" t="s">
        <v>40</v>
      </c>
      <c r="O199" s="133">
        <v>0</v>
      </c>
      <c r="P199" s="133">
        <f>O199*H199</f>
        <v>0</v>
      </c>
      <c r="Q199" s="133">
        <v>0</v>
      </c>
      <c r="R199" s="133">
        <f>Q199*H199</f>
        <v>0</v>
      </c>
      <c r="S199" s="133">
        <v>0</v>
      </c>
      <c r="T199" s="134">
        <f>S199*H199</f>
        <v>0</v>
      </c>
      <c r="AR199" s="135" t="s">
        <v>145</v>
      </c>
      <c r="AT199" s="135" t="s">
        <v>140</v>
      </c>
      <c r="AU199" s="135" t="s">
        <v>85</v>
      </c>
      <c r="AY199" s="13" t="s">
        <v>137</v>
      </c>
      <c r="BE199" s="136">
        <f>IF(N199="základní",J199,0)</f>
        <v>0</v>
      </c>
      <c r="BF199" s="136">
        <f>IF(N199="snížená",J199,0)</f>
        <v>0</v>
      </c>
      <c r="BG199" s="136">
        <f>IF(N199="zákl. přenesená",J199,0)</f>
        <v>0</v>
      </c>
      <c r="BH199" s="136">
        <f>IF(N199="sníž. přenesená",J199,0)</f>
        <v>0</v>
      </c>
      <c r="BI199" s="136">
        <f>IF(N199="nulová",J199,0)</f>
        <v>0</v>
      </c>
      <c r="BJ199" s="13" t="s">
        <v>83</v>
      </c>
      <c r="BK199" s="136">
        <f>ROUND(I199*H199,2)</f>
        <v>0</v>
      </c>
      <c r="BL199" s="13" t="s">
        <v>145</v>
      </c>
      <c r="BM199" s="135" t="s">
        <v>601</v>
      </c>
    </row>
    <row r="200" spans="2:65" s="1" customFormat="1" ht="16.5" customHeight="1">
      <c r="B200" s="124"/>
      <c r="C200" s="125" t="s">
        <v>370</v>
      </c>
      <c r="D200" s="125" t="s">
        <v>140</v>
      </c>
      <c r="E200" s="126" t="s">
        <v>965</v>
      </c>
      <c r="F200" s="127" t="s">
        <v>966</v>
      </c>
      <c r="G200" s="128" t="s">
        <v>793</v>
      </c>
      <c r="H200" s="129">
        <v>15</v>
      </c>
      <c r="I200" s="130"/>
      <c r="J200" s="130">
        <f>ROUND(I200*H200,2)</f>
        <v>0</v>
      </c>
      <c r="K200" s="127" t="s">
        <v>1</v>
      </c>
      <c r="L200" s="25"/>
      <c r="M200" s="131" t="s">
        <v>1</v>
      </c>
      <c r="N200" s="132" t="s">
        <v>40</v>
      </c>
      <c r="O200" s="133">
        <v>0</v>
      </c>
      <c r="P200" s="133">
        <f>O200*H200</f>
        <v>0</v>
      </c>
      <c r="Q200" s="133">
        <v>0</v>
      </c>
      <c r="R200" s="133">
        <f>Q200*H200</f>
        <v>0</v>
      </c>
      <c r="S200" s="133">
        <v>0</v>
      </c>
      <c r="T200" s="134">
        <f>S200*H200</f>
        <v>0</v>
      </c>
      <c r="AR200" s="135" t="s">
        <v>145</v>
      </c>
      <c r="AT200" s="135" t="s">
        <v>140</v>
      </c>
      <c r="AU200" s="135" t="s">
        <v>85</v>
      </c>
      <c r="AY200" s="13" t="s">
        <v>137</v>
      </c>
      <c r="BE200" s="136">
        <f>IF(N200="základní",J200,0)</f>
        <v>0</v>
      </c>
      <c r="BF200" s="136">
        <f>IF(N200="snížená",J200,0)</f>
        <v>0</v>
      </c>
      <c r="BG200" s="136">
        <f>IF(N200="zákl. přenesená",J200,0)</f>
        <v>0</v>
      </c>
      <c r="BH200" s="136">
        <f>IF(N200="sníž. přenesená",J200,0)</f>
        <v>0</v>
      </c>
      <c r="BI200" s="136">
        <f>IF(N200="nulová",J200,0)</f>
        <v>0</v>
      </c>
      <c r="BJ200" s="13" t="s">
        <v>83</v>
      </c>
      <c r="BK200" s="136">
        <f>ROUND(I200*H200,2)</f>
        <v>0</v>
      </c>
      <c r="BL200" s="13" t="s">
        <v>145</v>
      </c>
      <c r="BM200" s="135" t="s">
        <v>612</v>
      </c>
    </row>
    <row r="201" spans="2:65" s="11" customFormat="1" ht="22.9" customHeight="1">
      <c r="B201" s="113"/>
      <c r="D201" s="114" t="s">
        <v>74</v>
      </c>
      <c r="E201" s="122" t="s">
        <v>788</v>
      </c>
      <c r="F201" s="122" t="s">
        <v>967</v>
      </c>
      <c r="J201" s="123">
        <f>BK201</f>
        <v>0</v>
      </c>
      <c r="L201" s="113"/>
      <c r="M201" s="117"/>
      <c r="P201" s="118">
        <f>P202</f>
        <v>0</v>
      </c>
      <c r="R201" s="118">
        <f>R202</f>
        <v>0</v>
      </c>
      <c r="T201" s="119">
        <f>T202</f>
        <v>0</v>
      </c>
      <c r="AR201" s="114" t="s">
        <v>83</v>
      </c>
      <c r="AT201" s="120" t="s">
        <v>74</v>
      </c>
      <c r="AU201" s="120" t="s">
        <v>83</v>
      </c>
      <c r="AY201" s="114" t="s">
        <v>137</v>
      </c>
      <c r="BK201" s="121">
        <f>BK202</f>
        <v>0</v>
      </c>
    </row>
    <row r="202" spans="2:65" s="1" customFormat="1" ht="16.5" customHeight="1">
      <c r="B202" s="124"/>
      <c r="C202" s="125" t="s">
        <v>375</v>
      </c>
      <c r="D202" s="125" t="s">
        <v>140</v>
      </c>
      <c r="E202" s="126" t="s">
        <v>968</v>
      </c>
      <c r="F202" s="127" t="s">
        <v>969</v>
      </c>
      <c r="G202" s="128" t="s">
        <v>793</v>
      </c>
      <c r="H202" s="129">
        <v>23</v>
      </c>
      <c r="I202" s="130"/>
      <c r="J202" s="130">
        <f>ROUND(I202*H202,2)</f>
        <v>0</v>
      </c>
      <c r="K202" s="127" t="s">
        <v>1</v>
      </c>
      <c r="L202" s="25"/>
      <c r="M202" s="131" t="s">
        <v>1</v>
      </c>
      <c r="N202" s="132" t="s">
        <v>40</v>
      </c>
      <c r="O202" s="133">
        <v>0</v>
      </c>
      <c r="P202" s="133">
        <f>O202*H202</f>
        <v>0</v>
      </c>
      <c r="Q202" s="133">
        <v>0</v>
      </c>
      <c r="R202" s="133">
        <f>Q202*H202</f>
        <v>0</v>
      </c>
      <c r="S202" s="133">
        <v>0</v>
      </c>
      <c r="T202" s="134">
        <f>S202*H202</f>
        <v>0</v>
      </c>
      <c r="AR202" s="135" t="s">
        <v>145</v>
      </c>
      <c r="AT202" s="135" t="s">
        <v>140</v>
      </c>
      <c r="AU202" s="135" t="s">
        <v>85</v>
      </c>
      <c r="AY202" s="13" t="s">
        <v>137</v>
      </c>
      <c r="BE202" s="136">
        <f>IF(N202="základní",J202,0)</f>
        <v>0</v>
      </c>
      <c r="BF202" s="136">
        <f>IF(N202="snížená",J202,0)</f>
        <v>0</v>
      </c>
      <c r="BG202" s="136">
        <f>IF(N202="zákl. přenesená",J202,0)</f>
        <v>0</v>
      </c>
      <c r="BH202" s="136">
        <f>IF(N202="sníž. přenesená",J202,0)</f>
        <v>0</v>
      </c>
      <c r="BI202" s="136">
        <f>IF(N202="nulová",J202,0)</f>
        <v>0</v>
      </c>
      <c r="BJ202" s="13" t="s">
        <v>83</v>
      </c>
      <c r="BK202" s="136">
        <f>ROUND(I202*H202,2)</f>
        <v>0</v>
      </c>
      <c r="BL202" s="13" t="s">
        <v>145</v>
      </c>
      <c r="BM202" s="135" t="s">
        <v>620</v>
      </c>
    </row>
    <row r="203" spans="2:65" s="11" customFormat="1" ht="22.9" customHeight="1">
      <c r="B203" s="113"/>
      <c r="D203" s="114" t="s">
        <v>74</v>
      </c>
      <c r="E203" s="122" t="s">
        <v>970</v>
      </c>
      <c r="F203" s="122" t="s">
        <v>971</v>
      </c>
      <c r="J203" s="123">
        <f>BK203</f>
        <v>0</v>
      </c>
      <c r="L203" s="113"/>
      <c r="M203" s="117"/>
      <c r="P203" s="118">
        <f>SUM(P204:P206)</f>
        <v>0</v>
      </c>
      <c r="R203" s="118">
        <f>SUM(R204:R206)</f>
        <v>0</v>
      </c>
      <c r="T203" s="119">
        <f>SUM(T204:T206)</f>
        <v>0</v>
      </c>
      <c r="AR203" s="114" t="s">
        <v>83</v>
      </c>
      <c r="AT203" s="120" t="s">
        <v>74</v>
      </c>
      <c r="AU203" s="120" t="s">
        <v>83</v>
      </c>
      <c r="AY203" s="114" t="s">
        <v>137</v>
      </c>
      <c r="BK203" s="121">
        <f>SUM(BK204:BK206)</f>
        <v>0</v>
      </c>
    </row>
    <row r="204" spans="2:65" s="1" customFormat="1" ht="16.5" customHeight="1">
      <c r="B204" s="124"/>
      <c r="C204" s="125" t="s">
        <v>379</v>
      </c>
      <c r="D204" s="125" t="s">
        <v>140</v>
      </c>
      <c r="E204" s="126" t="s">
        <v>972</v>
      </c>
      <c r="F204" s="127" t="s">
        <v>973</v>
      </c>
      <c r="G204" s="128" t="s">
        <v>734</v>
      </c>
      <c r="H204" s="129">
        <v>1</v>
      </c>
      <c r="I204" s="130"/>
      <c r="J204" s="130">
        <f>ROUND(I204*H204,2)</f>
        <v>0</v>
      </c>
      <c r="K204" s="127" t="s">
        <v>1</v>
      </c>
      <c r="L204" s="25"/>
      <c r="M204" s="131" t="s">
        <v>1</v>
      </c>
      <c r="N204" s="132" t="s">
        <v>40</v>
      </c>
      <c r="O204" s="133">
        <v>0</v>
      </c>
      <c r="P204" s="133">
        <f>O204*H204</f>
        <v>0</v>
      </c>
      <c r="Q204" s="133">
        <v>0</v>
      </c>
      <c r="R204" s="133">
        <f>Q204*H204</f>
        <v>0</v>
      </c>
      <c r="S204" s="133">
        <v>0</v>
      </c>
      <c r="T204" s="134">
        <f>S204*H204</f>
        <v>0</v>
      </c>
      <c r="AR204" s="135" t="s">
        <v>145</v>
      </c>
      <c r="AT204" s="135" t="s">
        <v>140</v>
      </c>
      <c r="AU204" s="135" t="s">
        <v>85</v>
      </c>
      <c r="AY204" s="13" t="s">
        <v>137</v>
      </c>
      <c r="BE204" s="136">
        <f>IF(N204="základní",J204,0)</f>
        <v>0</v>
      </c>
      <c r="BF204" s="136">
        <f>IF(N204="snížená",J204,0)</f>
        <v>0</v>
      </c>
      <c r="BG204" s="136">
        <f>IF(N204="zákl. přenesená",J204,0)</f>
        <v>0</v>
      </c>
      <c r="BH204" s="136">
        <f>IF(N204="sníž. přenesená",J204,0)</f>
        <v>0</v>
      </c>
      <c r="BI204" s="136">
        <f>IF(N204="nulová",J204,0)</f>
        <v>0</v>
      </c>
      <c r="BJ204" s="13" t="s">
        <v>83</v>
      </c>
      <c r="BK204" s="136">
        <f>ROUND(I204*H204,2)</f>
        <v>0</v>
      </c>
      <c r="BL204" s="13" t="s">
        <v>145</v>
      </c>
      <c r="BM204" s="135" t="s">
        <v>630</v>
      </c>
    </row>
    <row r="205" spans="2:65" s="1" customFormat="1" ht="16.5" customHeight="1">
      <c r="B205" s="124"/>
      <c r="C205" s="125" t="s">
        <v>383</v>
      </c>
      <c r="D205" s="125" t="s">
        <v>140</v>
      </c>
      <c r="E205" s="126" t="s">
        <v>974</v>
      </c>
      <c r="F205" s="127" t="s">
        <v>975</v>
      </c>
      <c r="G205" s="128" t="s">
        <v>734</v>
      </c>
      <c r="H205" s="129">
        <v>2</v>
      </c>
      <c r="I205" s="130"/>
      <c r="J205" s="130">
        <f>ROUND(I205*H205,2)</f>
        <v>0</v>
      </c>
      <c r="K205" s="127" t="s">
        <v>1</v>
      </c>
      <c r="L205" s="25"/>
      <c r="M205" s="131" t="s">
        <v>1</v>
      </c>
      <c r="N205" s="132" t="s">
        <v>40</v>
      </c>
      <c r="O205" s="133">
        <v>0</v>
      </c>
      <c r="P205" s="133">
        <f>O205*H205</f>
        <v>0</v>
      </c>
      <c r="Q205" s="133">
        <v>0</v>
      </c>
      <c r="R205" s="133">
        <f>Q205*H205</f>
        <v>0</v>
      </c>
      <c r="S205" s="133">
        <v>0</v>
      </c>
      <c r="T205" s="134">
        <f>S205*H205</f>
        <v>0</v>
      </c>
      <c r="AR205" s="135" t="s">
        <v>145</v>
      </c>
      <c r="AT205" s="135" t="s">
        <v>140</v>
      </c>
      <c r="AU205" s="135" t="s">
        <v>85</v>
      </c>
      <c r="AY205" s="13" t="s">
        <v>137</v>
      </c>
      <c r="BE205" s="136">
        <f>IF(N205="základní",J205,0)</f>
        <v>0</v>
      </c>
      <c r="BF205" s="136">
        <f>IF(N205="snížená",J205,0)</f>
        <v>0</v>
      </c>
      <c r="BG205" s="136">
        <f>IF(N205="zákl. přenesená",J205,0)</f>
        <v>0</v>
      </c>
      <c r="BH205" s="136">
        <f>IF(N205="sníž. přenesená",J205,0)</f>
        <v>0</v>
      </c>
      <c r="BI205" s="136">
        <f>IF(N205="nulová",J205,0)</f>
        <v>0</v>
      </c>
      <c r="BJ205" s="13" t="s">
        <v>83</v>
      </c>
      <c r="BK205" s="136">
        <f>ROUND(I205*H205,2)</f>
        <v>0</v>
      </c>
      <c r="BL205" s="13" t="s">
        <v>145</v>
      </c>
      <c r="BM205" s="135" t="s">
        <v>638</v>
      </c>
    </row>
    <row r="206" spans="2:65" s="1" customFormat="1" ht="16.5" customHeight="1">
      <c r="B206" s="124"/>
      <c r="C206" s="125" t="s">
        <v>387</v>
      </c>
      <c r="D206" s="125" t="s">
        <v>140</v>
      </c>
      <c r="E206" s="126" t="s">
        <v>976</v>
      </c>
      <c r="F206" s="127" t="s">
        <v>977</v>
      </c>
      <c r="G206" s="128" t="s">
        <v>734</v>
      </c>
      <c r="H206" s="129">
        <v>20</v>
      </c>
      <c r="I206" s="130"/>
      <c r="J206" s="130">
        <f>ROUND(I206*H206,2)</f>
        <v>0</v>
      </c>
      <c r="K206" s="127" t="s">
        <v>1</v>
      </c>
      <c r="L206" s="25"/>
      <c r="M206" s="131" t="s">
        <v>1</v>
      </c>
      <c r="N206" s="132" t="s">
        <v>40</v>
      </c>
      <c r="O206" s="133">
        <v>0</v>
      </c>
      <c r="P206" s="133">
        <f>O206*H206</f>
        <v>0</v>
      </c>
      <c r="Q206" s="133">
        <v>0</v>
      </c>
      <c r="R206" s="133">
        <f>Q206*H206</f>
        <v>0</v>
      </c>
      <c r="S206" s="133">
        <v>0</v>
      </c>
      <c r="T206" s="134">
        <f>S206*H206</f>
        <v>0</v>
      </c>
      <c r="AR206" s="135" t="s">
        <v>145</v>
      </c>
      <c r="AT206" s="135" t="s">
        <v>140</v>
      </c>
      <c r="AU206" s="135" t="s">
        <v>85</v>
      </c>
      <c r="AY206" s="13" t="s">
        <v>137</v>
      </c>
      <c r="BE206" s="136">
        <f>IF(N206="základní",J206,0)</f>
        <v>0</v>
      </c>
      <c r="BF206" s="136">
        <f>IF(N206="snížená",J206,0)</f>
        <v>0</v>
      </c>
      <c r="BG206" s="136">
        <f>IF(N206="zákl. přenesená",J206,0)</f>
        <v>0</v>
      </c>
      <c r="BH206" s="136">
        <f>IF(N206="sníž. přenesená",J206,0)</f>
        <v>0</v>
      </c>
      <c r="BI206" s="136">
        <f>IF(N206="nulová",J206,0)</f>
        <v>0</v>
      </c>
      <c r="BJ206" s="13" t="s">
        <v>83</v>
      </c>
      <c r="BK206" s="136">
        <f>ROUND(I206*H206,2)</f>
        <v>0</v>
      </c>
      <c r="BL206" s="13" t="s">
        <v>145</v>
      </c>
      <c r="BM206" s="135" t="s">
        <v>646</v>
      </c>
    </row>
    <row r="207" spans="2:65" s="11" customFormat="1" ht="22.9" customHeight="1">
      <c r="B207" s="113"/>
      <c r="D207" s="114" t="s">
        <v>74</v>
      </c>
      <c r="E207" s="122" t="s">
        <v>978</v>
      </c>
      <c r="F207" s="122" t="s">
        <v>979</v>
      </c>
      <c r="J207" s="123">
        <f>BK207</f>
        <v>0</v>
      </c>
      <c r="L207" s="113"/>
      <c r="M207" s="117"/>
      <c r="P207" s="118">
        <f>P208</f>
        <v>0</v>
      </c>
      <c r="R207" s="118">
        <f>R208</f>
        <v>0</v>
      </c>
      <c r="T207" s="119">
        <f>T208</f>
        <v>0</v>
      </c>
      <c r="AR207" s="114" t="s">
        <v>83</v>
      </c>
      <c r="AT207" s="120" t="s">
        <v>74</v>
      </c>
      <c r="AU207" s="120" t="s">
        <v>83</v>
      </c>
      <c r="AY207" s="114" t="s">
        <v>137</v>
      </c>
      <c r="BK207" s="121">
        <f>BK208</f>
        <v>0</v>
      </c>
    </row>
    <row r="208" spans="2:65" s="1" customFormat="1" ht="16.5" customHeight="1">
      <c r="B208" s="124"/>
      <c r="C208" s="125" t="s">
        <v>391</v>
      </c>
      <c r="D208" s="125" t="s">
        <v>140</v>
      </c>
      <c r="E208" s="126" t="s">
        <v>980</v>
      </c>
      <c r="F208" s="127" t="s">
        <v>981</v>
      </c>
      <c r="G208" s="128" t="s">
        <v>734</v>
      </c>
      <c r="H208" s="129">
        <v>3</v>
      </c>
      <c r="I208" s="130"/>
      <c r="J208" s="130">
        <f>ROUND(I208*H208,2)</f>
        <v>0</v>
      </c>
      <c r="K208" s="127" t="s">
        <v>1</v>
      </c>
      <c r="L208" s="25"/>
      <c r="M208" s="131" t="s">
        <v>1</v>
      </c>
      <c r="N208" s="132" t="s">
        <v>40</v>
      </c>
      <c r="O208" s="133">
        <v>0</v>
      </c>
      <c r="P208" s="133">
        <f>O208*H208</f>
        <v>0</v>
      </c>
      <c r="Q208" s="133">
        <v>0</v>
      </c>
      <c r="R208" s="133">
        <f>Q208*H208</f>
        <v>0</v>
      </c>
      <c r="S208" s="133">
        <v>0</v>
      </c>
      <c r="T208" s="134">
        <f>S208*H208</f>
        <v>0</v>
      </c>
      <c r="AR208" s="135" t="s">
        <v>145</v>
      </c>
      <c r="AT208" s="135" t="s">
        <v>140</v>
      </c>
      <c r="AU208" s="135" t="s">
        <v>85</v>
      </c>
      <c r="AY208" s="13" t="s">
        <v>137</v>
      </c>
      <c r="BE208" s="136">
        <f>IF(N208="základní",J208,0)</f>
        <v>0</v>
      </c>
      <c r="BF208" s="136">
        <f>IF(N208="snížená",J208,0)</f>
        <v>0</v>
      </c>
      <c r="BG208" s="136">
        <f>IF(N208="zákl. přenesená",J208,0)</f>
        <v>0</v>
      </c>
      <c r="BH208" s="136">
        <f>IF(N208="sníž. přenesená",J208,0)</f>
        <v>0</v>
      </c>
      <c r="BI208" s="136">
        <f>IF(N208="nulová",J208,0)</f>
        <v>0</v>
      </c>
      <c r="BJ208" s="13" t="s">
        <v>83</v>
      </c>
      <c r="BK208" s="136">
        <f>ROUND(I208*H208,2)</f>
        <v>0</v>
      </c>
      <c r="BL208" s="13" t="s">
        <v>145</v>
      </c>
      <c r="BM208" s="135" t="s">
        <v>654</v>
      </c>
    </row>
    <row r="209" spans="2:65" s="11" customFormat="1" ht="22.9" customHeight="1">
      <c r="B209" s="113"/>
      <c r="D209" s="114" t="s">
        <v>74</v>
      </c>
      <c r="E209" s="122" t="s">
        <v>982</v>
      </c>
      <c r="F209" s="122" t="s">
        <v>983</v>
      </c>
      <c r="J209" s="123">
        <f>BK209</f>
        <v>0</v>
      </c>
      <c r="L209" s="113"/>
      <c r="M209" s="117"/>
      <c r="P209" s="118">
        <f>P210</f>
        <v>0</v>
      </c>
      <c r="R209" s="118">
        <f>R210</f>
        <v>0</v>
      </c>
      <c r="T209" s="119">
        <f>T210</f>
        <v>0</v>
      </c>
      <c r="AR209" s="114" t="s">
        <v>83</v>
      </c>
      <c r="AT209" s="120" t="s">
        <v>74</v>
      </c>
      <c r="AU209" s="120" t="s">
        <v>83</v>
      </c>
      <c r="AY209" s="114" t="s">
        <v>137</v>
      </c>
      <c r="BK209" s="121">
        <f>BK210</f>
        <v>0</v>
      </c>
    </row>
    <row r="210" spans="2:65" s="1" customFormat="1" ht="16.5" customHeight="1">
      <c r="B210" s="124"/>
      <c r="C210" s="125" t="s">
        <v>395</v>
      </c>
      <c r="D210" s="125" t="s">
        <v>140</v>
      </c>
      <c r="E210" s="126" t="s">
        <v>984</v>
      </c>
      <c r="F210" s="127" t="s">
        <v>985</v>
      </c>
      <c r="G210" s="128" t="s">
        <v>734</v>
      </c>
      <c r="H210" s="129">
        <v>10</v>
      </c>
      <c r="I210" s="130"/>
      <c r="J210" s="130">
        <f>ROUND(I210*H210,2)</f>
        <v>0</v>
      </c>
      <c r="K210" s="127" t="s">
        <v>1</v>
      </c>
      <c r="L210" s="25"/>
      <c r="M210" s="131" t="s">
        <v>1</v>
      </c>
      <c r="N210" s="132" t="s">
        <v>40</v>
      </c>
      <c r="O210" s="133">
        <v>0</v>
      </c>
      <c r="P210" s="133">
        <f>O210*H210</f>
        <v>0</v>
      </c>
      <c r="Q210" s="133">
        <v>0</v>
      </c>
      <c r="R210" s="133">
        <f>Q210*H210</f>
        <v>0</v>
      </c>
      <c r="S210" s="133">
        <v>0</v>
      </c>
      <c r="T210" s="134">
        <f>S210*H210</f>
        <v>0</v>
      </c>
      <c r="AR210" s="135" t="s">
        <v>145</v>
      </c>
      <c r="AT210" s="135" t="s">
        <v>140</v>
      </c>
      <c r="AU210" s="135" t="s">
        <v>85</v>
      </c>
      <c r="AY210" s="13" t="s">
        <v>137</v>
      </c>
      <c r="BE210" s="136">
        <f>IF(N210="základní",J210,0)</f>
        <v>0</v>
      </c>
      <c r="BF210" s="136">
        <f>IF(N210="snížená",J210,0)</f>
        <v>0</v>
      </c>
      <c r="BG210" s="136">
        <f>IF(N210="zákl. přenesená",J210,0)</f>
        <v>0</v>
      </c>
      <c r="BH210" s="136">
        <f>IF(N210="sníž. přenesená",J210,0)</f>
        <v>0</v>
      </c>
      <c r="BI210" s="136">
        <f>IF(N210="nulová",J210,0)</f>
        <v>0</v>
      </c>
      <c r="BJ210" s="13" t="s">
        <v>83</v>
      </c>
      <c r="BK210" s="136">
        <f>ROUND(I210*H210,2)</f>
        <v>0</v>
      </c>
      <c r="BL210" s="13" t="s">
        <v>145</v>
      </c>
      <c r="BM210" s="135" t="s">
        <v>664</v>
      </c>
    </row>
    <row r="211" spans="2:65" s="11" customFormat="1" ht="25.9" customHeight="1">
      <c r="B211" s="113"/>
      <c r="D211" s="114" t="s">
        <v>74</v>
      </c>
      <c r="E211" s="115" t="s">
        <v>986</v>
      </c>
      <c r="F211" s="115" t="s">
        <v>987</v>
      </c>
      <c r="J211" s="116">
        <f>BK211</f>
        <v>0</v>
      </c>
      <c r="L211" s="113"/>
      <c r="M211" s="117"/>
      <c r="P211" s="118">
        <f>SUM(P212:P215)</f>
        <v>0</v>
      </c>
      <c r="R211" s="118">
        <f>SUM(R212:R215)</f>
        <v>0</v>
      </c>
      <c r="T211" s="119">
        <f>SUM(T212:T215)</f>
        <v>0</v>
      </c>
      <c r="AR211" s="114" t="s">
        <v>83</v>
      </c>
      <c r="AT211" s="120" t="s">
        <v>74</v>
      </c>
      <c r="AU211" s="120" t="s">
        <v>75</v>
      </c>
      <c r="AY211" s="114" t="s">
        <v>137</v>
      </c>
      <c r="BK211" s="121">
        <f>SUM(BK212:BK215)</f>
        <v>0</v>
      </c>
    </row>
    <row r="212" spans="2:65" s="1" customFormat="1" ht="16.5" customHeight="1">
      <c r="B212" s="124"/>
      <c r="C212" s="125" t="s">
        <v>399</v>
      </c>
      <c r="D212" s="125" t="s">
        <v>140</v>
      </c>
      <c r="E212" s="126" t="s">
        <v>988</v>
      </c>
      <c r="F212" s="127" t="s">
        <v>989</v>
      </c>
      <c r="G212" s="128" t="s">
        <v>757</v>
      </c>
      <c r="H212" s="129">
        <v>1</v>
      </c>
      <c r="I212" s="130"/>
      <c r="J212" s="130">
        <f>ROUND(I212*H212,2)</f>
        <v>0</v>
      </c>
      <c r="K212" s="127" t="s">
        <v>1</v>
      </c>
      <c r="L212" s="25"/>
      <c r="M212" s="131" t="s">
        <v>1</v>
      </c>
      <c r="N212" s="132" t="s">
        <v>40</v>
      </c>
      <c r="O212" s="133">
        <v>0</v>
      </c>
      <c r="P212" s="133">
        <f>O212*H212</f>
        <v>0</v>
      </c>
      <c r="Q212" s="133">
        <v>0</v>
      </c>
      <c r="R212" s="133">
        <f>Q212*H212</f>
        <v>0</v>
      </c>
      <c r="S212" s="133">
        <v>0</v>
      </c>
      <c r="T212" s="134">
        <f>S212*H212</f>
        <v>0</v>
      </c>
      <c r="AR212" s="135" t="s">
        <v>145</v>
      </c>
      <c r="AT212" s="135" t="s">
        <v>140</v>
      </c>
      <c r="AU212" s="135" t="s">
        <v>83</v>
      </c>
      <c r="AY212" s="13" t="s">
        <v>137</v>
      </c>
      <c r="BE212" s="136">
        <f>IF(N212="základní",J212,0)</f>
        <v>0</v>
      </c>
      <c r="BF212" s="136">
        <f>IF(N212="snížená",J212,0)</f>
        <v>0</v>
      </c>
      <c r="BG212" s="136">
        <f>IF(N212="zákl. přenesená",J212,0)</f>
        <v>0</v>
      </c>
      <c r="BH212" s="136">
        <f>IF(N212="sníž. přenesená",J212,0)</f>
        <v>0</v>
      </c>
      <c r="BI212" s="136">
        <f>IF(N212="nulová",J212,0)</f>
        <v>0</v>
      </c>
      <c r="BJ212" s="13" t="s">
        <v>83</v>
      </c>
      <c r="BK212" s="136">
        <f>ROUND(I212*H212,2)</f>
        <v>0</v>
      </c>
      <c r="BL212" s="13" t="s">
        <v>145</v>
      </c>
      <c r="BM212" s="135" t="s">
        <v>990</v>
      </c>
    </row>
    <row r="213" spans="2:65" s="1" customFormat="1" ht="16.5" customHeight="1">
      <c r="B213" s="124"/>
      <c r="C213" s="125" t="s">
        <v>404</v>
      </c>
      <c r="D213" s="125" t="s">
        <v>140</v>
      </c>
      <c r="E213" s="126" t="s">
        <v>991</v>
      </c>
      <c r="F213" s="127" t="s">
        <v>992</v>
      </c>
      <c r="G213" s="128" t="s">
        <v>757</v>
      </c>
      <c r="H213" s="129">
        <v>1</v>
      </c>
      <c r="I213" s="130"/>
      <c r="J213" s="130">
        <f>ROUND(I213*H213,2)</f>
        <v>0</v>
      </c>
      <c r="K213" s="127" t="s">
        <v>1</v>
      </c>
      <c r="L213" s="25"/>
      <c r="M213" s="131" t="s">
        <v>1</v>
      </c>
      <c r="N213" s="132" t="s">
        <v>40</v>
      </c>
      <c r="O213" s="133">
        <v>0</v>
      </c>
      <c r="P213" s="133">
        <f>O213*H213</f>
        <v>0</v>
      </c>
      <c r="Q213" s="133">
        <v>0</v>
      </c>
      <c r="R213" s="133">
        <f>Q213*H213</f>
        <v>0</v>
      </c>
      <c r="S213" s="133">
        <v>0</v>
      </c>
      <c r="T213" s="134">
        <f>S213*H213</f>
        <v>0</v>
      </c>
      <c r="AR213" s="135" t="s">
        <v>145</v>
      </c>
      <c r="AT213" s="135" t="s">
        <v>140</v>
      </c>
      <c r="AU213" s="135" t="s">
        <v>83</v>
      </c>
      <c r="AY213" s="13" t="s">
        <v>137</v>
      </c>
      <c r="BE213" s="136">
        <f>IF(N213="základní",J213,0)</f>
        <v>0</v>
      </c>
      <c r="BF213" s="136">
        <f>IF(N213="snížená",J213,0)</f>
        <v>0</v>
      </c>
      <c r="BG213" s="136">
        <f>IF(N213="zákl. přenesená",J213,0)</f>
        <v>0</v>
      </c>
      <c r="BH213" s="136">
        <f>IF(N213="sníž. přenesená",J213,0)</f>
        <v>0</v>
      </c>
      <c r="BI213" s="136">
        <f>IF(N213="nulová",J213,0)</f>
        <v>0</v>
      </c>
      <c r="BJ213" s="13" t="s">
        <v>83</v>
      </c>
      <c r="BK213" s="136">
        <f>ROUND(I213*H213,2)</f>
        <v>0</v>
      </c>
      <c r="BL213" s="13" t="s">
        <v>145</v>
      </c>
      <c r="BM213" s="135" t="s">
        <v>993</v>
      </c>
    </row>
    <row r="214" spans="2:65" s="1" customFormat="1" ht="16.5" customHeight="1">
      <c r="B214" s="124"/>
      <c r="C214" s="125" t="s">
        <v>408</v>
      </c>
      <c r="D214" s="125" t="s">
        <v>140</v>
      </c>
      <c r="E214" s="126" t="s">
        <v>994</v>
      </c>
      <c r="F214" s="127" t="s">
        <v>995</v>
      </c>
      <c r="G214" s="128" t="s">
        <v>757</v>
      </c>
      <c r="H214" s="129">
        <v>1</v>
      </c>
      <c r="I214" s="130"/>
      <c r="J214" s="130">
        <f>ROUND(I214*H214,2)</f>
        <v>0</v>
      </c>
      <c r="K214" s="127" t="s">
        <v>1</v>
      </c>
      <c r="L214" s="25"/>
      <c r="M214" s="131" t="s">
        <v>1</v>
      </c>
      <c r="N214" s="132" t="s">
        <v>40</v>
      </c>
      <c r="O214" s="133">
        <v>0</v>
      </c>
      <c r="P214" s="133">
        <f>O214*H214</f>
        <v>0</v>
      </c>
      <c r="Q214" s="133">
        <v>0</v>
      </c>
      <c r="R214" s="133">
        <f>Q214*H214</f>
        <v>0</v>
      </c>
      <c r="S214" s="133">
        <v>0</v>
      </c>
      <c r="T214" s="134">
        <f>S214*H214</f>
        <v>0</v>
      </c>
      <c r="AR214" s="135" t="s">
        <v>145</v>
      </c>
      <c r="AT214" s="135" t="s">
        <v>140</v>
      </c>
      <c r="AU214" s="135" t="s">
        <v>83</v>
      </c>
      <c r="AY214" s="13" t="s">
        <v>137</v>
      </c>
      <c r="BE214" s="136">
        <f>IF(N214="základní",J214,0)</f>
        <v>0</v>
      </c>
      <c r="BF214" s="136">
        <f>IF(N214="snížená",J214,0)</f>
        <v>0</v>
      </c>
      <c r="BG214" s="136">
        <f>IF(N214="zákl. přenesená",J214,0)</f>
        <v>0</v>
      </c>
      <c r="BH214" s="136">
        <f>IF(N214="sníž. přenesená",J214,0)</f>
        <v>0</v>
      </c>
      <c r="BI214" s="136">
        <f>IF(N214="nulová",J214,0)</f>
        <v>0</v>
      </c>
      <c r="BJ214" s="13" t="s">
        <v>83</v>
      </c>
      <c r="BK214" s="136">
        <f>ROUND(I214*H214,2)</f>
        <v>0</v>
      </c>
      <c r="BL214" s="13" t="s">
        <v>145</v>
      </c>
      <c r="BM214" s="135" t="s">
        <v>996</v>
      </c>
    </row>
    <row r="215" spans="2:65" s="1" customFormat="1" ht="16.5" customHeight="1">
      <c r="B215" s="124"/>
      <c r="C215" s="125" t="s">
        <v>412</v>
      </c>
      <c r="D215" s="125" t="s">
        <v>140</v>
      </c>
      <c r="E215" s="126" t="s">
        <v>997</v>
      </c>
      <c r="F215" s="127" t="s">
        <v>998</v>
      </c>
      <c r="G215" s="128" t="s">
        <v>757</v>
      </c>
      <c r="H215" s="129">
        <v>1</v>
      </c>
      <c r="I215" s="130"/>
      <c r="J215" s="130">
        <f>ROUND(I215*H215,2)</f>
        <v>0</v>
      </c>
      <c r="K215" s="127" t="s">
        <v>1</v>
      </c>
      <c r="L215" s="25"/>
      <c r="M215" s="152" t="s">
        <v>1</v>
      </c>
      <c r="N215" s="153" t="s">
        <v>40</v>
      </c>
      <c r="O215" s="154">
        <v>0</v>
      </c>
      <c r="P215" s="154">
        <f>O215*H215</f>
        <v>0</v>
      </c>
      <c r="Q215" s="154">
        <v>0</v>
      </c>
      <c r="R215" s="154">
        <f>Q215*H215</f>
        <v>0</v>
      </c>
      <c r="S215" s="154">
        <v>0</v>
      </c>
      <c r="T215" s="155">
        <f>S215*H215</f>
        <v>0</v>
      </c>
      <c r="AR215" s="135" t="s">
        <v>145</v>
      </c>
      <c r="AT215" s="135" t="s">
        <v>140</v>
      </c>
      <c r="AU215" s="135" t="s">
        <v>83</v>
      </c>
      <c r="AY215" s="13" t="s">
        <v>137</v>
      </c>
      <c r="BE215" s="136">
        <f>IF(N215="základní",J215,0)</f>
        <v>0</v>
      </c>
      <c r="BF215" s="136">
        <f>IF(N215="snížená",J215,0)</f>
        <v>0</v>
      </c>
      <c r="BG215" s="136">
        <f>IF(N215="zákl. přenesená",J215,0)</f>
        <v>0</v>
      </c>
      <c r="BH215" s="136">
        <f>IF(N215="sníž. přenesená",J215,0)</f>
        <v>0</v>
      </c>
      <c r="BI215" s="136">
        <f>IF(N215="nulová",J215,0)</f>
        <v>0</v>
      </c>
      <c r="BJ215" s="13" t="s">
        <v>83</v>
      </c>
      <c r="BK215" s="136">
        <f>ROUND(I215*H215,2)</f>
        <v>0</v>
      </c>
      <c r="BL215" s="13" t="s">
        <v>145</v>
      </c>
      <c r="BM215" s="135" t="s">
        <v>999</v>
      </c>
    </row>
    <row r="216" spans="2:65" s="1" customFormat="1" ht="6.95" customHeight="1">
      <c r="B216" s="37"/>
      <c r="C216" s="38"/>
      <c r="D216" s="38"/>
      <c r="E216" s="38"/>
      <c r="F216" s="38"/>
      <c r="G216" s="38"/>
      <c r="H216" s="38"/>
      <c r="I216" s="38"/>
      <c r="J216" s="38"/>
      <c r="K216" s="38"/>
      <c r="L216" s="25"/>
    </row>
  </sheetData>
  <autoFilter ref="C134:K215"/>
  <mergeCells count="9">
    <mergeCell ref="E87:H87"/>
    <mergeCell ref="E125:H125"/>
    <mergeCell ref="E127:H12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8</vt:i4>
      </vt:variant>
    </vt:vector>
  </HeadingPairs>
  <TitlesOfParts>
    <vt:vector size="12" baseType="lpstr">
      <vt:lpstr>Rekapitulace stavby</vt:lpstr>
      <vt:lpstr>D.1.1 - Odborná učebna fy...</vt:lpstr>
      <vt:lpstr>EI-DS - Elektroinstalace ...</vt:lpstr>
      <vt:lpstr>EI-SP - Elektroinstalace ...</vt:lpstr>
      <vt:lpstr>'D.1.1 - Odborná učebna fy...'!Názvy_tisku</vt:lpstr>
      <vt:lpstr>'EI-DS - Elektroinstalace ...'!Názvy_tisku</vt:lpstr>
      <vt:lpstr>'EI-SP - Elektroinstalace ...'!Názvy_tisku</vt:lpstr>
      <vt:lpstr>'Rekapitulace stavby'!Názvy_tisku</vt:lpstr>
      <vt:lpstr>'D.1.1 - Odborná učebna fy...'!Oblast_tisku</vt:lpstr>
      <vt:lpstr>'EI-DS - Elektroinstalace ...'!Oblast_tisku</vt:lpstr>
      <vt:lpstr>'EI-SP - Elektroinstalace 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ST\STM</dc:creator>
  <cp:lastModifiedBy>Ing. HlavoňováJarmila</cp:lastModifiedBy>
  <dcterms:created xsi:type="dcterms:W3CDTF">2026-04-05T16:53:53Z</dcterms:created>
  <dcterms:modified xsi:type="dcterms:W3CDTF">2026-04-08T12:17:19Z</dcterms:modified>
</cp:coreProperties>
</file>