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405" windowWidth="17895" windowHeight="7950" activeTab="2"/>
  </bookViews>
  <sheets>
    <sheet name="Krycí list" sheetId="1" r:id="rId1"/>
    <sheet name="Rekapitulace" sheetId="2" r:id="rId2"/>
    <sheet name="Položky" sheetId="3" r:id="rId3"/>
    <sheet name="UT" sheetId="4" r:id="rId4"/>
    <sheet name="ZTI" sheetId="5" r:id="rId5"/>
    <sheet name="VZT_rekapitulace" sheetId="6" r:id="rId6"/>
    <sheet name="VZT" sheetId="7" r:id="rId7"/>
    <sheet name="EL" sheetId="8" r:id="rId8"/>
    <sheet name="SLP" sheetId="9" r:id="rId9"/>
    <sheet name="MaR" sheetId="10" r:id="rId10"/>
  </sheets>
  <externalReferences>
    <externalReference r:id="rId13"/>
  </externalReference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'Rekapitulace'!$G$43</definedName>
    <definedName name="Dodavka0">'Položky'!#REF!</definedName>
    <definedName name="HSV">'Rekapitulace'!$E$43</definedName>
    <definedName name="HSV0">'Položky'!#REF!</definedName>
    <definedName name="HZS">'Rekapitulace'!$I$43</definedName>
    <definedName name="HZS0">'Položky'!#REF!</definedName>
    <definedName name="JKSO">'Krycí list'!$F$5</definedName>
    <definedName name="MJ">'Krycí list'!$G$5</definedName>
    <definedName name="Mont">'Rekapitulace'!$H$43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'Položky'!$A$1:$G$1042</definedName>
    <definedName name="_xlnm.Print_Area" localSheetId="1">'Rekapitulace'!$A$1:$I$49</definedName>
    <definedName name="PocetMJ">'Krycí list'!$G$8</definedName>
    <definedName name="Poznamka">'Krycí list'!$B$37</definedName>
    <definedName name="Projektant">'Krycí list'!$C$8</definedName>
    <definedName name="PSV">'Rekapitulace'!$F$43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'Rekapitulace'!$H$49</definedName>
    <definedName name="VRNKc">'Rekapitulace'!$E$48</definedName>
    <definedName name="VRNnazev">'Rekapitulace'!$A$48</definedName>
    <definedName name="VRNproc">'Rekapitulace'!$F$48</definedName>
    <definedName name="VRNzakl">'Rekapitulace'!$G$48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<sst xmlns="http://schemas.openxmlformats.org/spreadsheetml/2006/main" count="4903" uniqueCount="1911">
  <si>
    <t>Přesun hmot pro obklady keramické, výšky do 12 m 
procento určuje uchazeč dle vlastního uvážení</t>
  </si>
  <si>
    <t>POL.</t>
  </si>
  <si>
    <t>NÁZEV</t>
  </si>
  <si>
    <t>POČET</t>
  </si>
  <si>
    <t>JC</t>
  </si>
  <si>
    <t>CELKEM</t>
  </si>
  <si>
    <t>ROZVÁDĚČE S PŘEPĚŤOVÝMI OCHRANAMI VČETNĚ MONTÁŽE A ZAPOJENÍ</t>
  </si>
  <si>
    <t>1.</t>
  </si>
  <si>
    <t>R0.7 - PODRUŽNÁ MODULOVÁ ROZVODNICE</t>
  </si>
  <si>
    <t>ks</t>
  </si>
  <si>
    <t>IP40/20, MODULOVÝ, NA POVRCH, 1200x600x200mm; hlavní vypínač; pojistky; přepěťová ochrana stupně "T2"; PPP, jističe, pomocné kontakty, jističe a proudové chrániče s nadrpoudovou ochranou pro světelné a zásuvkové obody; jističe pro zásuvkové obvody PC; jističe pro tabule; jističe pro projektory, rezervní jističe - viz 07</t>
  </si>
  <si>
    <t>2.</t>
  </si>
  <si>
    <t>R0.4 - ÚPRAVA STÁVAJÍCÍHO ROZVADĚČE</t>
  </si>
  <si>
    <t>DOPLNĚNÍ JISTIČE B/3-20A, ÚPRAVA ROZVADĚČE</t>
  </si>
  <si>
    <t>3.</t>
  </si>
  <si>
    <t>R1.3 - ÚPRAVA STÁVAJÍCÍHO ROZVADĚČE</t>
  </si>
  <si>
    <t>DOPLNĚNÍ JISTIČE C/1-16A, PROUDOVÉHO CHRÁNIČE B/1-10A/0,03A , JISTIČE B/1-6A, ÚPRAVA ROZVADĚČE</t>
  </si>
  <si>
    <t>MEZISOUČET</t>
  </si>
  <si>
    <t>SPÍNAČE VČETNĚ MONTÁŽE A ZAPOJENÍ</t>
  </si>
  <si>
    <t>4.</t>
  </si>
  <si>
    <t>SPÍNAČ JEDNOPÓLOVÝ 250V 10A IP20 kompletní, řazení 1, bílý, zapuštěný</t>
  </si>
  <si>
    <t>5.</t>
  </si>
  <si>
    <t>SPÍNAČ SÉRIOVÝ 250V 10A IP20 kompletní, řazení 5, bílý, zapuštěný</t>
  </si>
  <si>
    <t>6.</t>
  </si>
  <si>
    <t>SPÍNAČ STŘÍDAVÝ 250V 10A IP20 kompletní, řazení 6, bílý, zapuštěný</t>
  </si>
  <si>
    <t>7.</t>
  </si>
  <si>
    <t>SPÍNAČ STŘÁDAVÝ+JEDNOPOLOVÝ 250V 10A IP20 kompletní, řazení 6+1(6+6), bílý, zapuštěný</t>
  </si>
  <si>
    <t>8.</t>
  </si>
  <si>
    <t>PŘEPÍNAČ ŽALUZIOVÝ 250V 10A IP20 kompletní, zapuštěný, bílý</t>
  </si>
  <si>
    <t>9.</t>
  </si>
  <si>
    <t>TLAČÍTKO SE SIG. DOUTNAVKOU 250V 10A IP20 kompletní, zapuštěný, bílý</t>
  </si>
  <si>
    <t>ZÁSUVKY VČETNĚ MONTÁŽE A ZAPOJENÍ</t>
  </si>
  <si>
    <t>10.</t>
  </si>
  <si>
    <t>ZÁSUVKA JEDNONÁSOBNÁ 250V, 16A IP20 kompletní, bílá, zapuštěná</t>
  </si>
  <si>
    <t>11.</t>
  </si>
  <si>
    <t>ZÁSUVKA DVOJNÁSOBNÁ VYOSENÁ 250V, 16A IP20 kompletní, vyosená, zapuštěná, bílá</t>
  </si>
  <si>
    <t>12.</t>
  </si>
  <si>
    <t>ZÁSUVKA DVOJNÁSOBNÁ VYOSENÁ 250V, 16A IP20 kompletní, šedá, přepětí "T3", zapuštěná</t>
  </si>
  <si>
    <t>13.</t>
  </si>
  <si>
    <t>ZÁSUVKA DVOJNÁSOBNÁ VYOSENÁ 250V, 16A IP20 kompletní, vyosená, zapuštěná, šedá</t>
  </si>
  <si>
    <t>14.</t>
  </si>
  <si>
    <t>ZÁSUVKA JEDNONÁSOBNÁ 250V, 16A IP20 kompletní, šedá, přepětí "T3", na povrch</t>
  </si>
  <si>
    <t>SVÍTIDLA VČETNĚ ZDROJŮ, STARTÉRŮ, MONTÁŽE A ZAPOJENÍ A VŠECH PŘÍSLUŠNÝCH KOMPONENTŮ</t>
  </si>
  <si>
    <t>15.</t>
  </si>
  <si>
    <t>F</t>
  </si>
  <si>
    <t>ZÁŘIVKOVÉ SVÍTIDLO PŘISAZENÉ 2x36W IP20-BÍLÁ MŘÍŽKA</t>
  </si>
  <si>
    <t>16.</t>
  </si>
  <si>
    <t>G</t>
  </si>
  <si>
    <t>ZÁŘIVKOVÉ SVÍTIDLO PŘISAZENÉ 2x36W IP20-LEŠTĚNÁ MŘÍŽKA</t>
  </si>
  <si>
    <t>17.</t>
  </si>
  <si>
    <t>GN</t>
  </si>
  <si>
    <t>ZÁŘIVKOVÉ SVÍTIDLO PŘISAZENÉ 2x36W IP20-LEŠTĚNÁ MŘÍŽKA S NZ 1HOD</t>
  </si>
  <si>
    <t>18.</t>
  </si>
  <si>
    <t>L</t>
  </si>
  <si>
    <t>ZÁŘIVKOVÉ SVÍTIDLO PŘISAZENÉ 1x36W IP20 ASYMETR</t>
  </si>
  <si>
    <t>19.</t>
  </si>
  <si>
    <t>K</t>
  </si>
  <si>
    <t>ZÁŘIVKOVÉ SVÍTIDLO PŘISAZENÉ 2x26W IP20</t>
  </si>
  <si>
    <t>20.</t>
  </si>
  <si>
    <t>NOUZOVÉ ZÁŘIVKOVÉ SVÍTIDLO PŘISAZENÉ 1x8W IP40 s piktogramem 1HOD</t>
  </si>
  <si>
    <t>21.</t>
  </si>
  <si>
    <t>P</t>
  </si>
  <si>
    <t>LINEÁRNÍ LED SVÍTIDLO 8W 230V IP20 PŘISAZENÉ DxVxŠ 580x35x26mm</t>
  </si>
  <si>
    <t>INSTALAČNÍ MATERIÁL, PŘÍSTROJE, ZAŘÍZENÍ, VČETNĚ MONTÁŽE A ZAPOJENÍ</t>
  </si>
  <si>
    <t>KRABICE POD OMÍTKU</t>
  </si>
  <si>
    <t>22.</t>
  </si>
  <si>
    <t>KRABICE ODBOČNÁ S VÍČKEM A S BEZŠROUBOVÝMI SVORKAMI MALÁ</t>
  </si>
  <si>
    <t>23.</t>
  </si>
  <si>
    <t>KRABICE ODBOČNÁ S VÍČKEM A S BEZŠROUBOVÝMI SVORKAMI VELKÁ</t>
  </si>
  <si>
    <t>24.</t>
  </si>
  <si>
    <t>KRABICE PŘÍSTROJOVÁ</t>
  </si>
  <si>
    <t>25.</t>
  </si>
  <si>
    <t>KRABICE PŘÍSTROJOVÁ  S  BEZŠROUBOVÝMI SVORKAMI A S VÍČKEM</t>
  </si>
  <si>
    <t>KRABICE V UZAVŘENÉM PROVEDENÍ - NA POVRCH</t>
  </si>
  <si>
    <t>26.</t>
  </si>
  <si>
    <t>KRABICE S VÍČKEM A BEZŠROUBOVÉ SVORKY, PLASTOVÁ, IP54</t>
  </si>
  <si>
    <t>KABELOVÉ KANÁLY, LIŠTY</t>
  </si>
  <si>
    <t>27.</t>
  </si>
  <si>
    <t>KABELOVÁ LIŠTA 17x17</t>
  </si>
  <si>
    <t>28.</t>
  </si>
  <si>
    <t>KABELOVÁ LIŠTA 25x15</t>
  </si>
  <si>
    <t>29.</t>
  </si>
  <si>
    <t>KABELOVÁ LIŠTA 40x40</t>
  </si>
  <si>
    <t>OSTATNÍ MATERIÁL</t>
  </si>
  <si>
    <t>30.</t>
  </si>
  <si>
    <t>NOSNÝ MATERIÁL DO 5kg</t>
  </si>
  <si>
    <t>KABELY VČETNĚ MONTÁŽE (VYSEKÁNÍ DRÁŽEK A ZAPRAVENÍ) A ZAPOJENÍ</t>
  </si>
  <si>
    <t>31.</t>
  </si>
  <si>
    <t>KABEL CYKY 5Cx4mm</t>
  </si>
  <si>
    <t>32.</t>
  </si>
  <si>
    <t>KABEL CYKY 3Cx2,5mm</t>
  </si>
  <si>
    <t>33.</t>
  </si>
  <si>
    <t>KABEL CYKY 5Cx1,5mm</t>
  </si>
  <si>
    <t>34.</t>
  </si>
  <si>
    <t>KABEL CYKY 3Cx1,5mm</t>
  </si>
  <si>
    <t>35.</t>
  </si>
  <si>
    <t>KABEL CYKY 3Ax1,5mm</t>
  </si>
  <si>
    <t>36.</t>
  </si>
  <si>
    <t>KABEL CYKY 2Ax1,5mm</t>
  </si>
  <si>
    <t>37.</t>
  </si>
  <si>
    <t>DRÁT CY 16mm</t>
  </si>
  <si>
    <t>38.</t>
  </si>
  <si>
    <t>DRÁT CY 6mm</t>
  </si>
  <si>
    <t>39.</t>
  </si>
  <si>
    <t>DRÁT CY 4mm</t>
  </si>
  <si>
    <t>BLESKOSVOD A UZEMNĚNÍ VČETNĚ MONTÁŽE A ZAPOJENÍ</t>
  </si>
  <si>
    <t>40.</t>
  </si>
  <si>
    <t>"SK" SVORKA KŘÍŽOVÁ Fe/Zn</t>
  </si>
  <si>
    <t>41.</t>
  </si>
  <si>
    <t>"SS" SVORKA SPOJOVACÍ  Fe/Zn</t>
  </si>
  <si>
    <t>42.</t>
  </si>
  <si>
    <t>"SZ" SVORKA ZKUŠEBNÍ Fe/Zn</t>
  </si>
  <si>
    <t>43.</t>
  </si>
  <si>
    <t>"OŠ" OZNAČOVACÍ ŠTÍTEK Fe/Zn</t>
  </si>
  <si>
    <t>44.</t>
  </si>
  <si>
    <t>"OÚ" OCHRANNÝ ÚHELNÍK SE DVĚMA DRŽÁKY Fe/Zn, l=250mm</t>
  </si>
  <si>
    <t>45.</t>
  </si>
  <si>
    <t>"ST" SVORKA NA OKAPOVÉ SVODY Fe/Zn</t>
  </si>
  <si>
    <t>46.</t>
  </si>
  <si>
    <t>"PV 1" PODPĚRA VEDENÍ DO ZDIVA Fe/Zn, l=300mm</t>
  </si>
  <si>
    <t>47.</t>
  </si>
  <si>
    <t>"PV 21" PODPĚRA VEDENÍ NA PLOCHÉ STŘECHY Fe/Zn</t>
  </si>
  <si>
    <t>48.</t>
  </si>
  <si>
    <t>"SP1" SVORKA PRO PŘIPOJENÍ KOVOVÝCH ČÁSTÍ Fe/Zn</t>
  </si>
  <si>
    <t>49.</t>
  </si>
  <si>
    <t>"SO" SVORKA OKAPOVÁ Fe/Zn</t>
  </si>
  <si>
    <t>50.</t>
  </si>
  <si>
    <t>Drát FeZn ø 8mm</t>
  </si>
  <si>
    <t>51.</t>
  </si>
  <si>
    <t>Drát FeZn ø 10mm</t>
  </si>
  <si>
    <t>52.</t>
  </si>
  <si>
    <t>ZEMNÍCÍ PÁSEK FeZn 30/4 mm</t>
  </si>
  <si>
    <t>53.</t>
  </si>
  <si>
    <t>SVÁR OBOUSTRANNÝ 10cm NA PÁSEK FeZn 30/4mm vč. ANTIKOROZNÍ OCHRANY</t>
  </si>
  <si>
    <t>OSTATNÍ</t>
  </si>
  <si>
    <t>54.</t>
  </si>
  <si>
    <t>KABELOVÝ VÝVOD PRO TECHNOLOGIE, ukončení a zapojení</t>
  </si>
  <si>
    <t>55.</t>
  </si>
  <si>
    <t>SVORKA PRO PŘIPOJENÍ UZEMNĚNÍ TECHNOLOGIE (VZT, ÚT, ZTI)</t>
  </si>
  <si>
    <t>56.</t>
  </si>
  <si>
    <t>ČASOVÝ DOBĚH POD VYPÍNAČ 0-60min 230V 10A</t>
  </si>
  <si>
    <t>57.</t>
  </si>
  <si>
    <t>ŠTÍTKY NA KRABICE, ZÁSUVKY A SPÍNAČE</t>
  </si>
  <si>
    <t>58.</t>
  </si>
  <si>
    <t>PROTIPOŽÁRNÍ PROSTUP DLE POČTU KABELŮ</t>
  </si>
  <si>
    <t>59.</t>
  </si>
  <si>
    <t>DEMONTÁŽE</t>
  </si>
  <si>
    <t>60.</t>
  </si>
  <si>
    <t>KOORDINACE PROFESÍ BĚHEM STAVBY</t>
  </si>
  <si>
    <t>61.</t>
  </si>
  <si>
    <t>REVIZE</t>
  </si>
  <si>
    <t>62.</t>
  </si>
  <si>
    <t>POMOCNÝ INSTALAČNÍ MATERIÁL</t>
  </si>
  <si>
    <t>CELKEM ELEKTROINSTALACE SILNOPROUD</t>
  </si>
  <si>
    <t>1 AV technika pro učebnu</t>
  </si>
  <si>
    <t>Popis položky</t>
  </si>
  <si>
    <t>Počet</t>
  </si>
  <si>
    <t>Mj</t>
  </si>
  <si>
    <t>Jedn. cena</t>
  </si>
  <si>
    <t>Celkem</t>
  </si>
  <si>
    <t xml:space="preserve">Projektor, projektor FULL HD, 3300 ANSI Lm, kontrast 5000:1, </t>
  </si>
  <si>
    <t>Konzola pro projektor</t>
  </si>
  <si>
    <t>promítací plátno š=300cm, včteně pouzdra pro vestavbu</t>
  </si>
  <si>
    <t>kabeláž, montáž, trubkování</t>
  </si>
  <si>
    <t>Aktivní repro, 20W, 2+0, pevná montáž na stěnu</t>
  </si>
  <si>
    <t>set</t>
  </si>
  <si>
    <t>2 Strukturovaná kabeláž</t>
  </si>
  <si>
    <t>No.</t>
  </si>
  <si>
    <t>Dvojzásuvka 2xRJ45 cat5E</t>
  </si>
  <si>
    <t>MONT DVOJZÁSUVKY UTP 2xRJ</t>
  </si>
  <si>
    <t>Zásuvky kompatibilní se silnoproudem (rámečky)</t>
  </si>
  <si>
    <t>UKONČENÍ - FORMA NA KABELU UTP 5E.KAT</t>
  </si>
  <si>
    <t>ZATAŽ KAB UTP, FTP DO LIŠT, TRUBEK</t>
  </si>
  <si>
    <t>UTP kabel cat 5E</t>
  </si>
  <si>
    <t>MĚŘENÍ 1 KABELU K5E,VYHOT. PROTOKOLU</t>
  </si>
  <si>
    <t>Panel 48pt - černý, 2HU, 45 sklon, 48 port, kat5e</t>
  </si>
  <si>
    <t>Panel 48pt - žlutý, 2HU, 45 sklon, 48 port, ISDN</t>
  </si>
  <si>
    <t>Patch kabel RJ45/RJ45 , 2m cat5e</t>
  </si>
  <si>
    <t>MONT. 2HU PATCH PANELU KAT.5 BEZ UK</t>
  </si>
  <si>
    <t>Optický patch panel, pro 24 vláken včetně kazety</t>
  </si>
  <si>
    <t>Organizér 2U</t>
  </si>
  <si>
    <t>MONTÁŽ 1HU POMOC. PANELU</t>
  </si>
  <si>
    <t>vybavený 19" rack 42U 800x800</t>
  </si>
  <si>
    <t>MONTÁŽ RACKU</t>
  </si>
  <si>
    <t>MONTÁŽ PANELU PRO PŘÍVOD 220V</t>
  </si>
  <si>
    <t>Panel ACAR 5x230V s jištěním, EURO lichob. zást.</t>
  </si>
  <si>
    <t>Uzemnění rozvaděče rack</t>
  </si>
  <si>
    <t>MONTAZ SWITCHE 100Mbps</t>
  </si>
  <si>
    <t xml:space="preserve">MONTAZ PREVODNIKU </t>
  </si>
  <si>
    <t>pár</t>
  </si>
  <si>
    <t>Převodník 1000base metalika/optikaSM</t>
  </si>
  <si>
    <t xml:space="preserve">SWITCH 24m PoE portů 1000 BaseT, management, nutná plná kompatibilita se stábvajícími zařízeními! </t>
  </si>
  <si>
    <t>Krabice KO 68 pod omítku vč. vysekání lůžka</t>
  </si>
  <si>
    <t>Kabel SYKFY20x2x0,5</t>
  </si>
  <si>
    <t>Montáž SYKFY</t>
  </si>
  <si>
    <t>Zakončení kabelu SYKFY</t>
  </si>
  <si>
    <t>Dodávka optického kabelu 8vl.SM</t>
  </si>
  <si>
    <t>Montáž optika</t>
  </si>
  <si>
    <t>Zakončení optického vláka, spojka, pigtail, měření</t>
  </si>
  <si>
    <t>Průraz zdivem, cihlová zeď, tloušťka do 30 cm, do 100x100</t>
  </si>
  <si>
    <t>Zřízení požární ucpávky systémové, do 100x100</t>
  </si>
  <si>
    <t>Trubka Monoflex,PVC  pod omítkou, v podlaze 16-29 mm</t>
  </si>
  <si>
    <t>Krabice KO 68 pod omítku vč. vysekání lůžka, včetně sekání kapes, drážek, zapravení</t>
  </si>
  <si>
    <t>Žlab ocelový 50/ 50 mm D+M komplet</t>
  </si>
  <si>
    <t xml:space="preserve">3 Místní školní rozhlas </t>
  </si>
  <si>
    <t>Reproduktor, skříňka na povrch, 6W</t>
  </si>
  <si>
    <t>Montáž reproduktoru 6 W</t>
  </si>
  <si>
    <t>CYKY 750V 3 x 1.5 montáž )(pro repro i pro přenesení ústředny)</t>
  </si>
  <si>
    <t>CYKY 300/500V - 3x1,5</t>
  </si>
  <si>
    <t>4, 5 Jednotný čas, školní zvonek</t>
  </si>
  <si>
    <t>Hodiny jednotného času  jednostranné, digitální, červený displej</t>
  </si>
  <si>
    <t>Zvonek 75V</t>
  </si>
  <si>
    <t>CYKY 750V 2 x 1.5 montáž</t>
  </si>
  <si>
    <t>CYKY 300/500V - 2x1,5</t>
  </si>
  <si>
    <t>Ústředna hodiny demontáž</t>
  </si>
  <si>
    <t>Ústředna hodiny montáž</t>
  </si>
  <si>
    <t>6 El.zabezpečovací signalizace</t>
  </si>
  <si>
    <t>doprogramování EZS zařízení</t>
  </si>
  <si>
    <t>MONT CIDLA INFRAPASIVNIHO</t>
  </si>
  <si>
    <t>IR detektor s duálním senzorem, dodávka, sběrnicový</t>
  </si>
  <si>
    <t>MONTÁŽ KLÁVESNICE</t>
  </si>
  <si>
    <t>Ovládací klávesnice s displejem na BUS</t>
  </si>
  <si>
    <t>Belden 9501+ CYKY2x1 bus</t>
  </si>
  <si>
    <t>Kabely BELDEN+CYKY montáž</t>
  </si>
  <si>
    <t>7 Interkom - domácí telefon</t>
  </si>
  <si>
    <t>Dodávka IP  video interkomu dveřního, kamera, antivandal provedení, min. 14 tlačítek, HiTech</t>
  </si>
  <si>
    <t>Dodávka videointerkomu, na stůl či na stěnu, IP řešení  monitor se sluchátkem, možnost otevřít dveře, 7inch LCD</t>
  </si>
  <si>
    <t>Montáž interkomu na stůl, včetně dodávky patchcordu</t>
  </si>
  <si>
    <t>Samozamykací elektromechanický zámek, komplet, d+m do vstupních dveří (využívá se stávající zámek)</t>
  </si>
  <si>
    <t>Oživení</t>
  </si>
  <si>
    <t>Kabeláž, aktivní prvek -  viz strukturovaná kabeláž</t>
  </si>
  <si>
    <t/>
  </si>
  <si>
    <t>základní</t>
  </si>
  <si>
    <t>Cena celkem [CZK]</t>
  </si>
  <si>
    <t>Náklady soupisu celkem</t>
  </si>
  <si>
    <t>-1</t>
  </si>
  <si>
    <t>PSV - Práce a dodávky PSV</t>
  </si>
  <si>
    <t>PČ</t>
  </si>
  <si>
    <t>Typ</t>
  </si>
  <si>
    <t>Kód</t>
  </si>
  <si>
    <t>Popis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</si>
  <si>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</si>
  <si>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</si>
  <si>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</si>
  <si>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</si>
  <si>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</si>
  <si>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</si>
  <si>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</si>
  <si>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</si>
  <si>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</si>
  <si>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</si>
  <si>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</si>
  <si>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Práce a dodávky PSV</t>
  </si>
  <si>
    <t>ROZPOCET</t>
  </si>
  <si>
    <t>713411111</t>
  </si>
  <si>
    <t>Montáž izolace tepelné potrubí pásy nebo rohožemi bez úpravy staženými drátem 1x</t>
  </si>
  <si>
    <t>CS ÚRS 2017 01</t>
  </si>
  <si>
    <t>16</t>
  </si>
  <si>
    <t>-291849599</t>
  </si>
  <si>
    <t>NIZ1510</t>
  </si>
  <si>
    <t>Návleková izolace  d 15 tl. 10 mm</t>
  </si>
  <si>
    <t>Plánovaná cena</t>
  </si>
  <si>
    <t>-1493327862</t>
  </si>
  <si>
    <t>NIZ1810</t>
  </si>
  <si>
    <t>Návleková izolace  d 18 tl. 10 mm</t>
  </si>
  <si>
    <t>-1994940588</t>
  </si>
  <si>
    <t>NIZ2210</t>
  </si>
  <si>
    <t>Návleková izolace  d 22 tl. 10 mm</t>
  </si>
  <si>
    <t>177775057</t>
  </si>
  <si>
    <t>LEP400</t>
  </si>
  <si>
    <t xml:space="preserve">  Chloroprénové lepidlo 400 ml</t>
  </si>
  <si>
    <t>BAL</t>
  </si>
  <si>
    <t>589757122</t>
  </si>
  <si>
    <t>6</t>
  </si>
  <si>
    <t>M</t>
  </si>
  <si>
    <t>631511510</t>
  </si>
  <si>
    <t>trubice izolační z mierální plsti d  15/20mm</t>
  </si>
  <si>
    <t>8</t>
  </si>
  <si>
    <t>-886057504</t>
  </si>
  <si>
    <t>7</t>
  </si>
  <si>
    <t>631511660</t>
  </si>
  <si>
    <t>trubice izolační z mierální plsti d  18/30mm</t>
  </si>
  <si>
    <t>-568595626</t>
  </si>
  <si>
    <t>631511670</t>
  </si>
  <si>
    <t>trubice izolační z mierální plsti d  22/30mm</t>
  </si>
  <si>
    <t>-1954711702</t>
  </si>
  <si>
    <t>9</t>
  </si>
  <si>
    <t>998713101</t>
  </si>
  <si>
    <t>Přesun hmot pro izolace tepelné v objektech v do 6 m</t>
  </si>
  <si>
    <t>-275170079</t>
  </si>
  <si>
    <t>10</t>
  </si>
  <si>
    <t>998713193</t>
  </si>
  <si>
    <t>Příplatek k přesunu hmot 713 za zvětšený přesun do 500 m</t>
  </si>
  <si>
    <t>-2113187651</t>
  </si>
  <si>
    <t>732</t>
  </si>
  <si>
    <t>Ústřední vytápění - strojovny</t>
  </si>
  <si>
    <t>11</t>
  </si>
  <si>
    <t>732199100</t>
  </si>
  <si>
    <t>Montáž štítků orientačních</t>
  </si>
  <si>
    <t>soubor</t>
  </si>
  <si>
    <t>-707365922</t>
  </si>
  <si>
    <t>12</t>
  </si>
  <si>
    <t>732199101</t>
  </si>
  <si>
    <t>Orientační štítek</t>
  </si>
  <si>
    <t>-157053811</t>
  </si>
  <si>
    <t>13</t>
  </si>
  <si>
    <t>HZSTOPSK</t>
  </si>
  <si>
    <t>Topná zkouška</t>
  </si>
  <si>
    <t>1912112248</t>
  </si>
  <si>
    <t>14</t>
  </si>
  <si>
    <t>732421402</t>
  </si>
  <si>
    <t xml:space="preserve">Čerpadla teplovodní závitová mokroběžná oběhová pro teplovodní vytápění (elektronicky řízená) PN 10, do 110 st.C  DN přípojky/dopravní výška H (m) - čerpací výkon Q (m3/h) DN 25 / do 4,0 m / 2,2 m3/h  </t>
  </si>
  <si>
    <t>1053295343</t>
  </si>
  <si>
    <t>15</t>
  </si>
  <si>
    <t>998732101</t>
  </si>
  <si>
    <t>Přesun hmot pro strojovny v objektech v do 6 m</t>
  </si>
  <si>
    <t>-2055851797</t>
  </si>
  <si>
    <t>998732193</t>
  </si>
  <si>
    <t>Příplatek k přesunu hmot 732 za zvětšený přesun do 500 m</t>
  </si>
  <si>
    <t>-1307999132</t>
  </si>
  <si>
    <t>733</t>
  </si>
  <si>
    <t>Ústřední vytápění - potrubí</t>
  </si>
  <si>
    <t>17</t>
  </si>
  <si>
    <t>733223102</t>
  </si>
  <si>
    <t>Potrubí z trubek měděných tvrdých EN 1057, spojovaných měkkým pájením D  15/1</t>
  </si>
  <si>
    <t>-1768625708</t>
  </si>
  <si>
    <t>18</t>
  </si>
  <si>
    <t>733223103</t>
  </si>
  <si>
    <t>Potrubí z trubek měděných tvrdých EN 1057, spojovaných měkkým pájením D  18/1</t>
  </si>
  <si>
    <t>1582140741</t>
  </si>
  <si>
    <t>19</t>
  </si>
  <si>
    <t>733223104</t>
  </si>
  <si>
    <t>Potrubí z trubek měděných tvrdých EN 1057, spojovaných měkkým pájením D  22/1</t>
  </si>
  <si>
    <t>-1369110624</t>
  </si>
  <si>
    <t>20</t>
  </si>
  <si>
    <t>733224204</t>
  </si>
  <si>
    <t>Potrubí z trubek měděných Příplatek k cenám za potrubí vedené v kotelnách a strojovnách D 22/1,5</t>
  </si>
  <si>
    <t>-1853799591</t>
  </si>
  <si>
    <t>21</t>
  </si>
  <si>
    <t>733291101</t>
  </si>
  <si>
    <t>Zkouška těsnosti potrubí měděné do D 35x1,5</t>
  </si>
  <si>
    <t>1141950528</t>
  </si>
  <si>
    <t>22</t>
  </si>
  <si>
    <t>HZSNSR</t>
  </si>
  <si>
    <t>Napojení na stávající rozvod</t>
  </si>
  <si>
    <t>1097111624</t>
  </si>
  <si>
    <t>23</t>
  </si>
  <si>
    <t>998733101</t>
  </si>
  <si>
    <t>Přesun hmot pro rozvody potrubí v objektech v do 6 m</t>
  </si>
  <si>
    <t>-1197894346</t>
  </si>
  <si>
    <t>24</t>
  </si>
  <si>
    <t>998733193</t>
  </si>
  <si>
    <t>Příplatek k přesunu hmot 733 za zvětšený přesun do 500 m</t>
  </si>
  <si>
    <t>-1702042199</t>
  </si>
  <si>
    <t>25</t>
  </si>
  <si>
    <t>733290801</t>
  </si>
  <si>
    <t>Demontáž potrubí z trubek měděných D  do 35/1,5</t>
  </si>
  <si>
    <t>1891429634</t>
  </si>
  <si>
    <t>734</t>
  </si>
  <si>
    <t>Ústřední vytápění - armatury</t>
  </si>
  <si>
    <t>26</t>
  </si>
  <si>
    <t>734209102</t>
  </si>
  <si>
    <t>Montáž armatury závitové s jedním závitem G 3/8</t>
  </si>
  <si>
    <t>770927074</t>
  </si>
  <si>
    <t>27</t>
  </si>
  <si>
    <t>734209113</t>
  </si>
  <si>
    <t>Montáž armatury závitové s dvěma závity G 1/2</t>
  </si>
  <si>
    <t>2051031989</t>
  </si>
  <si>
    <t>28</t>
  </si>
  <si>
    <t>734209114</t>
  </si>
  <si>
    <t>Montáž závitových armatur se 2 závity G 3/4 (DN 20)</t>
  </si>
  <si>
    <t>303340989</t>
  </si>
  <si>
    <t>29</t>
  </si>
  <si>
    <t>734209115</t>
  </si>
  <si>
    <t>Montáž závitových armatur se 2 závity G 1 (DN 25)</t>
  </si>
  <si>
    <t>-713165999</t>
  </si>
  <si>
    <t>30</t>
  </si>
  <si>
    <t>AOV10</t>
  </si>
  <si>
    <t>Automatický odvzdušňovací ventil  3/8 "</t>
  </si>
  <si>
    <t>-1634860759</t>
  </si>
  <si>
    <t>31</t>
  </si>
  <si>
    <t>734292713</t>
  </si>
  <si>
    <t>Ostatní armatury kulové kohouty PN 42 do 185 st.C přímé vnitřní závit   G 1/2</t>
  </si>
  <si>
    <t>-833506082</t>
  </si>
  <si>
    <t>32</t>
  </si>
  <si>
    <t>734292714</t>
  </si>
  <si>
    <t>Ostatní armatury kulové kohouty PN 42 do 185 st.C přímé vnitřní závit   G 3/4</t>
  </si>
  <si>
    <t>357218955</t>
  </si>
  <si>
    <t>33</t>
  </si>
  <si>
    <t>734291123</t>
  </si>
  <si>
    <t>Ostatní armatury kohouty plnicí a vypouštěcí PN 10 do 110 st.C   G 1/2</t>
  </si>
  <si>
    <t>-1402716233</t>
  </si>
  <si>
    <t>34</t>
  </si>
  <si>
    <t>KKF25</t>
  </si>
  <si>
    <t>Kulový uzávěr s filtrem   DN 25</t>
  </si>
  <si>
    <t>514130735</t>
  </si>
  <si>
    <t>35</t>
  </si>
  <si>
    <t>ZK20Z</t>
  </si>
  <si>
    <t>Zpětná klapka DN 20 - závitová</t>
  </si>
  <si>
    <t>-582597525</t>
  </si>
  <si>
    <t>36</t>
  </si>
  <si>
    <t>RTD20</t>
  </si>
  <si>
    <t>Regulátor tlak.diference přímý DN 20</t>
  </si>
  <si>
    <t>1709809447</t>
  </si>
  <si>
    <t>37</t>
  </si>
  <si>
    <t>VV20</t>
  </si>
  <si>
    <t>Vyvažovací ventil   DN 20</t>
  </si>
  <si>
    <t>1314701115</t>
  </si>
  <si>
    <t>38</t>
  </si>
  <si>
    <t>VYVAZ</t>
  </si>
  <si>
    <t xml:space="preserve">Vyvážení topného systému </t>
  </si>
  <si>
    <t>ks vent</t>
  </si>
  <si>
    <t>987571981</t>
  </si>
  <si>
    <t>39</t>
  </si>
  <si>
    <t>SRVK15R</t>
  </si>
  <si>
    <t>Šroubení pro tělesa VK  DN 15 - rohové</t>
  </si>
  <si>
    <t>955450188</t>
  </si>
  <si>
    <t>40</t>
  </si>
  <si>
    <t>RV15R</t>
  </si>
  <si>
    <t>Radiátorový ventil Heimeier   DN 15 - rohový</t>
  </si>
  <si>
    <t>1894820204</t>
  </si>
  <si>
    <t>41</t>
  </si>
  <si>
    <t>RŠ15R</t>
  </si>
  <si>
    <t>Regulovatelné šroubení  DN 15 - rohové</t>
  </si>
  <si>
    <t>1020023527</t>
  </si>
  <si>
    <t>42</t>
  </si>
  <si>
    <t>TRHLPVP</t>
  </si>
  <si>
    <t xml:space="preserve">Hlavice termostatického ovládání pro veřejné prostory   </t>
  </si>
  <si>
    <t>68463209</t>
  </si>
  <si>
    <t>43</t>
  </si>
  <si>
    <t>OPPO15</t>
  </si>
  <si>
    <t>Opěrné pouzdro pro měď.a přesné ocel. trubky   DN 15</t>
  </si>
  <si>
    <t>255280061</t>
  </si>
  <si>
    <t>44</t>
  </si>
  <si>
    <t>SVSRVESR15</t>
  </si>
  <si>
    <t>Svorné šroubení pro ventily a šroubení  DN 15</t>
  </si>
  <si>
    <t>-2025723901</t>
  </si>
  <si>
    <t>45</t>
  </si>
  <si>
    <t>SVSRVK15</t>
  </si>
  <si>
    <t xml:space="preserve">Svorné šroubení pro šroubení pro tělesa VK  DN 15 </t>
  </si>
  <si>
    <t>674449822</t>
  </si>
  <si>
    <t>46</t>
  </si>
  <si>
    <t>734421102</t>
  </si>
  <si>
    <t>Tlakoměry s pevným stonkem a zpětnou klapkou spodní připojení (radiální) tlaku 0–16 bar průměru 63 mm</t>
  </si>
  <si>
    <t>-502312074</t>
  </si>
  <si>
    <t>47</t>
  </si>
  <si>
    <t>734411102</t>
  </si>
  <si>
    <t>Teploměry technické s pevným stonkem a jímkou zadní připojení (axiální) průměr 63 mm délka stonku 75 mm</t>
  </si>
  <si>
    <t>-1210813807</t>
  </si>
  <si>
    <t>48</t>
  </si>
  <si>
    <t>998734101</t>
  </si>
  <si>
    <t>Přesun hmot pro armatury v objektech v do 6 m</t>
  </si>
  <si>
    <t>-890436363</t>
  </si>
  <si>
    <t>49</t>
  </si>
  <si>
    <t>998734193</t>
  </si>
  <si>
    <t>Příplatek k přesunu hmot 734 za zvětšený přesun do 500 m</t>
  </si>
  <si>
    <t>634457645</t>
  </si>
  <si>
    <t>735</t>
  </si>
  <si>
    <t>Ústřední vytápění - otopná tělesa</t>
  </si>
  <si>
    <t>50</t>
  </si>
  <si>
    <t>735152261</t>
  </si>
  <si>
    <t>Otopná tělesa panelová (VK) PN 1,0 MPa, T do 110 st.C jednodesková s jednou přídavnou přestupní plochou [ VK, typ 11] výšky tělesa 500 mm 1600 mm / 1373 W stavební délky / výkonu</t>
  </si>
  <si>
    <t>-1894932056</t>
  </si>
  <si>
    <t>51</t>
  </si>
  <si>
    <t>735152461</t>
  </si>
  <si>
    <t>Otopná tělesa panelová (VK) PN 1,0 MPa, T do 110 st.C dvoudesková s jednou přídavnou přestupní plochou [ VK, typ 21] výšky tělesa 500 mm 1600 mm / 1787 W stavební délky / výkonu</t>
  </si>
  <si>
    <t>1158249777</t>
  </si>
  <si>
    <t>52</t>
  </si>
  <si>
    <t>735152462</t>
  </si>
  <si>
    <t>Otopná tělesa panelová (VK) PN 1,0 MPa, T do 110 st.C dvoudesková s jednou přídavnou přestupní plochou [ VK, typ 21] výšky tělesa 500 mm 1800 mm / 2011 W stavební délky / výkonu</t>
  </si>
  <si>
    <t>-1033939078</t>
  </si>
  <si>
    <t>53</t>
  </si>
  <si>
    <t>KTT1820450</t>
  </si>
  <si>
    <t>Koupelnové trubkové těleso 1820.450</t>
  </si>
  <si>
    <t>1957309644</t>
  </si>
  <si>
    <t>54</t>
  </si>
  <si>
    <t>KTT1820750</t>
  </si>
  <si>
    <t>Koupelnové trubkové těleso 1820.750</t>
  </si>
  <si>
    <t>1778669988</t>
  </si>
  <si>
    <t>55</t>
  </si>
  <si>
    <t>735164522</t>
  </si>
  <si>
    <t>Montáž otopného tělesa trubkového   na stěny výšky tělesa přes 1340 mm</t>
  </si>
  <si>
    <t>305004160</t>
  </si>
  <si>
    <t>56</t>
  </si>
  <si>
    <t>998735101</t>
  </si>
  <si>
    <t>Přesun hmot tonážní pro otopná tělesa v objektech v do 6 m</t>
  </si>
  <si>
    <t>-1339146352</t>
  </si>
  <si>
    <t>57</t>
  </si>
  <si>
    <t>998735193</t>
  </si>
  <si>
    <t>Přesun hmot pro otopná tělesa Příplatek k ceně za zvětšený přesun přes vymezenou největší dopravní vzdálenost do  500 m</t>
  </si>
  <si>
    <t>1162655605</t>
  </si>
  <si>
    <t>58</t>
  </si>
  <si>
    <t>767995111</t>
  </si>
  <si>
    <t>Montáž ostatních atypických zámečnických konstrukcí hmotnosti do 5 kg</t>
  </si>
  <si>
    <t>-1949478171</t>
  </si>
  <si>
    <t>59</t>
  </si>
  <si>
    <t>132310620</t>
  </si>
  <si>
    <t>tyč ocelová L rovnoramenná jak.11373 45x45x4 mm</t>
  </si>
  <si>
    <t>-30413029</t>
  </si>
  <si>
    <t>60</t>
  </si>
  <si>
    <t>998767101</t>
  </si>
  <si>
    <t>Přesun hmot pro zámečnické konstrukce v objektech v do 6 m</t>
  </si>
  <si>
    <t>-514441921</t>
  </si>
  <si>
    <t>998767192</t>
  </si>
  <si>
    <t>Příplatek k přesunu hmot 767 za zvětšený přesun do 100 m</t>
  </si>
  <si>
    <t>-1343242446</t>
  </si>
  <si>
    <t>Dokončovací práce - nátěry</t>
  </si>
  <si>
    <t>783314101</t>
  </si>
  <si>
    <t>Základní nátěr zámečnických konstrukcí jednonásobný syntetický</t>
  </si>
  <si>
    <t>76169048</t>
  </si>
  <si>
    <t>783317101</t>
  </si>
  <si>
    <t>Krycí nátěr (email) zámečnických konstrukcí jednonásobný syntetický standardní</t>
  </si>
  <si>
    <t>-1932767475</t>
  </si>
  <si>
    <t>Poz. číslo</t>
  </si>
  <si>
    <t>položka</t>
  </si>
  <si>
    <t>Název</t>
  </si>
  <si>
    <t>Měrná jednotka</t>
  </si>
  <si>
    <t xml:space="preserve">Počet </t>
  </si>
  <si>
    <t>Cena dodávky jednotková</t>
  </si>
  <si>
    <t>Montáž%</t>
  </si>
  <si>
    <t>Cena montáže jednotková</t>
  </si>
  <si>
    <t>Cena dodávky celkem</t>
  </si>
  <si>
    <t>Cena montáže celkem</t>
  </si>
  <si>
    <t>Zařízení č.1, 1A - větrání hyg.zařízení</t>
  </si>
  <si>
    <t>1A.1</t>
  </si>
  <si>
    <t>Odtahový ventilátor potrubní radiální 2ot.</t>
  </si>
  <si>
    <t xml:space="preserve">Vo=350m3/h 230V 50Hz p=150Pa </t>
  </si>
  <si>
    <t>vč. tl.manžety, samočinná zpětná klapka</t>
  </si>
  <si>
    <t>vč.přepínač dvouotáčkový k ovládání ventilátoru -zapojí SI</t>
  </si>
  <si>
    <t>1A.2</t>
  </si>
  <si>
    <t xml:space="preserve">Odtahový ventilátor saxiální nástěný </t>
  </si>
  <si>
    <t xml:space="preserve">Vo=120m3/h 230V 50Hz p= 30Pa </t>
  </si>
  <si>
    <t>vč. vestavěný doběh, samočinná zpětná klapka</t>
  </si>
  <si>
    <t>1A.3</t>
  </si>
  <si>
    <t>Odtahový ventilátor potrubní diagonální</t>
  </si>
  <si>
    <t xml:space="preserve">Vo=130m3/h 230V 50Hz p= 80Pa </t>
  </si>
  <si>
    <t>1A.10</t>
  </si>
  <si>
    <t>protideš´tová žaluzie čtyřhranná přípoj DN125</t>
  </si>
  <si>
    <t>provedení a nátěr dle požadavku architekta</t>
  </si>
  <si>
    <t>1A.12</t>
  </si>
  <si>
    <t>výfukova hlavice DN160</t>
  </si>
  <si>
    <t>1A.40</t>
  </si>
  <si>
    <t>odtahový ventil DN100</t>
  </si>
  <si>
    <t>vč. zděře</t>
  </si>
  <si>
    <t>1A.42</t>
  </si>
  <si>
    <t>odtahový ventil DN160</t>
  </si>
  <si>
    <t>1A.50</t>
  </si>
  <si>
    <t>hadice ohebná izolovaná DN100</t>
  </si>
  <si>
    <t>bm</t>
  </si>
  <si>
    <t>1A.52</t>
  </si>
  <si>
    <t>hadice ohebná izolovaná DN160</t>
  </si>
  <si>
    <t>1.,1.A.70</t>
  </si>
  <si>
    <t xml:space="preserve">Potrubí čtyřhranné sk.I - pozink. plech </t>
  </si>
  <si>
    <r>
      <t>m</t>
    </r>
    <r>
      <rPr>
        <vertAlign val="superscript"/>
        <sz val="10"/>
        <rFont val="Arial CE"/>
        <family val="2"/>
      </rPr>
      <t>2</t>
    </r>
  </si>
  <si>
    <t xml:space="preserve">rovné a tvarové potrubní díly - 40% </t>
  </si>
  <si>
    <t>1.A.80</t>
  </si>
  <si>
    <t>kruhové Spiro potrubí do  DN 160</t>
  </si>
  <si>
    <t>vč.tvarovek 40%  a příslušenství</t>
  </si>
  <si>
    <t>1.85</t>
  </si>
  <si>
    <t xml:space="preserve">Spojovací a těsnící materiál </t>
  </si>
  <si>
    <t>sada</t>
  </si>
  <si>
    <t xml:space="preserve">Podpěry, závěsy, konzoly </t>
  </si>
  <si>
    <t>Celkem:</t>
  </si>
  <si>
    <t>Zařízení č.2A - úprava stávající vzt</t>
  </si>
  <si>
    <t>2A.10</t>
  </si>
  <si>
    <t>stávající žaluzie bude přeložena na opačnou  fasádu</t>
  </si>
  <si>
    <t>protideš´tová žaluzie cca 500x200</t>
  </si>
  <si>
    <t>nátěr a provedení dle pokynů architekta</t>
  </si>
  <si>
    <t>2A.70</t>
  </si>
  <si>
    <t>2.85</t>
  </si>
  <si>
    <t>Podpěry, závěsy, konzoly vč. na střeše</t>
  </si>
  <si>
    <t>Izolace</t>
  </si>
  <si>
    <t>Tepelná izolace 40 mm</t>
  </si>
  <si>
    <t>Nátěry konzoly , podpěry, žaluzie</t>
  </si>
  <si>
    <t xml:space="preserve">1x reaktivní </t>
  </si>
  <si>
    <t>2x základní + 3x vrchní</t>
  </si>
  <si>
    <t>REKAPITULACE NÁKLADŮ</t>
  </si>
  <si>
    <t>-</t>
  </si>
  <si>
    <t>PROJEKT</t>
  </si>
  <si>
    <t>Náklady na dopravu</t>
  </si>
  <si>
    <t>ZÁKLADNÍ ROZPOČTOVÉ NÁKLADY</t>
  </si>
  <si>
    <t>Komplexní vyzkoušení a zaregul.</t>
  </si>
  <si>
    <t>Kč/hod</t>
  </si>
  <si>
    <t>Zaškolení obsluhy</t>
  </si>
  <si>
    <t>DOPLŇKOVÉ ROZPOČTOVÉ NÁKLADY</t>
  </si>
  <si>
    <t xml:space="preserve">C E L K E M </t>
  </si>
  <si>
    <t>Náklady z rozpočtu</t>
  </si>
  <si>
    <t>HSV - Práce a dodávky HSV</t>
  </si>
  <si>
    <t xml:space="preserve">    1 - Zemní práce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</si>
  <si>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</si>
  <si>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</si>
  <si>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</si>
  <si>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</si>
  <si>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</si>
  <si>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</si>
  <si>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70</t>
  </si>
  <si>
    <t>132201101</t>
  </si>
  <si>
    <t>Hloubení rýh š do 600 mm v hornině tř. 3 objemu do 100 m3</t>
  </si>
  <si>
    <t>368593995</t>
  </si>
  <si>
    <t>139711101</t>
  </si>
  <si>
    <t>Vykopávky v uzavřených prostorách v hornině tř. 1 až 4</t>
  </si>
  <si>
    <t>1855709201</t>
  </si>
  <si>
    <t>161101101</t>
  </si>
  <si>
    <t>Svislé přemístění výkopku z horniny tř. 1 až 4 hl výkopu do 2,5 m</t>
  </si>
  <si>
    <t>-1279997055</t>
  </si>
  <si>
    <t>162701105</t>
  </si>
  <si>
    <t>Vodorovné přemístění do 10000 m výkopku/sypaniny z horniny tř. 1 až 4</t>
  </si>
  <si>
    <t>1869444668</t>
  </si>
  <si>
    <t>171201201</t>
  </si>
  <si>
    <t>Uložení sypaniny na skládky</t>
  </si>
  <si>
    <t>1632763726</t>
  </si>
  <si>
    <t>171201211</t>
  </si>
  <si>
    <t>Poplatek za uložení odpadu ze sypaniny na skládce (skládkovné)</t>
  </si>
  <si>
    <t>1663341612</t>
  </si>
  <si>
    <t>174101101</t>
  </si>
  <si>
    <t>Zásyp jam, šachet rýh nebo kolem objektů sypaninou se zhutněním</t>
  </si>
  <si>
    <t>1436086416</t>
  </si>
  <si>
    <t>175101101</t>
  </si>
  <si>
    <t>Obsypání potrubí bez prohození sypaniny z hornin tř. 1 až 4 uloženým do 3 m od kraje výkopu</t>
  </si>
  <si>
    <t>-2074151811</t>
  </si>
  <si>
    <t>583373030</t>
  </si>
  <si>
    <t>štěrkopísek frakce 0-8</t>
  </si>
  <si>
    <t>1647297050</t>
  </si>
  <si>
    <t>451573111</t>
  </si>
  <si>
    <t>Lože pod potrubí otevřený výkop ze štěrkopísku</t>
  </si>
  <si>
    <t>-1944881777</t>
  </si>
  <si>
    <t>721140915</t>
  </si>
  <si>
    <t>Potrubí litinové propojení potrubí DN 100</t>
  </si>
  <si>
    <t>-113791423</t>
  </si>
  <si>
    <t>71</t>
  </si>
  <si>
    <t>721171809</t>
  </si>
  <si>
    <t>Demontáž potrubí z PVC do D 160 vč. objektů</t>
  </si>
  <si>
    <t>-476907492</t>
  </si>
  <si>
    <t>72</t>
  </si>
  <si>
    <t>721171917</t>
  </si>
  <si>
    <t>Potrubí z PP propojení potrubí DN 160</t>
  </si>
  <si>
    <t>-1909750937</t>
  </si>
  <si>
    <t>721173401</t>
  </si>
  <si>
    <t>Potrubí kanalizační plastové svodné systém KG DN 100</t>
  </si>
  <si>
    <t>-1051804648</t>
  </si>
  <si>
    <t>721173402</t>
  </si>
  <si>
    <t>Potrubí kanalizační plastové svodné systém KG DN 125</t>
  </si>
  <si>
    <t>1911073682</t>
  </si>
  <si>
    <t>721173403</t>
  </si>
  <si>
    <t>Potrubí kanalizační plastové svodné systém KG DN 160</t>
  </si>
  <si>
    <t>949730728</t>
  </si>
  <si>
    <t>73</t>
  </si>
  <si>
    <t>721174024</t>
  </si>
  <si>
    <t>Potrubí kanalizační z PP odpadní systém HT DN 70</t>
  </si>
  <si>
    <t>758077757</t>
  </si>
  <si>
    <t>721174025</t>
  </si>
  <si>
    <t>Potrubí kanalizační z PP odpadní systém HT DN 100</t>
  </si>
  <si>
    <t>1933590156</t>
  </si>
  <si>
    <t>721174042</t>
  </si>
  <si>
    <t>Potrubí kanalizační z PP připojovací systém HT DN 40</t>
  </si>
  <si>
    <t>1377459482</t>
  </si>
  <si>
    <t>721174043</t>
  </si>
  <si>
    <t>Potrubí kanalizační z PP připojovací systém HT DN 50</t>
  </si>
  <si>
    <t>1225138762</t>
  </si>
  <si>
    <t>721194104</t>
  </si>
  <si>
    <t>Vyvedení a upevnění odpadních výpustek DN 40</t>
  </si>
  <si>
    <t>890493325</t>
  </si>
  <si>
    <t>721194105</t>
  </si>
  <si>
    <t>Vyvedení a upevnění odpadních výpustek DN 50</t>
  </si>
  <si>
    <t>857780350</t>
  </si>
  <si>
    <t>721194109</t>
  </si>
  <si>
    <t>Vyvedení a upevnění odpadních výpustek DN 100</t>
  </si>
  <si>
    <t>-354803602</t>
  </si>
  <si>
    <t>721211421</t>
  </si>
  <si>
    <t>Vpusť podlahová se svislým odtokem DN 50/75/110 mřížka nerez 115x115</t>
  </si>
  <si>
    <t>477029649</t>
  </si>
  <si>
    <t>76</t>
  </si>
  <si>
    <t>721242115</t>
  </si>
  <si>
    <t>Lapač střešních splavenin z PP se zápachovou klapkou a lapacím košem DN 110</t>
  </si>
  <si>
    <t>-336982959</t>
  </si>
  <si>
    <t>74</t>
  </si>
  <si>
    <t>721273152</t>
  </si>
  <si>
    <t>Hlavice ventilační polypropylen PP DN 75</t>
  </si>
  <si>
    <t>1062750815</t>
  </si>
  <si>
    <t>75</t>
  </si>
  <si>
    <t>721273153</t>
  </si>
  <si>
    <t>Hlavice ventilační polypropylen PP DN 110</t>
  </si>
  <si>
    <t>1266711306</t>
  </si>
  <si>
    <t>79</t>
  </si>
  <si>
    <t>721290112</t>
  </si>
  <si>
    <t>Zkouška těsnosti potrubí kanalizace vodou do DN 200</t>
  </si>
  <si>
    <t>1007550204</t>
  </si>
  <si>
    <t>721290823</t>
  </si>
  <si>
    <t>Přemístění vnitrostaveništní demontovaných hmot vnitřní kanalizace v objektech výšky do 24 m</t>
  </si>
  <si>
    <t>-1913984299</t>
  </si>
  <si>
    <t>998721104</t>
  </si>
  <si>
    <t>Přesun hmot tonážní pro vnitřní kanalizace v objektech v do 36 m</t>
  </si>
  <si>
    <t>-1298641480</t>
  </si>
  <si>
    <t>80</t>
  </si>
  <si>
    <t>722131913</t>
  </si>
  <si>
    <t>Potrubí pozinkované závitové vsazení odbočky do potrubí DN 25</t>
  </si>
  <si>
    <t>-756956082</t>
  </si>
  <si>
    <t>722174022</t>
  </si>
  <si>
    <t>Potrubí vodovodní plastové PPR svar polyfuze PN 20 D 20 x 3,4 mm</t>
  </si>
  <si>
    <t>-2064398920</t>
  </si>
  <si>
    <t>722174023</t>
  </si>
  <si>
    <t>Potrubí vodovodní plastové PPR svar polyfuze PN 20 D 25 x 4,2 mm</t>
  </si>
  <si>
    <t>1129997588</t>
  </si>
  <si>
    <t>722174024</t>
  </si>
  <si>
    <t>Potrubí vodovodní plastové PPR svar polyfuze PN 20 D 32 x5,4 mm</t>
  </si>
  <si>
    <t>-618635927</t>
  </si>
  <si>
    <t>722181221</t>
  </si>
  <si>
    <t>Ochrana vodovodního potrubí přilepenými tepelně izolačními trubicemi z PE tl do 10 mm DN do 22 mm</t>
  </si>
  <si>
    <t>921143827</t>
  </si>
  <si>
    <t>722181222</t>
  </si>
  <si>
    <t>Ochrana vodovodního potrubí přilepenými tepelně izolačními trubicemi z PE tl do 10 mm DN do 42 mm</t>
  </si>
  <si>
    <t>420238448</t>
  </si>
  <si>
    <t>81</t>
  </si>
  <si>
    <t>722181251</t>
  </si>
  <si>
    <t>Ochrana vodovodního potrubí přilepenými termoizolačními trubicemi z PE tl do 25 mm DN do 22 mm</t>
  </si>
  <si>
    <t>894231598</t>
  </si>
  <si>
    <t>82</t>
  </si>
  <si>
    <t>722181252</t>
  </si>
  <si>
    <t>Ochrana vodovodního potrubí přilepenými termoizolačními trubicemi z PE tl do 25 mm DN do 45 mm</t>
  </si>
  <si>
    <t>-1227546054</t>
  </si>
  <si>
    <t>83</t>
  </si>
  <si>
    <t>722182011</t>
  </si>
  <si>
    <t>Podpůrný žlab pro potrubí D 20</t>
  </si>
  <si>
    <t>-1785992853</t>
  </si>
  <si>
    <t>84</t>
  </si>
  <si>
    <t>722182012</t>
  </si>
  <si>
    <t>Podpůrný žlab pro potrubí D 25</t>
  </si>
  <si>
    <t>1018567167</t>
  </si>
  <si>
    <t>722190401</t>
  </si>
  <si>
    <t>Vyvedení a upevnění výpustku do DN 25</t>
  </si>
  <si>
    <t>-598455556</t>
  </si>
  <si>
    <t>85</t>
  </si>
  <si>
    <t>R01</t>
  </si>
  <si>
    <t xml:space="preserve">Regulační ventil DN 15 -  cirkulace TV </t>
  </si>
  <si>
    <t>1479425667</t>
  </si>
  <si>
    <t>722232044</t>
  </si>
  <si>
    <t>Kohout kulový přímý G 3/4 PN 42 do 185°C vnitřní závit</t>
  </si>
  <si>
    <t>-1092572850</t>
  </si>
  <si>
    <t>86</t>
  </si>
  <si>
    <t>722232063</t>
  </si>
  <si>
    <t>Kohout kulový přímý G 1 PN 42 do 185°C vnitřní závit s vypouštěním</t>
  </si>
  <si>
    <t>-695226714</t>
  </si>
  <si>
    <t>722290226</t>
  </si>
  <si>
    <t>Zkouška těsnosti vodovodního potrubí závitového do DN 50</t>
  </si>
  <si>
    <t>-959973752</t>
  </si>
  <si>
    <t>722290234</t>
  </si>
  <si>
    <t>Proplach a dezinfekce vodovodního potrubí do DN 80</t>
  </si>
  <si>
    <t>1839849620</t>
  </si>
  <si>
    <t>998722104</t>
  </si>
  <si>
    <t>Přesun hmot tonážní pro vnitřní vodovod v objektech v do 36 m</t>
  </si>
  <si>
    <t>1651112644</t>
  </si>
  <si>
    <t>725112022</t>
  </si>
  <si>
    <t>Klozet keramický závěsný na nosné stěny s hlubokým splachováním odpad vodorovný</t>
  </si>
  <si>
    <t>1242499565</t>
  </si>
  <si>
    <t>725211603</t>
  </si>
  <si>
    <t>Umyvadlo keramické připevněné na stěnu šrouby bílé bez krytu na sifon 600 mm</t>
  </si>
  <si>
    <t>-199725113</t>
  </si>
  <si>
    <t>88</t>
  </si>
  <si>
    <t>725241112</t>
  </si>
  <si>
    <t>Vanička sprchová akrylátová čtvercová 900x900 mm</t>
  </si>
  <si>
    <t>-1833561354</t>
  </si>
  <si>
    <t>725822611</t>
  </si>
  <si>
    <t>Baterie umyvadlové stojánkové pákové bez výpusti</t>
  </si>
  <si>
    <t>-1317849807</t>
  </si>
  <si>
    <t>87</t>
  </si>
  <si>
    <t>725841311</t>
  </si>
  <si>
    <t>Baterie sprchové nástěnné pákové</t>
  </si>
  <si>
    <t>-636177430</t>
  </si>
  <si>
    <t>89</t>
  </si>
  <si>
    <t>725861101</t>
  </si>
  <si>
    <t>Zápachová uzávěrka pro umyvadla DN 32</t>
  </si>
  <si>
    <t>1268382238</t>
  </si>
  <si>
    <t>90</t>
  </si>
  <si>
    <t>725865311</t>
  </si>
  <si>
    <t>Zápachová uzávěrka sprchových van DN 40/50 s kulovým kloubem na odtoku</t>
  </si>
  <si>
    <t>-695446328</t>
  </si>
  <si>
    <t>998725104</t>
  </si>
  <si>
    <t>Přesun hmot tonážní pro zařizovací předměty v objektech v do 36 m</t>
  </si>
  <si>
    <t>-1728024610</t>
  </si>
  <si>
    <t>65</t>
  </si>
  <si>
    <t>726131041</t>
  </si>
  <si>
    <t>Instalační předstěna - klozet závěsný v 1120 mm s ovládáním zepředu do lehkých stěn s kovovou kcí</t>
  </si>
  <si>
    <t>-838993859</t>
  </si>
  <si>
    <t>67</t>
  </si>
  <si>
    <t>726191002</t>
  </si>
  <si>
    <t>Souprava pro předstěnovou montáž</t>
  </si>
  <si>
    <t>-307268992</t>
  </si>
  <si>
    <t>68</t>
  </si>
  <si>
    <t>998726114</t>
  </si>
  <si>
    <t>Přesun hmot tonážní pro instalační prefabrikáty v objektech v do 36 m</t>
  </si>
  <si>
    <t>1591965892</t>
  </si>
  <si>
    <t>77</t>
  </si>
  <si>
    <t>727121111</t>
  </si>
  <si>
    <t>Protipožární manžeta D 75 mm z jedné strany dělící konstrukce požární odolnost EI 90</t>
  </si>
  <si>
    <t>-251106540</t>
  </si>
  <si>
    <t>78</t>
  </si>
  <si>
    <t>727121112</t>
  </si>
  <si>
    <t>Protipožární manžeta D 110 mm z jedné strany dělící konstrukce požární odolnost EI 90</t>
  </si>
  <si>
    <t>-1216668852</t>
  </si>
  <si>
    <t>P. č.</t>
  </si>
  <si>
    <t>mj.</t>
  </si>
  <si>
    <t>Jed.cena</t>
  </si>
  <si>
    <r>
      <t xml:space="preserve">Rozvaděč MR 1 </t>
    </r>
    <r>
      <rPr>
        <sz val="12"/>
        <rFont val="Times New Roman"/>
        <family val="1"/>
      </rPr>
      <t xml:space="preserve">  </t>
    </r>
  </si>
  <si>
    <t xml:space="preserve">Úprava stávajícího rozvaděče </t>
  </si>
  <si>
    <t>Náplň rozvaděče</t>
  </si>
  <si>
    <t xml:space="preserve">Montáž a zapojení přístrojů v rozvaděči - dle náplně  </t>
  </si>
  <si>
    <t>Komplexní zkoušky a měření v rozvaděči (1x kusová zkouška)</t>
  </si>
  <si>
    <t xml:space="preserve">Ostatní náplň rozvaděče dle zvyklostí výrobce (spojovací materiál, lanka, žlaby, popisky atd.)    </t>
  </si>
  <si>
    <t>Dodávka celkem :</t>
  </si>
  <si>
    <r>
      <t>Montážní materiál</t>
    </r>
    <r>
      <rPr>
        <sz val="12"/>
        <rFont val="Times New Roman"/>
        <family val="1"/>
      </rPr>
      <t xml:space="preserve">  </t>
    </r>
  </si>
  <si>
    <t>Snímač teploty, Ni1000/6180 - příložný</t>
  </si>
  <si>
    <t>Regulační ventil Kv1,6; DN15 + pohon 24V, 0-10V</t>
  </si>
  <si>
    <t xml:space="preserve">Řídící systém </t>
  </si>
  <si>
    <t>Modul 2AO 0-10V</t>
  </si>
  <si>
    <t>SW za jeden datový bod</t>
  </si>
  <si>
    <t xml:space="preserve">Úprava stávajícího SW </t>
  </si>
  <si>
    <t>Kabeláž + kabel. trasy</t>
  </si>
  <si>
    <t>Kabel PVC stíněný pro MaR JYTY-O 2x1</t>
  </si>
  <si>
    <t>Kabel PVC stíněný pro MaR JYTY-O 3x1</t>
  </si>
  <si>
    <t xml:space="preserve">CYKY-J 3x1,5 </t>
  </si>
  <si>
    <t>CY 6</t>
  </si>
  <si>
    <t>Elektroinstalační trubka ohebná  D32</t>
  </si>
  <si>
    <t xml:space="preserve">Elektroinst. trubka plastová tuhá pr. 32mm, vč. držáků a koncovek </t>
  </si>
  <si>
    <t>Pomocný montážní materiál</t>
  </si>
  <si>
    <t>Kabeláže celkem :</t>
  </si>
  <si>
    <t>Montážní  práce</t>
  </si>
  <si>
    <t>Teplotní čidla</t>
  </si>
  <si>
    <t>Pohon ventilu DN 15-65</t>
  </si>
  <si>
    <t>Kabel JYTY  - volně</t>
  </si>
  <si>
    <t>Kabel CYKY  - volně</t>
  </si>
  <si>
    <t>Uzemnění</t>
  </si>
  <si>
    <t>Elektroinstalační trubka</t>
  </si>
  <si>
    <t>Připojení el. zařízení dodávaných ostatními profesemi (termoelektrické pohony, čerpadla, motory VZT, PPK apod.)</t>
  </si>
  <si>
    <t>Pomocné montážní práce</t>
  </si>
  <si>
    <t>Celkem :</t>
  </si>
  <si>
    <t>Hodinové zúčtovací sazby</t>
  </si>
  <si>
    <t>Výrobní dokumentace</t>
  </si>
  <si>
    <t>Oživení systému MaR (HW, prvky měření, akční členy)</t>
  </si>
  <si>
    <t xml:space="preserve">Doprava a přesun osob a materiálu v době zakázky </t>
  </si>
  <si>
    <t xml:space="preserve">Přesun materiálu v místě stavby </t>
  </si>
  <si>
    <t>Zaučeni obsluhy</t>
  </si>
  <si>
    <t>Zkušební provoz</t>
  </si>
  <si>
    <t>Příprava ke komplexi zkoušce</t>
  </si>
  <si>
    <t>Revizní technik</t>
  </si>
  <si>
    <t>Dokumentace skutečného provedení</t>
  </si>
  <si>
    <t>Celkové součty :</t>
  </si>
  <si>
    <t>Rozvaděče :</t>
  </si>
  <si>
    <t>Montážní materiál :</t>
  </si>
  <si>
    <t>Kabeláže + trasy :</t>
  </si>
  <si>
    <t>Řídící systém + SW :</t>
  </si>
  <si>
    <t>Montážní práce :</t>
  </si>
  <si>
    <t>Hodinové sazby</t>
  </si>
  <si>
    <t>CELKOVÉ NÁKLADY :</t>
  </si>
  <si>
    <t>Uvedené ceny nezahrnují DPH</t>
  </si>
  <si>
    <t>Dle vyhlášky č. 230/2012 Sb., §3 odst. 2, je uvedeno zatřídění stavebního objektu: 
JKSO 801.30.1.3 – Budovy pro výuku a výchovu – rekonstrukce a modernizace objektu s opravou
Dle vyhlášky č. 230/2012 Sb., §4 odst. 4 a 5, je pro stavební díly tohoto soupisu prací použity položky cenové soustavy RTS, tyto položky jsou identifikovatelné znakem v čísle položky, kde je na třetím místě od konce položky uvedeno písmeno R. Ostatní položky soupisu prací jsou vytvořeny bez použití cenové soustavy.
Dle vyhlášky č. 230/2012 Sb., §11 odst. 2, je uvedeno, že cenová soustava je zpřístupněna na adrese:
www.cenovasoustava.cz</t>
  </si>
  <si>
    <t>801.30.1.3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</si>
  <si>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</si>
  <si>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</si>
  <si>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</si>
  <si>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</si>
  <si>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</si>
  <si>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</si>
  <si>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</si>
  <si>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</si>
  <si>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</si>
  <si>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</si>
  <si>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</si>
  <si>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</si>
  <si>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</si>
  <si>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</si>
  <si>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</si>
  <si>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</si>
  <si>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</si>
  <si>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</si>
  <si>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</si>
  <si>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</si>
  <si>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</si>
  <si>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</si>
  <si>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</si>
  <si>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</si>
  <si>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</si>
  <si>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</si>
  <si>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</si>
  <si>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</si>
  <si>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</si>
  <si>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</si>
  <si>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</si>
  <si>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</si>
  <si>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</si>
  <si>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</si>
  <si>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</si>
  <si>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</si>
  <si>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</si>
  <si>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</si>
  <si>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</si>
  <si>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</si>
  <si>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</si>
  <si>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</si>
  <si>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</si>
  <si>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</si>
  <si>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</si>
  <si>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</si>
  <si>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</si>
  <si>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</si>
  <si>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</si>
  <si>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</si>
  <si>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</si>
  <si>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</si>
  <si>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</si>
  <si>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</si>
  <si>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</si>
  <si>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</si>
  <si>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</si>
  <si>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</si>
  <si>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</si>
  <si>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</si>
  <si>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</si>
  <si>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</si>
  <si>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</si>
  <si>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</si>
  <si>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</si>
  <si>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</si>
  <si>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</si>
  <si>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</si>
  <si>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</si>
  <si>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</si>
  <si>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</si>
  <si>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00001307</t>
  </si>
  <si>
    <t>ZŠ BRNO, BAKALOVO NÁBŘEŽÍ 8 - PŘÍSTAVBA UČEBNY</t>
  </si>
  <si>
    <t>SO01</t>
  </si>
  <si>
    <t>BUDOVA ŠKOLY</t>
  </si>
  <si>
    <t>ARCHITEKTONICKO STAVEBNÍ ŘEŠENÍ</t>
  </si>
  <si>
    <t>0</t>
  </si>
  <si>
    <t>Přípravné a pomocné práce</t>
  </si>
  <si>
    <t>000-001</t>
  </si>
  <si>
    <t>Zajištění okolních prostor a konstrukcí při stavbě (prašnost, poškození)</t>
  </si>
  <si>
    <t>m2</t>
  </si>
  <si>
    <t>Půdorys 1.NP.:</t>
  </si>
  <si>
    <t>12,00*15,00</t>
  </si>
  <si>
    <t>Půdorys 2.NP.:</t>
  </si>
  <si>
    <t>12,00*10,00</t>
  </si>
  <si>
    <t>131201101R00</t>
  </si>
  <si>
    <t>Hloubení nezapažených jam v hor.3 do 100 m3</t>
  </si>
  <si>
    <t>m3</t>
  </si>
  <si>
    <t>Odkop plochy :</t>
  </si>
  <si>
    <t>6,20*3,00*0,25</t>
  </si>
  <si>
    <t>8,00*9,35*0,25</t>
  </si>
  <si>
    <t>1,90*2,20*0,25</t>
  </si>
  <si>
    <t>131201109R00</t>
  </si>
  <si>
    <t>Příplatek za lepivost - hloubení nezap.jam v hor.3</t>
  </si>
  <si>
    <t>132201101R00</t>
  </si>
  <si>
    <t>Hloubení rýh šířky do 60 cm v hor.3 do 100 m3</t>
  </si>
  <si>
    <t>Výkop základů :</t>
  </si>
  <si>
    <t>6,20*0,45*1,00+1,05*0,25*1,00</t>
  </si>
  <si>
    <t>2,95*0,60*1,00</t>
  </si>
  <si>
    <t>8,00*0,60*1,00</t>
  </si>
  <si>
    <t>9,35*0,60*1,00</t>
  </si>
  <si>
    <t>9,10*0,60*1,00</t>
  </si>
  <si>
    <t>1,05*0,60*1,00</t>
  </si>
  <si>
    <t>132201119R00</t>
  </si>
  <si>
    <t>Příplatek za lepivost - hloubení rýh 60 cm v hor.3</t>
  </si>
  <si>
    <t>162701105R00</t>
  </si>
  <si>
    <t>Vodorovné přemístění výkopku z hor.1-4 do 10000 m</t>
  </si>
  <si>
    <t>Vykopaná zemina :</t>
  </si>
  <si>
    <t>24,3950+21,3225</t>
  </si>
  <si>
    <t>Zemina pro zásyp :</t>
  </si>
  <si>
    <t>-6,1831</t>
  </si>
  <si>
    <t>162701109R00</t>
  </si>
  <si>
    <t>Příplatek k vod. přemístění hor.1-4 za další 1 km</t>
  </si>
  <si>
    <t>39,5344*5</t>
  </si>
  <si>
    <t>167101101R00</t>
  </si>
  <si>
    <t>Nakládání výkopku z hor.1-4 v množství do 100 m3</t>
  </si>
  <si>
    <t>171201101R00</t>
  </si>
  <si>
    <t>Uložení sypaniny do násypů nezhutněných</t>
  </si>
  <si>
    <t>175101201R00</t>
  </si>
  <si>
    <t>Obsyp objektu bez prohození sypaniny</t>
  </si>
  <si>
    <t>Zásyp základových pasů :</t>
  </si>
  <si>
    <t>(5,75+2,85+5,75)*0,175*0,50</t>
  </si>
  <si>
    <t>(7,55+8,45+8,45+0,85)*0,175+0,50</t>
  </si>
  <si>
    <t>199000002R00</t>
  </si>
  <si>
    <t>Poplatek za skládku horniny 1- 4</t>
  </si>
  <si>
    <t>2</t>
  </si>
  <si>
    <t>Základy a zvláštní zakládání</t>
  </si>
  <si>
    <t>271571111R00</t>
  </si>
  <si>
    <t>Polštář základu ze štěrkopísku tříděného</t>
  </si>
  <si>
    <t>6,00*3,35*0,15</t>
  </si>
  <si>
    <t>7,80*9,00*0,15</t>
  </si>
  <si>
    <t>1,65*2,00*0,15</t>
  </si>
  <si>
    <t>Po provedení kanalizace :</t>
  </si>
  <si>
    <t>Místnost 1.09.:</t>
  </si>
  <si>
    <t>0,50*2,00*0,15</t>
  </si>
  <si>
    <t>273321211R00</t>
  </si>
  <si>
    <t>Železobeton základových desek C 12/15</t>
  </si>
  <si>
    <t>6,00*3,35*0,10</t>
  </si>
  <si>
    <t>7,80*9,00*0,10</t>
  </si>
  <si>
    <t>1,65*2,00*0,10</t>
  </si>
  <si>
    <t>0,50*2,00*0,10</t>
  </si>
  <si>
    <t>273351215R00</t>
  </si>
  <si>
    <t>Bednění stěn základových desek - zřízení</t>
  </si>
  <si>
    <t>(9,70*2+12,25*2)*0,10</t>
  </si>
  <si>
    <t>273351216R00</t>
  </si>
  <si>
    <t>Bednění stěn základových desek - odstranění</t>
  </si>
  <si>
    <t>273361921RT5</t>
  </si>
  <si>
    <t>Výztuž základových desek ze svařovaných sítí průměr drátu  6,0, oka 150/150 mm</t>
  </si>
  <si>
    <t>t</t>
  </si>
  <si>
    <t>6,00*3,35*0,00303*1,2</t>
  </si>
  <si>
    <t>7,80*9,00*0,00303*1,2</t>
  </si>
  <si>
    <t>1,65*2,00*0,00303*1,2</t>
  </si>
  <si>
    <t>0,50*2,00*0,00303*1,2</t>
  </si>
  <si>
    <t>274272130RT3</t>
  </si>
  <si>
    <t>Zdivo základové z bednicích tvárnic, tl. 25 cm výplň tvárnic betonem C 16/20</t>
  </si>
  <si>
    <t>(6,20-1,05)*0,50</t>
  </si>
  <si>
    <t>2,95*0,50</t>
  </si>
  <si>
    <t>8,00*0,50</t>
  </si>
  <si>
    <t>9,35*0,50</t>
  </si>
  <si>
    <t>9,10*0,50</t>
  </si>
  <si>
    <t>1,05*0,50</t>
  </si>
  <si>
    <t>274272160RT3</t>
  </si>
  <si>
    <t>Zdivo základové z bednicích tvárnic, tl. 50 cm výplň tvárnic betonem C 16/20</t>
  </si>
  <si>
    <t>274313511R00</t>
  </si>
  <si>
    <t>Beton základových pasů prostý C 12/15</t>
  </si>
  <si>
    <t>6,20*0,45*0,50+1,05*0,25*0,50</t>
  </si>
  <si>
    <t>6,20*0,45*0,50</t>
  </si>
  <si>
    <t>2,95*0,60*0,50</t>
  </si>
  <si>
    <t>8,00*0,60*0,50</t>
  </si>
  <si>
    <t>9,35*0,60*0,50</t>
  </si>
  <si>
    <t>9,10*0,60*0,50</t>
  </si>
  <si>
    <t>1,05*0,60*0,50</t>
  </si>
  <si>
    <t>274351215R00</t>
  </si>
  <si>
    <t>Bednění stěn základových pasů - zřízení</t>
  </si>
  <si>
    <t>Poue na výšku 30 cm při horním okraji :</t>
  </si>
  <si>
    <t>6,20*0,30*2</t>
  </si>
  <si>
    <t>2,95*0,30*2</t>
  </si>
  <si>
    <t>8,00*0,30*2</t>
  </si>
  <si>
    <t>9,35*0,30*2</t>
  </si>
  <si>
    <t>9,10*0,30*2</t>
  </si>
  <si>
    <t>1,05*0,30*2</t>
  </si>
  <si>
    <t>274351216R00</t>
  </si>
  <si>
    <t>Bednění stěn základových pasů - odstranění</t>
  </si>
  <si>
    <t>274361314R00</t>
  </si>
  <si>
    <t>Výztuž základových pasů z oceli 10 505</t>
  </si>
  <si>
    <t>Výztuž základových pasů z tvárnic :</t>
  </si>
  <si>
    <t>6,20*0,25*0,50*0,05+1,05*0,25*0,50*0,05</t>
  </si>
  <si>
    <t>2,95*0,25*0,50*0,05</t>
  </si>
  <si>
    <t>8,00*0,25*0,50*0,05</t>
  </si>
  <si>
    <t>9,35*0,25*0,50*0,05</t>
  </si>
  <si>
    <t>9,10*0,25*0,50*0,05</t>
  </si>
  <si>
    <t>1,05*0,25*0,50*0,05</t>
  </si>
  <si>
    <t>3</t>
  </si>
  <si>
    <t>Svislé a kompletní konstrukce</t>
  </si>
  <si>
    <t>310238211R00</t>
  </si>
  <si>
    <t>Zazdívka otvorů plochy do 1 m2 cihlami na MVC</t>
  </si>
  <si>
    <t>0,55*0,60*0,40</t>
  </si>
  <si>
    <t>Ostatní drobné zazdívky :</t>
  </si>
  <si>
    <t>1,00</t>
  </si>
  <si>
    <t>311238123R00</t>
  </si>
  <si>
    <t>Zdivo keramické 25 AKU na lepící tmel,  tl. 240 mm</t>
  </si>
  <si>
    <t>1,40*2,70-(0,80*2,00)</t>
  </si>
  <si>
    <t>1,40*1,50*4</t>
  </si>
  <si>
    <t>1,40*2,70-(0,90*2,00)</t>
  </si>
  <si>
    <t>311238512R00</t>
  </si>
  <si>
    <t>Zdivo keramické 24 na lepící tmel,  tl. 240 mm</t>
  </si>
  <si>
    <t>(1,25+3,45+3,10)*3,25-(2,25*0,75)</t>
  </si>
  <si>
    <t>(7,80+9,00+8,80+1,00)*3,25-(7,20*0,75+1,00*1,65)</t>
  </si>
  <si>
    <t>5,80*2,70-(2,10*1,50)</t>
  </si>
  <si>
    <t>3,10*0,85</t>
  </si>
  <si>
    <t>Atika :</t>
  </si>
  <si>
    <t>3,00*1,00</t>
  </si>
  <si>
    <t>5,80*0,35</t>
  </si>
  <si>
    <t>9,25*0,60</t>
  </si>
  <si>
    <t>3,00*0,60</t>
  </si>
  <si>
    <t>311238549R00</t>
  </si>
  <si>
    <t>Zdivo keramické 50 na lepící tmel,  tl. 500 mm</t>
  </si>
  <si>
    <t>1,10*3,25-(0,70*0,60)</t>
  </si>
  <si>
    <t>317168131R00</t>
  </si>
  <si>
    <t>Překlad vysoký 70x235x1250 mm</t>
  </si>
  <si>
    <t>kus</t>
  </si>
  <si>
    <t>Půdorys 1.NP.: 6</t>
  </si>
  <si>
    <t>Půdorys 2.NP.: 3</t>
  </si>
  <si>
    <t>317168137R00</t>
  </si>
  <si>
    <t>Překlad vysoký 70x235x2750 mm</t>
  </si>
  <si>
    <t>Půdorys 1.NP.: 3</t>
  </si>
  <si>
    <t>319231199R00</t>
  </si>
  <si>
    <t>Zabetonování otvorů po podsekání</t>
  </si>
  <si>
    <t>Obetonování trezoru :</t>
  </si>
  <si>
    <t>0,70*0,50*0,15*2</t>
  </si>
  <si>
    <t>(0,50+0,70+0,50)*1,00</t>
  </si>
  <si>
    <t>342241192R00</t>
  </si>
  <si>
    <t>Příplatek za vyzdívání do ocelové kostry</t>
  </si>
  <si>
    <t>Obezdívka WC :</t>
  </si>
  <si>
    <t>0,95*1,40</t>
  </si>
  <si>
    <t>342248152R00</t>
  </si>
  <si>
    <t>Příčky keramické 11,5 na lepící tmel, tl. 115 mm</t>
  </si>
  <si>
    <t>0,25*3,25</t>
  </si>
  <si>
    <t>2,40*0,60</t>
  </si>
  <si>
    <t>0,60*0,80*6</t>
  </si>
  <si>
    <t>3,10*2,70-(0,80*2,00)</t>
  </si>
  <si>
    <t>(2,05+0,25+1,50)*2,70-(0,80*2,00)</t>
  </si>
  <si>
    <t>(1,60+0,95+0,60)*2,70-(0,70*2,00)</t>
  </si>
  <si>
    <t>342248154R00</t>
  </si>
  <si>
    <t>Příčky keramické 14 na lepící tmel, tl. 140 mm</t>
  </si>
  <si>
    <t>(3,55+3,70)*0,50</t>
  </si>
  <si>
    <t>342255028R00</t>
  </si>
  <si>
    <t>Příčky z desek porobetonových tl. 15 cm</t>
  </si>
  <si>
    <t>342668111R00</t>
  </si>
  <si>
    <t>Těsnění styku příčky se stáv. konstrukcí PU pěnou</t>
  </si>
  <si>
    <t>m</t>
  </si>
  <si>
    <t>2,40</t>
  </si>
  <si>
    <t>0,60*6</t>
  </si>
  <si>
    <t>3,10</t>
  </si>
  <si>
    <t>2,05+0,25+1,50</t>
  </si>
  <si>
    <t>1,60+0,95+0,60</t>
  </si>
  <si>
    <t>346991125R00</t>
  </si>
  <si>
    <t>Izolace dvojpříček polystyrén.deskami  tl.50 mm</t>
  </si>
  <si>
    <t>Dilatace mezi původním objektem a přístavbou :</t>
  </si>
  <si>
    <t>5,75*3,25</t>
  </si>
  <si>
    <t>767990010RAA</t>
  </si>
  <si>
    <t>Atypické ocelové konstrukce do 5 kg/kus</t>
  </si>
  <si>
    <t>kg</t>
  </si>
  <si>
    <t>Ocelové sloupky 2*U100 - spojuvací materiál :</t>
  </si>
  <si>
    <t>2,95*10,60*2*2*0,1</t>
  </si>
  <si>
    <t>767990010RAD</t>
  </si>
  <si>
    <t>Atypické ocelové konstrukce 50 - 100 kg/kus</t>
  </si>
  <si>
    <t>Ocelové sloupky 2*U100 :</t>
  </si>
  <si>
    <t>2,95*10,60*2*2</t>
  </si>
  <si>
    <t>300-1NP-UT1a</t>
  </si>
  <si>
    <t>Prostup stěnou 100/300 kompletní provedení dle PD</t>
  </si>
  <si>
    <t>300-1NP-UT1b</t>
  </si>
  <si>
    <t>Svislá drážka pod stropem 100/200 kompletní provedení dle PD</t>
  </si>
  <si>
    <t>300-1NP-UT2</t>
  </si>
  <si>
    <t>Prostup stěnou 100/200 kompletní provedení dle PD</t>
  </si>
  <si>
    <t>300-1NP-VZT1</t>
  </si>
  <si>
    <t>Prostup stěnou 600/350 kompletní provedení dle PD</t>
  </si>
  <si>
    <t>300-1NP-ZTI1</t>
  </si>
  <si>
    <t>Prostup stropem průměr 150 kompletní provedení dle PD</t>
  </si>
  <si>
    <t>300-1NP-ZTI2</t>
  </si>
  <si>
    <t>Prostup stropem 100/250 kompletní provedení dle PD</t>
  </si>
  <si>
    <t>300-1NP-ZTI4</t>
  </si>
  <si>
    <t>Prostup stropem a ŽB deskou 150/150 kompletní provedení dle PD</t>
  </si>
  <si>
    <t>300-1NP-ZTI5</t>
  </si>
  <si>
    <t>Prostup stropem 100/350 kompletní provedení dle PD</t>
  </si>
  <si>
    <t>Prostup stěnou 100/350 kompletní provedení dle PD</t>
  </si>
  <si>
    <t>300-1NP-ZTI6</t>
  </si>
  <si>
    <t>300-1NP-ZTI7</t>
  </si>
  <si>
    <t>300-2NP-UT1</t>
  </si>
  <si>
    <t>Prostup podlahou 100/200 kompletní provedení dle PD</t>
  </si>
  <si>
    <t>300-2NP-VZT1</t>
  </si>
  <si>
    <t>Prostup stěnou průměr 150 kompletní provedení dle PD</t>
  </si>
  <si>
    <t>300-2NP-VZT2</t>
  </si>
  <si>
    <t>Prostup stropem průměr 200 kompletní provedení dle PD</t>
  </si>
  <si>
    <t>300-2NP-ZTI1</t>
  </si>
  <si>
    <t>Prostup podlahou průměr 150 kompletní provedení dle PD</t>
  </si>
  <si>
    <t>300-2NP-ZTI2</t>
  </si>
  <si>
    <t>Prostup podlahou 100/250 kompletní provedení dle PD</t>
  </si>
  <si>
    <t>300-2NP-ZTI3</t>
  </si>
  <si>
    <t>Prostup podlahou 150/200 kompletní provedení dle PD</t>
  </si>
  <si>
    <t>300-2NP-ZTI4</t>
  </si>
  <si>
    <t>Prostup podlahou 150/150 kompletní provedení dle PD</t>
  </si>
  <si>
    <t>Prostup stropem 150/150 kompletní provedení dle PD</t>
  </si>
  <si>
    <t>Drážka ve stěně kompletní provedení dle PD</t>
  </si>
  <si>
    <t>300-2NP-ZTI5</t>
  </si>
  <si>
    <t>Prostup podlahou 100/350 kompletní provedení dle PD</t>
  </si>
  <si>
    <t>300-2NP-ZTI6</t>
  </si>
  <si>
    <t>311</t>
  </si>
  <si>
    <t>Sádrokartonové konstrukce</t>
  </si>
  <si>
    <t>342264051RT1</t>
  </si>
  <si>
    <t>Podhled sádrokartonový na zavěšenou ocel. konstr. desky standard tl. 12,5 mm, bez izolace</t>
  </si>
  <si>
    <t>Místnost 1.08 : 2,70*3,30</t>
  </si>
  <si>
    <t>342264051RT2</t>
  </si>
  <si>
    <t>Podhled sádrokartonový na zavěšenou ocel. konstr. desky protipožární tl. 12,5 mm, bez izolace</t>
  </si>
  <si>
    <t>Místnost 1.04 : 1,50*2,85</t>
  </si>
  <si>
    <t>Místnost 1.05 : 1,60*8,50+0,90*1,75</t>
  </si>
  <si>
    <t>342264051RT3</t>
  </si>
  <si>
    <t>Podhled sádrokartonový na zavěšenou ocel. konstr. desky standard impreg. tl. 12,5 mm, bez izolace</t>
  </si>
  <si>
    <t>Místnost 2.06 : 9,00</t>
  </si>
  <si>
    <t>342264092R00</t>
  </si>
  <si>
    <t>Příplatek k podhledu sádrok. za tl.desek GKF 18 mm</t>
  </si>
  <si>
    <t>342264098R00</t>
  </si>
  <si>
    <t>Příplatek k podhledu sádrokart. za plochu do 10 m2</t>
  </si>
  <si>
    <t>Místnost 1.04 :1,50*2,85</t>
  </si>
  <si>
    <t>Místnost 1.08 :2,70*3,30</t>
  </si>
  <si>
    <t>342267112RT2</t>
  </si>
  <si>
    <t>Obklad trámů sádrokartonem třístranný do 0,5/0,5 m desky protipožární tl. 12,5 mm</t>
  </si>
  <si>
    <t>2,95*2</t>
  </si>
  <si>
    <t>4</t>
  </si>
  <si>
    <t>Vodorovné konstrukce</t>
  </si>
  <si>
    <t>411321414R00</t>
  </si>
  <si>
    <t>Stropy deskové ze železobetonu C 25/30 XC1</t>
  </si>
  <si>
    <t>Dle statiky :</t>
  </si>
  <si>
    <t>Strop nad 1.NP.:</t>
  </si>
  <si>
    <t>4,50*3,10*0,22</t>
  </si>
  <si>
    <t>6,30*8,95*0,22</t>
  </si>
  <si>
    <t>0,25*3,05*0,22</t>
  </si>
  <si>
    <t>2,40*0,40*0,12</t>
  </si>
  <si>
    <t>8,95*0,60*0,12</t>
  </si>
  <si>
    <t>7,15*0,40*0,15</t>
  </si>
  <si>
    <t>Strop nad 2.NP.:</t>
  </si>
  <si>
    <t>8,90*3,65*0,15-(1,00*1,00*0,15*2)</t>
  </si>
  <si>
    <t>Deska v podlaze 2.NP.:</t>
  </si>
  <si>
    <t>6,10*3,50*0,15+0,75*1,40*0,15</t>
  </si>
  <si>
    <t>411351101R00</t>
  </si>
  <si>
    <t>Bednění stropů deskových, bednění vlastní -zřízení</t>
  </si>
  <si>
    <t>4,50*3,10</t>
  </si>
  <si>
    <t>6,30*8,95</t>
  </si>
  <si>
    <t>0,25*3,05</t>
  </si>
  <si>
    <t>2,40*0,40</t>
  </si>
  <si>
    <t>8,95*0,60</t>
  </si>
  <si>
    <t>7,15*0,40</t>
  </si>
  <si>
    <t>8,90*3,65</t>
  </si>
  <si>
    <t>6,10*3,50+0,75*1,40</t>
  </si>
  <si>
    <t>411351102R00</t>
  </si>
  <si>
    <t>Bednění stropů deskových, vlastní - odstranění</t>
  </si>
  <si>
    <t>411354187R00</t>
  </si>
  <si>
    <t>Příplatek k podpěr. konstr. stropů 30 kPa -zřízení</t>
  </si>
  <si>
    <t>6,10*3,50</t>
  </si>
  <si>
    <t>411354188R00</t>
  </si>
  <si>
    <t>Příplatek k podpěr. konstr. stropů 30 kPa - odstr.</t>
  </si>
  <si>
    <t>411361821R00</t>
  </si>
  <si>
    <t>Výztuž stropů z betonářské oceli 10505</t>
  </si>
  <si>
    <t>(35,00+63,00+105,00+974,00+95,00)/1000</t>
  </si>
  <si>
    <t>(127,00+48,00)/1000</t>
  </si>
  <si>
    <t>(122,00+27,00+15,00)/1000</t>
  </si>
  <si>
    <t>411361921RT5</t>
  </si>
  <si>
    <t>Výztuž stropů svařovanou sítí průměr drátu  6,0, oka 150/150 mm</t>
  </si>
  <si>
    <t>54,00/1000</t>
  </si>
  <si>
    <t>83,00/1000</t>
  </si>
  <si>
    <t>60,00/1000</t>
  </si>
  <si>
    <t>413321414R00</t>
  </si>
  <si>
    <t>Nosníky z betonu železového C 25/30 XC1</t>
  </si>
  <si>
    <t>Průvlak nad schodištěm :</t>
  </si>
  <si>
    <t>3,40*0,25*0,20</t>
  </si>
  <si>
    <t>Průvlak P1 :</t>
  </si>
  <si>
    <t>12,05*0,20*0,60</t>
  </si>
  <si>
    <t>Průvlak P2 :</t>
  </si>
  <si>
    <t>2,75*0,175*0,30</t>
  </si>
  <si>
    <t>Průvlak P3 :</t>
  </si>
  <si>
    <t>7,70*0,175*0,30</t>
  </si>
  <si>
    <t>413351101R00</t>
  </si>
  <si>
    <t>Bednění nosníků š.do 600 mm, v.do 600 mm - zřízení</t>
  </si>
  <si>
    <t>12,05</t>
  </si>
  <si>
    <t>2,75</t>
  </si>
  <si>
    <t>7,70</t>
  </si>
  <si>
    <t>413351103R00</t>
  </si>
  <si>
    <t>Bednění nosníků š.do 600, v.do 600 mm - odstranění</t>
  </si>
  <si>
    <t>413941123RT3</t>
  </si>
  <si>
    <t>Osazení válcovaných nosníků ve stropech č. 14 - 22 včetně dodávky profilu I č. 16</t>
  </si>
  <si>
    <t>3,40*17,90/1000*2</t>
  </si>
  <si>
    <t>430321414R00</t>
  </si>
  <si>
    <t>Schodišťové konstrukce, železobeton C 25/30 XC1</t>
  </si>
  <si>
    <t>Schodiště do kabinetu :</t>
  </si>
  <si>
    <t>2,10*1,40*0,15*1,4</t>
  </si>
  <si>
    <t>431351121R00</t>
  </si>
  <si>
    <t>Bednění podest přímočarých - zřízení</t>
  </si>
  <si>
    <t>2,10*1,40*1,4</t>
  </si>
  <si>
    <t>431351122R00</t>
  </si>
  <si>
    <t>Bednění podest přímočarých - odstranění</t>
  </si>
  <si>
    <t>434311116R00</t>
  </si>
  <si>
    <t>Stupně dusané na terén, na desku, z betonu C 25/30</t>
  </si>
  <si>
    <t>1,40*8</t>
  </si>
  <si>
    <t>434351141R00</t>
  </si>
  <si>
    <t>Bednění stupňů přímočarých - zřízení</t>
  </si>
  <si>
    <t>(0,30+0,15)*1,40*8</t>
  </si>
  <si>
    <t>434351142R00</t>
  </si>
  <si>
    <t>Bednění stupňů přímočarých - odstranění</t>
  </si>
  <si>
    <t>5</t>
  </si>
  <si>
    <t>Komunikace</t>
  </si>
  <si>
    <t>916561111R00</t>
  </si>
  <si>
    <t>Osazení záhon.obrubníků do lože z C 12/15 s opěrou</t>
  </si>
  <si>
    <t>Doplnění bouraných obrubníků :</t>
  </si>
  <si>
    <t>7,50+7,50</t>
  </si>
  <si>
    <t>577100030RA0</t>
  </si>
  <si>
    <t>Komunikace lehká z asfaltobetonu</t>
  </si>
  <si>
    <t>Doplnění odbourané plochy při provádění stavby : 20,00</t>
  </si>
  <si>
    <t>596100030RAB</t>
  </si>
  <si>
    <t>Chodník z dlažby betonové, podklad štěrkopísek dlažba 30 x 30 cm</t>
  </si>
  <si>
    <t>Okapový chodník :</t>
  </si>
  <si>
    <t>(1,00+9,55)*0,30</t>
  </si>
  <si>
    <t>2,30*0,30</t>
  </si>
  <si>
    <t>596100030RAD</t>
  </si>
  <si>
    <t>Chodník z dlažby betonové, podklad štěrkopísek dlažba 50 x 50 cm</t>
  </si>
  <si>
    <t>9,90*0,50</t>
  </si>
  <si>
    <t>59217470</t>
  </si>
  <si>
    <t>Obrubník silniční 250/150/250 šedý</t>
  </si>
  <si>
    <t>6*1,1</t>
  </si>
  <si>
    <t>61</t>
  </si>
  <si>
    <t>Upravy povrchů vnitřní</t>
  </si>
  <si>
    <t>611473112R00</t>
  </si>
  <si>
    <t>Omítka vnitřní stropů ze suché směsi, štuková</t>
  </si>
  <si>
    <t>Místnost 1.04 : 17,10</t>
  </si>
  <si>
    <t>Místnost 1.05 : 65,80</t>
  </si>
  <si>
    <t>Místnost 2.05 : 13,00</t>
  </si>
  <si>
    <t>Místnost 2.07 : 18,80</t>
  </si>
  <si>
    <t>Opravy omítek v ostatních mísnostech po stavebních pracech :</t>
  </si>
  <si>
    <t>50,00</t>
  </si>
  <si>
    <t>612473181R00</t>
  </si>
  <si>
    <t>Omítka vnitřního zdiva ze suché směsi, hladká</t>
  </si>
  <si>
    <t>Pod obklady :</t>
  </si>
  <si>
    <t>Místnost 1.04 : (0,45+1,15)*1,20</t>
  </si>
  <si>
    <t>Místnost 1.05 : (1,20)*1,20</t>
  </si>
  <si>
    <t>Místnost 2.05 : (3,40+4,00*2)*1,97</t>
  </si>
  <si>
    <t>Místnost 2.06 : (4,80*2+3,70*2)*2,00</t>
  </si>
  <si>
    <t>Místnost 2.07 : (2,05+0,90)*2,00</t>
  </si>
  <si>
    <t>612473182R00</t>
  </si>
  <si>
    <t>Omítka vnitřního zdiva ze suché směsi, štuková</t>
  </si>
  <si>
    <t>Místnost 1.04 : (5,75*2+2,85*2)*3,10</t>
  </si>
  <si>
    <t>Místnost 1.05 : (8,45*2+8,50*2)*3,10</t>
  </si>
  <si>
    <t>Místnost 2.05 : (3,40*2+4,00*2)*2,70</t>
  </si>
  <si>
    <t>Místnost 2.06 : (4,80*2+3,70*2)*2,70</t>
  </si>
  <si>
    <t>Místnost 2.07 : (6,00*2+3,15*2)*2,70</t>
  </si>
  <si>
    <t>Odpočet obkladů : - 65,7180</t>
  </si>
  <si>
    <t>250,00</t>
  </si>
  <si>
    <t>612473186R00</t>
  </si>
  <si>
    <t>Příplatek za zabudované rohovníky</t>
  </si>
  <si>
    <t>11*3,10</t>
  </si>
  <si>
    <t>5*2,70</t>
  </si>
  <si>
    <t>612481113R00</t>
  </si>
  <si>
    <t>Potažení vnitř. stěn sklotex. pletivem s vypnutím</t>
  </si>
  <si>
    <t>62</t>
  </si>
  <si>
    <t>Úpravy povrchů vnější</t>
  </si>
  <si>
    <t>621901111R00</t>
  </si>
  <si>
    <t>Ubroušení výstupků betonu po odbednění podhledů</t>
  </si>
  <si>
    <t>622311014R00</t>
  </si>
  <si>
    <t>Soklová lišta hliník KZS tl. 140 mm</t>
  </si>
  <si>
    <t>3,15</t>
  </si>
  <si>
    <t>1,80+9,30+9,05+1,00</t>
  </si>
  <si>
    <t>5,80</t>
  </si>
  <si>
    <t>622311130RV1</t>
  </si>
  <si>
    <t>Zateplovací systém fasáda, EPS F tl. 60 mm zakončený stěrkou s výztužnou tkaninou</t>
  </si>
  <si>
    <t>Zateplení průvlaku v místě žaluzií :</t>
  </si>
  <si>
    <t>7,20*0,30</t>
  </si>
  <si>
    <t>622311134R00</t>
  </si>
  <si>
    <t>Zateplovací systém fasáda, EPS F tl.140 mm</t>
  </si>
  <si>
    <t>3,15*4,20-(2,25*0,75)</t>
  </si>
  <si>
    <t>(1,80+9,30+9,05+1,00)*3,35-(7,20*0,75+1,00*1,65)</t>
  </si>
  <si>
    <t>5,80*3,45-(2,10*1,50)</t>
  </si>
  <si>
    <t>(8,80+3,85+2,95)*0,75</t>
  </si>
  <si>
    <t>622311154R00</t>
  </si>
  <si>
    <t>Zateplovací systém okraje střechy, EPS F tl. 40 mm</t>
  </si>
  <si>
    <t>Střecha nad 1.NP.:</t>
  </si>
  <si>
    <t>7,30*(0,30+0,50)</t>
  </si>
  <si>
    <t>9,90*(0,50+0,30)</t>
  </si>
  <si>
    <t>2,30*(0,30+0,50)</t>
  </si>
  <si>
    <t>622311510R00</t>
  </si>
  <si>
    <t>Izolace suterénu XPS tl. 50 mm, bez PÚ</t>
  </si>
  <si>
    <t>5,75*0,95</t>
  </si>
  <si>
    <t>622311523RV1</t>
  </si>
  <si>
    <t>Zateplovací systém sokl, XPS tl. 120 mm zakončený stěrkou s výztužnou tkaninou</t>
  </si>
  <si>
    <t>(3,15+1,80+9,35+9,10+1,05)*0,95</t>
  </si>
  <si>
    <t>622391001R00</t>
  </si>
  <si>
    <t>Příplatek-mtž KZS podhledu,izolant,tenkovrst.om.</t>
  </si>
  <si>
    <t>622471317R00</t>
  </si>
  <si>
    <t>Nátěr nebo nástřik stěn vnějších, složitost 1 - 2</t>
  </si>
  <si>
    <t>Oprava poškozeného nátěru stavbou : 150,00</t>
  </si>
  <si>
    <t>622473187RT2</t>
  </si>
  <si>
    <t>Příplatek za okenní lištu - montáž včetně dodávky lišty</t>
  </si>
  <si>
    <t>Pro 769-PL/01 : (1,00+1,65*2)*1</t>
  </si>
  <si>
    <t>Pro 769-PL/02 : (2,10+1,50*2)*1</t>
  </si>
  <si>
    <t>Pro 769-PL/03 : (2,25+2,05*2)*1</t>
  </si>
  <si>
    <t>Pro 769-PL/04 : (7,20+2,05*2)*1</t>
  </si>
  <si>
    <t>622901112R00</t>
  </si>
  <si>
    <t>Ubroušení výstupků betonu po odbednění stěn</t>
  </si>
  <si>
    <t>12,05*(0,60+0,20+0,60)</t>
  </si>
  <si>
    <t>2,75*(0,30+0,175+0,30)</t>
  </si>
  <si>
    <t>7,70*(0,30+0,175+0,30)</t>
  </si>
  <si>
    <t>622904112R00</t>
  </si>
  <si>
    <t>Očištění fasád tlakovou vodou složitost 1 - 2</t>
  </si>
  <si>
    <t>Umytí zašpiměmého nátěru stavbou :150,00</t>
  </si>
  <si>
    <t>781770110RAA</t>
  </si>
  <si>
    <t>Obklad vnější do tmele do 30 x 30 cm do tmele</t>
  </si>
  <si>
    <t>3,15*0,30</t>
  </si>
  <si>
    <t>(1,80+9,30+9,05+1,00)*0,30</t>
  </si>
  <si>
    <t>63</t>
  </si>
  <si>
    <t>Podlahy a podlahové konstrukce</t>
  </si>
  <si>
    <t>631313611R00</t>
  </si>
  <si>
    <t>Mazanina betonová tl. 8 - 12 cm C 16/20</t>
  </si>
  <si>
    <t>1,00*2,00*0,10</t>
  </si>
  <si>
    <t>631319153R00</t>
  </si>
  <si>
    <t>Příplatek za přehlaz. mazanin pod povlaky tl. 12cm</t>
  </si>
  <si>
    <t>631319173R00</t>
  </si>
  <si>
    <t>Příplatek za stržení povrchu mazaniny tl. 12 cm</t>
  </si>
  <si>
    <t>631361921RT4</t>
  </si>
  <si>
    <t>Výztuž mazanin svařovanou sítí průměr drátu  6,0, oka 100/100 mm</t>
  </si>
  <si>
    <t>1,00*2,00*0,00440*1,2</t>
  </si>
  <si>
    <t>631416221RT4</t>
  </si>
  <si>
    <t>Mazanina samonivelační, tloušťka 5 - 8 cm anhydritová</t>
  </si>
  <si>
    <t>Místnost 1.04 : 17,10*0,045</t>
  </si>
  <si>
    <t>Místnost 1.05 : 65,80*0,045</t>
  </si>
  <si>
    <t>632417110R00</t>
  </si>
  <si>
    <t>Potěr samonivelační tl. 10 mm</t>
  </si>
  <si>
    <t>632417115R00</t>
  </si>
  <si>
    <t>Potěr samonivelační tl. 15 mm</t>
  </si>
  <si>
    <t>632441491R00</t>
  </si>
  <si>
    <t>Broušení anhydritových potěrů</t>
  </si>
  <si>
    <t>94</t>
  </si>
  <si>
    <t>Lešení a stavební výtahy</t>
  </si>
  <si>
    <t>941941042R00</t>
  </si>
  <si>
    <t>Montáž lešení leh.řad.s podlahami,š.1,2 m, H 30 m</t>
  </si>
  <si>
    <t>3,15*4,50</t>
  </si>
  <si>
    <t>(1,80+9,30+9,05+1,00)*3,85</t>
  </si>
  <si>
    <t>5,80*7,25</t>
  </si>
  <si>
    <t>941941292R00</t>
  </si>
  <si>
    <t>Příplatek za každý měsíc použití lešení k pol.1042</t>
  </si>
  <si>
    <t>137,6525*2</t>
  </si>
  <si>
    <t>941941842R00</t>
  </si>
  <si>
    <t>Demontáž lešení leh.řad.s podlahami,š.1,2 m,H 30 m</t>
  </si>
  <si>
    <t>941955001R00</t>
  </si>
  <si>
    <t>Lešení lehké pomocné, výška podlahy do 1,2 m</t>
  </si>
  <si>
    <t>Místnost 1.01 : 1,00</t>
  </si>
  <si>
    <t>Místnost 1.02 : 20,00</t>
  </si>
  <si>
    <t>Místnost 1.03 : 5,00</t>
  </si>
  <si>
    <t>Místnost 1.07 : 2,00</t>
  </si>
  <si>
    <t>Místnost 1.08 : 17,00/2</t>
  </si>
  <si>
    <t>Místnost 1.12 : 1,00</t>
  </si>
  <si>
    <t>Místnost 2.01 : 10,00</t>
  </si>
  <si>
    <t>Místnost 2.02 : 10,00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</si>
  <si>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</si>
  <si>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</si>
  <si>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</si>
  <si>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</si>
  <si>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</si>
  <si>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</si>
  <si>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95</t>
  </si>
  <si>
    <t>Dokončovací konstrukce na pozemních stavbách</t>
  </si>
  <si>
    <t>931961115R00</t>
  </si>
  <si>
    <t>Vložky do dilatačních spár, polystyren</t>
  </si>
  <si>
    <t>Místnost 1.04 : (5,75*2+2,85*2)*0,10</t>
  </si>
  <si>
    <t>Místnost 1.05 : (8,45*2+8,50*2)*0,10</t>
  </si>
  <si>
    <t>Místnost 2.05 : (3,40*2+4,00*2)*0,10</t>
  </si>
  <si>
    <t>Místnost 2.06 : (4,80*2+3,70*2)*0,10</t>
  </si>
  <si>
    <t>Místnost 2.07 : (6,00*2+3,15*2)*0,10</t>
  </si>
  <si>
    <t>952901111R00</t>
  </si>
  <si>
    <t>Vyčištění budov o výšce podlaží do 4 m</t>
  </si>
  <si>
    <t>Místnost 1.01 : 70,40</t>
  </si>
  <si>
    <t>Místnost 1.02 : 39,80</t>
  </si>
  <si>
    <t>Místnost 1.03 : 70,00</t>
  </si>
  <si>
    <t>Místnost 1.07 : 17,60</t>
  </si>
  <si>
    <t>Místnost 1.08 : 17,00</t>
  </si>
  <si>
    <t>Místnost 1.09 : 22,90</t>
  </si>
  <si>
    <t>Místnost 1.10 : 24,60</t>
  </si>
  <si>
    <t>Místnost 1.11 : 5,90</t>
  </si>
  <si>
    <t>Místnost 1.12 : 5,20</t>
  </si>
  <si>
    <t>Místnost 2.01 : 131,00</t>
  </si>
  <si>
    <t>Místnost 2.02 : 32,40</t>
  </si>
  <si>
    <t>952902110R00</t>
  </si>
  <si>
    <t>Čištění zametáním v místnostech a chodbách</t>
  </si>
  <si>
    <t>560,5000*2</t>
  </si>
  <si>
    <t>950-001</t>
  </si>
  <si>
    <t>Zednické výpomoci pro řemesla</t>
  </si>
  <si>
    <t>hod</t>
  </si>
  <si>
    <t>950-002</t>
  </si>
  <si>
    <t>Materiál pro zednické výpomoci</t>
  </si>
  <si>
    <t>kpl</t>
  </si>
  <si>
    <t>96</t>
  </si>
  <si>
    <t>Bourání konstrukcí</t>
  </si>
  <si>
    <t>113107142R00</t>
  </si>
  <si>
    <t>Odstranění podkladu pl.do 200 m2, živice tl. 10 cm</t>
  </si>
  <si>
    <t>6,95*2,25</t>
  </si>
  <si>
    <t>8,65*10,80</t>
  </si>
  <si>
    <t>2,50*2,90</t>
  </si>
  <si>
    <t>113202111R00</t>
  </si>
  <si>
    <t>Vytrhání obrub z krajníků nebo obrubníků stojatých</t>
  </si>
  <si>
    <t>9,60+6,00*1,4+9,30</t>
  </si>
  <si>
    <t>711140101R00</t>
  </si>
  <si>
    <t>Odstr.izolace proti vlhk.vodor. pásy přitav.,1vrst</t>
  </si>
  <si>
    <t>Střecha - parotěsná izolace :</t>
  </si>
  <si>
    <t>5,80*3,55</t>
  </si>
  <si>
    <t>2,85*3,10</t>
  </si>
  <si>
    <t>712300831R00</t>
  </si>
  <si>
    <t>Odstranění živičné krytiny střech do 10° 1vrstvé</t>
  </si>
  <si>
    <t>Střecha - krytina :</t>
  </si>
  <si>
    <t>Střecha - podkladní textilie :</t>
  </si>
  <si>
    <t>713100813R00</t>
  </si>
  <si>
    <t>Odstranění tepelné izolace, polystyrén tl. nad 5cm</t>
  </si>
  <si>
    <t>Střecha :</t>
  </si>
  <si>
    <t>5,80*3,55*2</t>
  </si>
  <si>
    <t>2,85*3,10*2</t>
  </si>
  <si>
    <t>762522812R00</t>
  </si>
  <si>
    <t>Demontáž podlah s polštáři z prken tl. do 50 mm</t>
  </si>
  <si>
    <t>Mísnost 2.02 : 23,10</t>
  </si>
  <si>
    <t>762522911R00</t>
  </si>
  <si>
    <t>Vyřezání polštářů tloušťky do 100 mm</t>
  </si>
  <si>
    <t>Mísnost 2.02 : 3,40*15+6,85*8</t>
  </si>
  <si>
    <t>764410850R00</t>
  </si>
  <si>
    <t>Demontáž oplechování parapetů,rš od 100 do 330 mm</t>
  </si>
  <si>
    <t>1,40*2</t>
  </si>
  <si>
    <t>1,40*4</t>
  </si>
  <si>
    <t>766411811R00</t>
  </si>
  <si>
    <t>Demontáž obložení stěn panely velikosti do 1,5 m2</t>
  </si>
  <si>
    <t>Mísnost 2.02 : (3,40*2+6,85*2)*2,50</t>
  </si>
  <si>
    <t>766411822R00</t>
  </si>
  <si>
    <t>Demontáž podkladových roštů obložení stěn</t>
  </si>
  <si>
    <t>767996801R00</t>
  </si>
  <si>
    <t>Demontáž atypických ocelových konstr. do 50 kg</t>
  </si>
  <si>
    <t>Zábradlí :</t>
  </si>
  <si>
    <t>100,00</t>
  </si>
  <si>
    <t>961044111R00</t>
  </si>
  <si>
    <t>Bourání základů z betonu prostého</t>
  </si>
  <si>
    <t>Bourání základu pro opravu kanalizace :</t>
  </si>
  <si>
    <t>962031132R00</t>
  </si>
  <si>
    <t>Bourání příček cihelných tl. 10 cm</t>
  </si>
  <si>
    <t>2,39*2,80-(1,85*2,00)</t>
  </si>
  <si>
    <t>963051113R00</t>
  </si>
  <si>
    <t>Bourání ŽB stropů deskových tl. nad 8 cm</t>
  </si>
  <si>
    <t>Strop nad schodištěm :</t>
  </si>
  <si>
    <t>2,85*3,10*0,15</t>
  </si>
  <si>
    <t>964051111R00</t>
  </si>
  <si>
    <t>Bourání samostatných trámů ŽB průřezu do 0,10 m2</t>
  </si>
  <si>
    <t>2,85*0,15*0,15*2</t>
  </si>
  <si>
    <t>965042121R00</t>
  </si>
  <si>
    <t>Bourání mazanin betonových tl. 10 cm, pl. 1 m2</t>
  </si>
  <si>
    <t>Bourání podlahy pro opravu kanalizace :</t>
  </si>
  <si>
    <t>965048250R00</t>
  </si>
  <si>
    <t>Dočištění povrchu po vybourání dlažeb, MC do 50%</t>
  </si>
  <si>
    <t>Místnost 1.09 :1,30*2,50</t>
  </si>
  <si>
    <t>965049111R00</t>
  </si>
  <si>
    <t>Příplatek, bourání mazanin se svař. síťí tl. 10 cm</t>
  </si>
  <si>
    <t>965081712RT1</t>
  </si>
  <si>
    <t>Bourání dlaždic keramických tl.1 cm, pl. do 1 m2 ručně, dlaždice keramické</t>
  </si>
  <si>
    <t>968061112R00</t>
  </si>
  <si>
    <t>Vyvěšení dřevěných okenních křídel pl. do 1,5 m2</t>
  </si>
  <si>
    <t>1*3</t>
  </si>
  <si>
    <t>2*2</t>
  </si>
  <si>
    <t>2*4</t>
  </si>
  <si>
    <t>1*6</t>
  </si>
  <si>
    <t>968061125R00</t>
  </si>
  <si>
    <t>Vyvěšení dřevěných dveřních křídel pl. do 2 m2</t>
  </si>
  <si>
    <t>968062246R00</t>
  </si>
  <si>
    <t>Vybourání dřevěných rámů oken jednoduch. pl. 4 m2</t>
  </si>
  <si>
    <t>1,40*2,30*2</t>
  </si>
  <si>
    <t>1,40*1,40*4</t>
  </si>
  <si>
    <t>2,40*0,80</t>
  </si>
  <si>
    <t>968072455R00</t>
  </si>
  <si>
    <t>Vybourání kovových dveřních zárubní pl. do 2 m2</t>
  </si>
  <si>
    <t>0,80*2,00</t>
  </si>
  <si>
    <t>0,85*2,00</t>
  </si>
  <si>
    <t>968095002R00</t>
  </si>
  <si>
    <t>Bourání parapetů dřevěných š. do 50 cm</t>
  </si>
  <si>
    <t>971033441R00</t>
  </si>
  <si>
    <t>Vybourání otv. zeď cihel. pl.0,25 m2, tl.30cm, MVC</t>
  </si>
  <si>
    <t>Pro nosník nad schodištěm : 2</t>
  </si>
  <si>
    <t>971033561R00</t>
  </si>
  <si>
    <t>Vybourání otv. zeď cihel., MVC</t>
  </si>
  <si>
    <t>Parapety :</t>
  </si>
  <si>
    <t>1,40*0,30*0,35</t>
  </si>
  <si>
    <t>1,40*1,20*0,35*5</t>
  </si>
  <si>
    <t>Drážka pro sloupek :</t>
  </si>
  <si>
    <t>0,20*2,85*0,15</t>
  </si>
  <si>
    <t>Stěna :</t>
  </si>
  <si>
    <t>3,10*1,70*0,45-(2,40*0,80*0,45)</t>
  </si>
  <si>
    <t>Sokklík zábradlí :</t>
  </si>
  <si>
    <t>1,40*0,15*0,15</t>
  </si>
  <si>
    <t>Římsa :</t>
  </si>
  <si>
    <t>5,56*0,30*0,35</t>
  </si>
  <si>
    <t>Sokklík dbeří :</t>
  </si>
  <si>
    <t>0,90*0,15*0,10</t>
  </si>
  <si>
    <t>974031155R00</t>
  </si>
  <si>
    <t>Vysekání rýh ve zdi cihelné 10 x 20 cm</t>
  </si>
  <si>
    <t>Drážka pro UT : 10,00</t>
  </si>
  <si>
    <t>974031164R00</t>
  </si>
  <si>
    <t>Vysekání rýh ve zdi cihelné 15 x 15 cm</t>
  </si>
  <si>
    <t>Rýha pro osazení stropní desky : 8,95</t>
  </si>
  <si>
    <t>978041105R00</t>
  </si>
  <si>
    <t>Odstranění KZS EPS F tl. 50 mm s omítkou</t>
  </si>
  <si>
    <t>(9,80+2,15)*3,00-(1,40*2,30*2+1,40*1,40*4)</t>
  </si>
  <si>
    <t>978041110R00</t>
  </si>
  <si>
    <t>Odstranění KZS EPS F tl. 100 mm s omítkou</t>
  </si>
  <si>
    <t>(0,30+0,45)*3,00</t>
  </si>
  <si>
    <t>978041112R00</t>
  </si>
  <si>
    <t>Odstranění KZS EPS F tl. 120 mm s omítkou</t>
  </si>
  <si>
    <t>(3,55+5,80+3,55)*2,75-(0,60*0,80*6+2,40*0,80)</t>
  </si>
  <si>
    <t>99</t>
  </si>
  <si>
    <t>Staveništní přesun hmot</t>
  </si>
  <si>
    <t>999281108R00</t>
  </si>
  <si>
    <t xml:space="preserve">Přesun hmot pro opravy a údržbu do výšky 12 m </t>
  </si>
  <si>
    <t>711</t>
  </si>
  <si>
    <t>Izolace proti vodě</t>
  </si>
  <si>
    <t>711111001RZ1</t>
  </si>
  <si>
    <t>Izolace proti vlhkosti vodor. nátěr ALP za studena 1x nátěr - včetně dodávky penetračního laku ALP</t>
  </si>
  <si>
    <t>6,00*3,35</t>
  </si>
  <si>
    <t>7,80*9,00</t>
  </si>
  <si>
    <t>1,65*2,00</t>
  </si>
  <si>
    <t>1,00*2,00</t>
  </si>
  <si>
    <t>711112001RZ1</t>
  </si>
  <si>
    <t>Izolace proti vlhkosti svis. nátěr ALP, za studena 1x nátěr - včetně dodávky asfaltového laku</t>
  </si>
  <si>
    <t>(9,70*2+12,25*2)*0,50</t>
  </si>
  <si>
    <t>711141559RZ3</t>
  </si>
  <si>
    <t>Izolace proti vlhk. vodorovná pásy přitavením 1 vrstva - včetně dodávky</t>
  </si>
  <si>
    <t>711142559RZ3</t>
  </si>
  <si>
    <t>Izolace proti vlhkosti svislá pásy přitavením 1 vrstva - včetně dodávky</t>
  </si>
  <si>
    <t>711482020RZ1</t>
  </si>
  <si>
    <t>Izolační systém nopovou svisli včetně dodávky fólie</t>
  </si>
  <si>
    <t>(9,70*2+12,25*2)*0,70</t>
  </si>
  <si>
    <t>711210020RAA</t>
  </si>
  <si>
    <t>Stěrka hydroizolační těsnící hmotou proti vlhkosti</t>
  </si>
  <si>
    <t>Místnost 2.06 : 9,00*1,5</t>
  </si>
  <si>
    <t>998711202R00</t>
  </si>
  <si>
    <t>712</t>
  </si>
  <si>
    <t>Živičné krytiny</t>
  </si>
  <si>
    <t>712311101RZ1</t>
  </si>
  <si>
    <t>Povlaková krytina střech do 10°, za studena ALP 1 x nátěr - včetně dodávky ALP</t>
  </si>
  <si>
    <t>4,35*3,05*1,2</t>
  </si>
  <si>
    <t>7,30*9,90*1,2</t>
  </si>
  <si>
    <t>Střecha nad 2.NP.:</t>
  </si>
  <si>
    <t>8,78*3,95*1,2</t>
  </si>
  <si>
    <t>1,35*3,40/2*1,2</t>
  </si>
  <si>
    <t>712341559RZ5</t>
  </si>
  <si>
    <t>Povlaková krytina střech do 10°, NAIP přitavením 1 vrstva - včetně dodávky</t>
  </si>
  <si>
    <t>712391171RZ1</t>
  </si>
  <si>
    <t>Povlaková krytina střech do 10°, podklad. textilie 1 vrstva - včetně dodávky textilie</t>
  </si>
  <si>
    <t>712370010RAB</t>
  </si>
  <si>
    <t>Povlaková krytina střech do 10°, PVC fólie tl. 1,5 mm</t>
  </si>
  <si>
    <t>712-001</t>
  </si>
  <si>
    <t>Mechanické ukotvení střešní krytiny (kotvy, lišty) kompletní dodávka, montáž, povrchová úprava dle PD</t>
  </si>
  <si>
    <t>998712202R00</t>
  </si>
  <si>
    <t>713</t>
  </si>
  <si>
    <t>Izolace tepelné</t>
  </si>
  <si>
    <t>713121111RV5</t>
  </si>
  <si>
    <t>Izolace tepelná podlah na sucho, jednovrstvá včetně dodávky polystyren tl. 100 mm</t>
  </si>
  <si>
    <t>713141111R00</t>
  </si>
  <si>
    <t>Izolace tepelná střech plně lep.asfaltem, 1vrstvá</t>
  </si>
  <si>
    <t>4,35*3,05*2</t>
  </si>
  <si>
    <t>7,30*9,90*2</t>
  </si>
  <si>
    <t>8,78*3,95*2</t>
  </si>
  <si>
    <t>1,35*3,40/2*2</t>
  </si>
  <si>
    <t>713191100RT9</t>
  </si>
  <si>
    <t>Položení izolační fólie včetně dodávky fólie PE</t>
  </si>
  <si>
    <t>28375768.A</t>
  </si>
  <si>
    <t>Deska polystyrén samozhášivý EPS 150 S</t>
  </si>
  <si>
    <t>4,35*3,05*0,14*1,05</t>
  </si>
  <si>
    <t>7,30*9,90*0,14*1,05</t>
  </si>
  <si>
    <t>8,78*3,95*0,14*1,05</t>
  </si>
  <si>
    <t>1,35*3,40/2*0,14*1,05</t>
  </si>
  <si>
    <t>28375972</t>
  </si>
  <si>
    <t>Deska spádová EPS 150 S Stabil</t>
  </si>
  <si>
    <t>4,35*3,05*(0,02+0,14)/2*1,05</t>
  </si>
  <si>
    <t>7,30*9,90*(0,02+0,14)/2*1,05</t>
  </si>
  <si>
    <t>8,78*3,95*(0,02+0,14)/2*1,05</t>
  </si>
  <si>
    <t>1,35*3,40/2*(0,02+0,14)/2*1,05</t>
  </si>
  <si>
    <t>998713202R00</t>
  </si>
  <si>
    <t>720</t>
  </si>
  <si>
    <t>Zdravotechnická instalace</t>
  </si>
  <si>
    <t>720-001</t>
  </si>
  <si>
    <t>Zdravotechnická instalace dle samostatného rozpočtu</t>
  </si>
  <si>
    <t>730</t>
  </si>
  <si>
    <t>Ústřední vytápění</t>
  </si>
  <si>
    <t>730-001</t>
  </si>
  <si>
    <t>Ústřední vytápění dle samostatného rozpočtu</t>
  </si>
  <si>
    <t>762</t>
  </si>
  <si>
    <t>Konstrukce tesařské</t>
  </si>
  <si>
    <t>762332110RT2</t>
  </si>
  <si>
    <t>Montáž vázaných krovů pravidelných do 120 cm2 včetně dodávky řeziva, fošny 6/14</t>
  </si>
  <si>
    <t>(6,80+9,30+1,80)*2+6,80</t>
  </si>
  <si>
    <t>762395000R00</t>
  </si>
  <si>
    <t>Spojovací a ochranné prostředky pro střechy</t>
  </si>
  <si>
    <t>(6,80+9,30+1,80)*(0,14*0,06)*2+6,80*(0,14*0,06)</t>
  </si>
  <si>
    <t>998762202R00</t>
  </si>
  <si>
    <t>764</t>
  </si>
  <si>
    <t>Konstrukce klempířské</t>
  </si>
  <si>
    <t>764-KL/01</t>
  </si>
  <si>
    <t>Parapet AL plech r.š. 250, dl. 1000 kompletní dodávka, montáž, povrchová úprava dle PD</t>
  </si>
  <si>
    <t>764-KL/02</t>
  </si>
  <si>
    <t>Parapet AL plech r.š. 250, dl. 2100 kompletní dodávka, montáž, povrchová úprava dle PD</t>
  </si>
  <si>
    <t>764-KL/03</t>
  </si>
  <si>
    <t>Parapet AL plech r.š. 250, dl. 2250 kompletní dodávka, montáž, povrchová úprava dle PD</t>
  </si>
  <si>
    <t>764-KL/04</t>
  </si>
  <si>
    <t>Parapet AL plech r.š. 250, dl. 7200 kompletní dodávka, montáž, povrchová úprava dle PD</t>
  </si>
  <si>
    <t>764-KL/05</t>
  </si>
  <si>
    <t>Ukončovací lišta TiZn plech r.š. 150 kompletní dodávka, montáž, povrchová úprava dle PD</t>
  </si>
  <si>
    <t>764-KL/06</t>
  </si>
  <si>
    <t>Závětrná lišta poplastovaný plech r.š. 250 kompletní dodávka, montáž, povrchová úprava dle PD</t>
  </si>
  <si>
    <t>764-KL/07</t>
  </si>
  <si>
    <t>Okapnice poplastovaný plech r.š. 250 kompletní dodávka, montáž, povrchová úprava dle PD</t>
  </si>
  <si>
    <t>764-KL/08</t>
  </si>
  <si>
    <t>Střešní svod TiZn plech r.š. 330, dl. 3300 kompletní dodávka, montáž, povrchová úprava dle PD</t>
  </si>
  <si>
    <t>764-KL/09</t>
  </si>
  <si>
    <t>Podokapní žlab TiZn plech r.š. 330 kompletní dodávka, montáž, povrchová úprava dle PD</t>
  </si>
  <si>
    <t>764-KL/10</t>
  </si>
  <si>
    <t>Oplechování atiky TiZn plech r.š. 650 kompletní dodávka, montáž, povrchová úprava dle PD</t>
  </si>
  <si>
    <t>764-KL/11</t>
  </si>
  <si>
    <t>Posunutí stávajícího svodu kompletní dodávka, montáž, povrchová úprava dle PD</t>
  </si>
  <si>
    <t>998764202R00</t>
  </si>
  <si>
    <t>766</t>
  </si>
  <si>
    <t>Konstrukce truhlářské</t>
  </si>
  <si>
    <t>766690010RAB</t>
  </si>
  <si>
    <t>Desky parapetní aglomer. dodávka a montáž šířka 30 cm</t>
  </si>
  <si>
    <t>Pro 769-PL/01 : 1,00*1</t>
  </si>
  <si>
    <t>Pro 769-PL/02 : 2,10*1</t>
  </si>
  <si>
    <t>Pro 769-PL/03 : 2,25*1</t>
  </si>
  <si>
    <t>Pro 769-PL/04 : 7,20*1</t>
  </si>
  <si>
    <t>Pro 769-PL/05 : 0,50*2</t>
  </si>
  <si>
    <t>766-TR/01</t>
  </si>
  <si>
    <t>Dveře vnitřní dřevěné 700/1970, VZT mřížka kompletní dodávka, montáž, povrchová úprava dle PD</t>
  </si>
  <si>
    <t>766-TR/02</t>
  </si>
  <si>
    <t>Dveře vnitřní dřevěné 800/1970, VZT mřížka kompletní dodávka, montáž, povrchová úprava dle PD</t>
  </si>
  <si>
    <t>766-TR/03</t>
  </si>
  <si>
    <t>Dveře vnitřní dřevěné 800/1970 kompletní dodávka, montáž, povrchová úprava dle PD</t>
  </si>
  <si>
    <t>766-TR/04</t>
  </si>
  <si>
    <t>Dveře vnitřní dřevěné EW30-C-DP3 800/1970 kompletní dodávka, montáž, povrchová úprava dle PD</t>
  </si>
  <si>
    <t>766-TR/05</t>
  </si>
  <si>
    <t>766-TR/05a</t>
  </si>
  <si>
    <t>766-TR/06</t>
  </si>
  <si>
    <t>Střešní světlík 1200/1200 kompletní dodávka, montáž, povrchová úprava dle PD</t>
  </si>
  <si>
    <t>766-TR/08A</t>
  </si>
  <si>
    <t>Parapetní deska z laminované dřevotřísky 1400/125 kompletní dodávka, montáž, povrchová úprava dle PD</t>
  </si>
  <si>
    <t>766-TR/08B</t>
  </si>
  <si>
    <t>Parapetní deska z laminované dřevotřísky 1050/125 kompletní dodávka, montáž, povrchová úprava dle PD</t>
  </si>
  <si>
    <t>998766202R00</t>
  </si>
  <si>
    <t>767</t>
  </si>
  <si>
    <t>Konstrukce zámečnické</t>
  </si>
  <si>
    <t>767-ZA/01a</t>
  </si>
  <si>
    <t>Přechodové lišty nerez dl 800 mm kompletní dodávka, montáž, povrchová úprava dle PD</t>
  </si>
  <si>
    <t>767-ZA/01b</t>
  </si>
  <si>
    <t>Přechodové lišty nerez dl 900 mm kompletní dodávka, montáž, povrchová úprava dle PD</t>
  </si>
  <si>
    <t>767-ZA/02</t>
  </si>
  <si>
    <t>Venkovní horizontální žaluzie 2250/2050 kompletní dodávka, montáž, povrchová úprava dle PD</t>
  </si>
  <si>
    <t>767-ZA/03</t>
  </si>
  <si>
    <t>Venkovní horizontální žaluzie 7200/2050 kompletní dodávka, montáž, povrchová úprava dle PD</t>
  </si>
  <si>
    <t>767-ZA/04</t>
  </si>
  <si>
    <t>Dilatační lišta stěnová 12000 kompletní dodávka, montáž, povrchová úprava dle PD</t>
  </si>
  <si>
    <t>767-ZA/05</t>
  </si>
  <si>
    <t>Zasklení niky 600/800 kompletní dodávka, montáž, povrchová úprava dle PD</t>
  </si>
  <si>
    <t>767-ZA/06</t>
  </si>
  <si>
    <t>Přenosný hasící přístroj práškový 21A 113B kompletní dodávka, montáž, povrchová úprava dle PD</t>
  </si>
  <si>
    <t>767-ZA/07</t>
  </si>
  <si>
    <t>Dovybavit kobáni dveří dle ČSN EN 179 kompletní dodávka, montáž, povrchová úprava dle PD</t>
  </si>
  <si>
    <t>767-ZA/08</t>
  </si>
  <si>
    <t>Zábradlí schodiště v. 1000 kompletní dodávka, montáž, povrchová úprava dle PD</t>
  </si>
  <si>
    <t>767-ZA/09</t>
  </si>
  <si>
    <t>Do stávajících dveří osadit VZT dveřní mřížku kompletní dodávka, montáž, povrchová úprava dle PD</t>
  </si>
  <si>
    <t>767-ZA/10</t>
  </si>
  <si>
    <t>Háčky na šaty kompletní dodávka, montáž, povrchová úprava dle PD</t>
  </si>
  <si>
    <t>767-ZA/11</t>
  </si>
  <si>
    <t>Interierová horizontální žaluzie 1000/1650 kompletní dodávka, montáž, povrchová úprava dle PD</t>
  </si>
  <si>
    <t>767-ZA/12</t>
  </si>
  <si>
    <t>Interierová horizontální žaluzie 2100/1650 kompletní dodávka, montáž, povrchová úprava dle PD</t>
  </si>
  <si>
    <t>998767202R00</t>
  </si>
  <si>
    <t>769</t>
  </si>
  <si>
    <t>Otvorové prvky z plastu</t>
  </si>
  <si>
    <t>769-PL/01</t>
  </si>
  <si>
    <t>Okno plastové 1000/1650 kompletní dodávka, montáž, povrchová úprava dle PD</t>
  </si>
  <si>
    <t>769-PL/02</t>
  </si>
  <si>
    <t>Okno plastové 2100/1500 kompletní dodávka, montáž, povrchová úprava dle PD</t>
  </si>
  <si>
    <t>769-PL/03</t>
  </si>
  <si>
    <t>Okno plastové 2250/2050 kompletní dodávka, montáž, povrchová úprava dle PD</t>
  </si>
  <si>
    <t>769-PL/04</t>
  </si>
  <si>
    <t>Sestava oken plastová 7200/2050 kompletní dodávka, montáž, povrchová úprava dle PD</t>
  </si>
  <si>
    <t>769-PL/05</t>
  </si>
  <si>
    <t>Zneprůhlednění oken matnou fólií 500/1500 kompletní dodávka, montáž, povrchová úprava dle PD</t>
  </si>
  <si>
    <t>769-PL/06</t>
  </si>
  <si>
    <t>Plastová příčka mezi sprchami, závěsy kompletní dodávka, montáž, povrchová úprava dle PD</t>
  </si>
  <si>
    <t>769-PL/07</t>
  </si>
  <si>
    <t>Sprchová zástěna rohová kompletní dodávka, montáž, povrchová úprava dle PD</t>
  </si>
  <si>
    <t>771</t>
  </si>
  <si>
    <t>Podlahy z dlaždic a obklady</t>
  </si>
  <si>
    <t>771475014R00</t>
  </si>
  <si>
    <t>Obklad soklíků keram.rovných, tmel</t>
  </si>
  <si>
    <t>Místnost 2.06 : 4,80*2+3,70*2</t>
  </si>
  <si>
    <t>771541921R00</t>
  </si>
  <si>
    <t>Oprava podlah hutných glazovaných, 20x20 cm</t>
  </si>
  <si>
    <t>Místnost 1.09 : 1,30*2,50/(0,20*0,20)</t>
  </si>
  <si>
    <t>771578011R00</t>
  </si>
  <si>
    <t>Spára podlaha - stěna, silikonem</t>
  </si>
  <si>
    <t>771579795R00</t>
  </si>
  <si>
    <t>Příplatek za spárování vodotěsnou hmotou - plošně</t>
  </si>
  <si>
    <t>771270010RAC</t>
  </si>
  <si>
    <t>Obklad schodišťových stupňů včetně soklíku do tmele</t>
  </si>
  <si>
    <t>771570014RAI</t>
  </si>
  <si>
    <t>Dlažba z dlaždic keramických do tmele, dlažba ve specifikaci</t>
  </si>
  <si>
    <t>771-001</t>
  </si>
  <si>
    <t>Dodávka keramické dlažby</t>
  </si>
  <si>
    <t>9,0000*1,15</t>
  </si>
  <si>
    <t>771-002</t>
  </si>
  <si>
    <t>Dodávka keramického soklu</t>
  </si>
  <si>
    <t>17,0000*0,10*1,15</t>
  </si>
  <si>
    <t>998771202R00</t>
  </si>
  <si>
    <t>776</t>
  </si>
  <si>
    <t>Podlahy povlakové</t>
  </si>
  <si>
    <t>776520010RAI</t>
  </si>
  <si>
    <t>Podlaha povlaková z PVC pásů, soklík pouze položení, podlahovina ve specifikaci</t>
  </si>
  <si>
    <t>776-001</t>
  </si>
  <si>
    <t>Dodávka PVC</t>
  </si>
  <si>
    <t>114,7000*1,2</t>
  </si>
  <si>
    <t>998776202R00</t>
  </si>
  <si>
    <t>777</t>
  </si>
  <si>
    <t>Podlahy ze syntetických hmot</t>
  </si>
  <si>
    <t>777531023R00</t>
  </si>
  <si>
    <t>Vyrovnání podlah, samonivel. hmota tl.3 mm</t>
  </si>
  <si>
    <t>777531025R00</t>
  </si>
  <si>
    <t>Vyrovnání podlah, samonivel. hmota tl.5 mm</t>
  </si>
  <si>
    <t>998777202R00</t>
  </si>
  <si>
    <t>781</t>
  </si>
  <si>
    <t>Obklady keramické</t>
  </si>
  <si>
    <t>781470010RAI</t>
  </si>
  <si>
    <t>Obklad vnitřní keramický do tmele, obklad ve specifikaci</t>
  </si>
  <si>
    <t>781470014XAI</t>
  </si>
  <si>
    <t>Obklad vnitřní vinylový obklad ve specifikaci</t>
  </si>
  <si>
    <t>781-001</t>
  </si>
  <si>
    <t>Dodávka keramického obkladu</t>
  </si>
  <si>
    <t>43,2600*1,15</t>
  </si>
  <si>
    <t>781-002</t>
  </si>
  <si>
    <t>Příplatek za dodávku a montáž lišt</t>
  </si>
  <si>
    <t>781-003</t>
  </si>
  <si>
    <t>Dodávka vinylového obkladu</t>
  </si>
  <si>
    <t>22,4580*1,15</t>
  </si>
  <si>
    <t>998781202R00</t>
  </si>
  <si>
    <t>783</t>
  </si>
  <si>
    <t>Nátěry</t>
  </si>
  <si>
    <t>783782205R00</t>
  </si>
  <si>
    <t>Nátěr tesařských konstrukcí proti škůdcům</t>
  </si>
  <si>
    <t>(6,80+9,30+1,80)*(0,14*2+0,06*2)*2+6,80*(0,14*2+0,06*2)</t>
  </si>
  <si>
    <t>784</t>
  </si>
  <si>
    <t>Malby</t>
  </si>
  <si>
    <t>784191101R00</t>
  </si>
  <si>
    <t>Penetrace podkladu univerzální 1x</t>
  </si>
  <si>
    <t>Stropy :</t>
  </si>
  <si>
    <t>Stěny :</t>
  </si>
  <si>
    <t>Místnost 1.02 : (20,00*2+5,65*2)*3,10</t>
  </si>
  <si>
    <t>Místnost 1.07 : (2,65*2+6,80*2)*3,10</t>
  </si>
  <si>
    <t>Místnost 1.08 : (2,70*2+6,30*2)*3,10</t>
  </si>
  <si>
    <t>Opravy maleb v ostatních mísnostech po stavebních pracech :</t>
  </si>
  <si>
    <t>300,00</t>
  </si>
  <si>
    <t>784195222R00</t>
  </si>
  <si>
    <t>Malba tekutá, 2 x</t>
  </si>
  <si>
    <t>Místnost 1.02 :39,80</t>
  </si>
  <si>
    <t>Místnost 1.04 :17,10</t>
  </si>
  <si>
    <t>Místnost 1.05 :65,80</t>
  </si>
  <si>
    <t>Místnost 1.07 :17,60</t>
  </si>
  <si>
    <t>Místnost 1.08 :17,00</t>
  </si>
  <si>
    <t>Místnost 2.05 :13,00</t>
  </si>
  <si>
    <t>Místnost 2.06 :9,00</t>
  </si>
  <si>
    <t>Místnost 2.07 :18,80</t>
  </si>
  <si>
    <t>Místnost 1.02 :(20,00*2+5,65*2)*3,10</t>
  </si>
  <si>
    <t>Místnost 1.04 :(5,75*2+2,85*2)*3,10</t>
  </si>
  <si>
    <t>Místnost 1.05 :(8,45*2+8,50*2)*3,10</t>
  </si>
  <si>
    <t>Místnost 1.07 :(2,65*2+6,80*2)*3,10</t>
  </si>
  <si>
    <t>Místnost 1.08 :(2,70*2+6,30*2)*3,10</t>
  </si>
  <si>
    <t>Místnost 2.05 :(3,40*2+4,00*2)*2,70</t>
  </si>
  <si>
    <t>Místnost 2.06 :(4,80*2+3,70*2)*2,70</t>
  </si>
  <si>
    <t>Místnost 2.07 :(6,00*2+3,15*2)*2,70</t>
  </si>
  <si>
    <t>Odpočet obkladů :-65,7180</t>
  </si>
  <si>
    <t>790</t>
  </si>
  <si>
    <t>Vnitřní vybavení</t>
  </si>
  <si>
    <t>790-V/01</t>
  </si>
  <si>
    <t>Školní tabule včetně zvedacího stojanu kompletní dodávka, montáž, povrchová úprava dle PD</t>
  </si>
  <si>
    <t>790-V/02</t>
  </si>
  <si>
    <t>Dvojitý háček kompletní dodávka, montáž, povrchová úprava dle PD</t>
  </si>
  <si>
    <t>790-V/03</t>
  </si>
  <si>
    <t>Nerezové zrcadlo 500/400 kompletní dodávka, montáž, povrchová úprava dle PD</t>
  </si>
  <si>
    <t>790-V/04</t>
  </si>
  <si>
    <t>Zrcadlo pro kabinety 450/550 kompletní dodávka, montáž, povrchová úprava dle PD</t>
  </si>
  <si>
    <t>790-V/05</t>
  </si>
  <si>
    <t>Dávkovač tekutého mýdla obsah 1,2 l kompletní dodávka, montáž, povrchová úprava dle PD</t>
  </si>
  <si>
    <t>790-V/06</t>
  </si>
  <si>
    <t>Zásobník skladaných ručníků 300/300/100 kompletní dodávka, montáž, povrchová úprava dle PD</t>
  </si>
  <si>
    <t>790-V/07</t>
  </si>
  <si>
    <t>Nástěnný odpadkový koš 26 l kompletní dodávka, montáž, povrchová úprava dle PD</t>
  </si>
  <si>
    <t>790-V/08</t>
  </si>
  <si>
    <t>Zásobník toaletního papíru 290 mm kompletní dodávka, montáž, povrchová úprava dle PD</t>
  </si>
  <si>
    <t>790-V/09</t>
  </si>
  <si>
    <t>Dveřní tabulka cca 150/75 mm kompletní dodávka, montáž, povrchová úprava dle PD</t>
  </si>
  <si>
    <t>790-V/10</t>
  </si>
  <si>
    <t>Trezor 630/490/383 kompletní dodávka, montáž, povrchová úprava dle PD</t>
  </si>
  <si>
    <t>790-V/11</t>
  </si>
  <si>
    <t>Skříň pro uložení 32 notebooků vč. zásuvek kompletní dodávka, montáž, povrchová úprava dle PD</t>
  </si>
  <si>
    <t>M21</t>
  </si>
  <si>
    <t>Elektromontáže</t>
  </si>
  <si>
    <t>M21-001</t>
  </si>
  <si>
    <t>Elektroinstalace dle samostatného rozpočtu</t>
  </si>
  <si>
    <t>M22</t>
  </si>
  <si>
    <t>Montáž sdělovací a zabezp. techniky</t>
  </si>
  <si>
    <t>M22-001</t>
  </si>
  <si>
    <t>Slaboproud dle samostatného rozpočtu</t>
  </si>
  <si>
    <t>M24</t>
  </si>
  <si>
    <t>Montáže vzduchotechnických zařízení</t>
  </si>
  <si>
    <t>M24-001</t>
  </si>
  <si>
    <t>Vzduchotechnika dle samostatného rozpočtu</t>
  </si>
  <si>
    <t>M36</t>
  </si>
  <si>
    <t>Montáže měřících a regulačních zařízení</t>
  </si>
  <si>
    <t>Měření a regulace dle samostatného rozpočtu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</si>
  <si>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</si>
  <si>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</si>
  <si>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</si>
  <si>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</si>
  <si>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</si>
  <si>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</si>
  <si>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</si>
  <si>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</si>
  <si>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</si>
  <si>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</si>
  <si>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</si>
  <si>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</si>
  <si>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</si>
  <si>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</si>
  <si>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</si>
  <si>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</si>
  <si>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979091295R00</t>
  </si>
  <si>
    <t xml:space="preserve">Příplatek za vodo.přemístění suti při rekonstrukci </t>
  </si>
  <si>
    <t>979990001R00</t>
  </si>
  <si>
    <t xml:space="preserve">Poplatek za skládku stavební suti </t>
  </si>
  <si>
    <t>979990002R00</t>
  </si>
  <si>
    <t xml:space="preserve">Poplatek za skládku - ostatní materiály </t>
  </si>
  <si>
    <t>Přesun hmot pro izolace proti vodě, výšky do 12 m 
procento určuje uchazeč dle vlastního uvážení</t>
  </si>
  <si>
    <t>Přesun hmot pro povlakové krytiny, výšky do 12 m 
procento určuje uchazeč dle vlastního uvážení</t>
  </si>
  <si>
    <t>Přesun hmot pro izolace tepelné, výšky do 12 m 
procento určuje uchazeč dle vlastního uvážení</t>
  </si>
  <si>
    <t>Přesun hmot pro tesařské konstrukce, výšky do 12 m 
procento určuje uchazeč dle vlastního uvážení</t>
  </si>
  <si>
    <t>Přesun hmot pro klempířské konstr., výšky do 12 m 
procento určuje uchazeč dle vlastního uvážení</t>
  </si>
  <si>
    <t>Přesun hmot pro truhlářské konstr., výšky do 12 m 
procento určuje uchazeč dle vlastního uvážení</t>
  </si>
  <si>
    <t>Přesun hmot pro zámečnické konstr., výšky do 12 m 
procento určuje uchazeč dle vlastního uvážení</t>
  </si>
  <si>
    <t>Přesun hmot pro podlahy z dlaždic, výšky do 12 m 
procento určuje uchazeč dle vlastního uvážení</t>
  </si>
  <si>
    <t>Přesun hmot pro podlahy povlakové, výšky do 12 m 
procento určuje uchazeč dle vlastního uvážení</t>
  </si>
  <si>
    <t>Přesun hmot pro podlahy syntetické, výšky do 12 m 
procento určuje uchazeč dle vlastního uvážení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</si>
</sst>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  <numFmt numFmtId="170" formatCode="dd\.mm\.yyyy"/>
    <numFmt numFmtId="171" formatCode="#,##0.00%"/>
    <numFmt numFmtId="172" formatCode="#,##0.00000"/>
    <numFmt numFmtId="173" formatCode="#,##0.00\ _K_č"/>
    <numFmt numFmtId="174" formatCode="0.0%"/>
    <numFmt numFmtId="175" formatCode="#,##0.00\ "/>
    <numFmt numFmtId="176" formatCode="#,##0\ _K_č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 CE"/>
      <family val="2"/>
    </font>
    <font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vertAlign val="superscript"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Arial CE"/>
      <family val="2"/>
    </font>
    <font>
      <sz val="9"/>
      <color indexed="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5"/>
      <name val="Trebuchet MS"/>
      <family val="2"/>
    </font>
    <font>
      <sz val="9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thin">
        <color indexed="8"/>
      </right>
      <top/>
      <bottom/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7" applyFont="1" applyBorder="1">
      <alignment/>
      <protection/>
    </xf>
    <xf numFmtId="0" fontId="0" fillId="0" borderId="50" xfId="47" applyBorder="1">
      <alignment/>
      <protection/>
    </xf>
    <xf numFmtId="0" fontId="0" fillId="0" borderId="50" xfId="47" applyBorder="1" applyAlignment="1">
      <alignment horizontal="right"/>
      <protection/>
    </xf>
    <xf numFmtId="0" fontId="0" fillId="0" borderId="51" xfId="47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7" applyFont="1" applyBorder="1">
      <alignment/>
      <protection/>
    </xf>
    <xf numFmtId="0" fontId="0" fillId="0" borderId="53" xfId="47" applyBorder="1">
      <alignment/>
      <protection/>
    </xf>
    <xf numFmtId="0" fontId="0" fillId="0" borderId="53" xfId="47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11" fillId="0" borderId="0" xfId="47" applyFont="1" applyAlignment="1">
      <alignment horizontal="centerContinuous"/>
      <protection/>
    </xf>
    <xf numFmtId="0" fontId="12" fillId="0" borderId="0" xfId="47" applyFont="1" applyAlignment="1">
      <alignment horizontal="centerContinuous"/>
      <protection/>
    </xf>
    <xf numFmtId="0" fontId="12" fillId="0" borderId="0" xfId="47" applyFont="1" applyAlignment="1">
      <alignment horizontal="right"/>
      <protection/>
    </xf>
    <xf numFmtId="0" fontId="9" fillId="0" borderId="51" xfId="47" applyFont="1" applyBorder="1" applyAlignment="1">
      <alignment horizontal="right"/>
      <protection/>
    </xf>
    <xf numFmtId="0" fontId="0" fillId="0" borderId="50" xfId="47" applyBorder="1" applyAlignment="1">
      <alignment horizontal="left"/>
      <protection/>
    </xf>
    <xf numFmtId="0" fontId="0" fillId="0" borderId="52" xfId="47" applyBorder="1">
      <alignment/>
      <protection/>
    </xf>
    <xf numFmtId="0" fontId="9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9" fillId="34" borderId="59" xfId="47" applyNumberFormat="1" applyFont="1" applyFill="1" applyBorder="1">
      <alignment/>
      <protection/>
    </xf>
    <xf numFmtId="0" fontId="9" fillId="34" borderId="41" xfId="47" applyFont="1" applyFill="1" applyBorder="1" applyAlignment="1">
      <alignment horizontal="center"/>
      <protection/>
    </xf>
    <xf numFmtId="0" fontId="9" fillId="34" borderId="41" xfId="47" applyNumberFormat="1" applyFont="1" applyFill="1" applyBorder="1" applyAlignment="1">
      <alignment horizontal="center"/>
      <protection/>
    </xf>
    <xf numFmtId="0" fontId="9" fillId="34" borderId="59" xfId="47" applyFont="1" applyFill="1" applyBorder="1" applyAlignment="1">
      <alignment horizontal="center"/>
      <protection/>
    </xf>
    <xf numFmtId="0" fontId="1" fillId="0" borderId="61" xfId="47" applyFont="1" applyBorder="1" applyAlignment="1">
      <alignment horizontal="center"/>
      <protection/>
    </xf>
    <xf numFmtId="49" fontId="1" fillId="0" borderId="61" xfId="47" applyNumberFormat="1" applyFont="1" applyBorder="1" applyAlignment="1">
      <alignment horizontal="left"/>
      <protection/>
    </xf>
    <xf numFmtId="0" fontId="1" fillId="0" borderId="61" xfId="47" applyFont="1" applyBorder="1">
      <alignment/>
      <protection/>
    </xf>
    <xf numFmtId="0" fontId="0" fillId="0" borderId="61" xfId="47" applyBorder="1" applyAlignment="1">
      <alignment horizontal="center"/>
      <protection/>
    </xf>
    <xf numFmtId="0" fontId="0" fillId="0" borderId="61" xfId="47" applyNumberFormat="1" applyBorder="1" applyAlignment="1">
      <alignment horizontal="right"/>
      <protection/>
    </xf>
    <xf numFmtId="0" fontId="0" fillId="0" borderId="61" xfId="47" applyNumberFormat="1" applyBorder="1">
      <alignment/>
      <protection/>
    </xf>
    <xf numFmtId="0" fontId="0" fillId="0" borderId="0" xfId="47" applyNumberFormat="1">
      <alignment/>
      <protection/>
    </xf>
    <xf numFmtId="0" fontId="13" fillId="0" borderId="0" xfId="47" applyFont="1">
      <alignment/>
      <protection/>
    </xf>
    <xf numFmtId="0" fontId="0" fillId="0" borderId="61" xfId="47" applyFont="1" applyBorder="1" applyAlignment="1">
      <alignment horizontal="center" vertical="top"/>
      <protection/>
    </xf>
    <xf numFmtId="49" fontId="8" fillId="0" borderId="61" xfId="47" applyNumberFormat="1" applyFont="1" applyBorder="1" applyAlignment="1">
      <alignment horizontal="left" vertical="top"/>
      <protection/>
    </xf>
    <xf numFmtId="0" fontId="8" fillId="0" borderId="61" xfId="47" applyFont="1" applyBorder="1" applyAlignment="1">
      <alignment wrapText="1"/>
      <protection/>
    </xf>
    <xf numFmtId="49" fontId="8" fillId="0" borderId="61" xfId="47" applyNumberFormat="1" applyFont="1" applyBorder="1" applyAlignment="1">
      <alignment horizontal="center" shrinkToFit="1"/>
      <protection/>
    </xf>
    <xf numFmtId="4" fontId="8" fillId="0" borderId="61" xfId="47" applyNumberFormat="1" applyFont="1" applyBorder="1" applyAlignment="1">
      <alignment horizontal="right"/>
      <protection/>
    </xf>
    <xf numFmtId="4" fontId="8" fillId="0" borderId="61" xfId="47" applyNumberFormat="1" applyFont="1" applyBorder="1">
      <alignment/>
      <protection/>
    </xf>
    <xf numFmtId="0" fontId="9" fillId="0" borderId="61" xfId="47" applyFont="1" applyBorder="1" applyAlignment="1">
      <alignment horizontal="center"/>
      <protection/>
    </xf>
    <xf numFmtId="49" fontId="9" fillId="0" borderId="61" xfId="47" applyNumberFormat="1" applyFont="1" applyBorder="1" applyAlignment="1">
      <alignment horizontal="left"/>
      <protection/>
    </xf>
    <xf numFmtId="0" fontId="14" fillId="0" borderId="0" xfId="47" applyFont="1" applyAlignment="1">
      <alignment wrapText="1"/>
      <protection/>
    </xf>
    <xf numFmtId="4" fontId="15" fillId="36" borderId="61" xfId="47" applyNumberFormat="1" applyFont="1" applyFill="1" applyBorder="1" applyAlignment="1">
      <alignment horizontal="right" wrapText="1"/>
      <protection/>
    </xf>
    <xf numFmtId="0" fontId="15" fillId="36" borderId="61" xfId="47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7" applyFill="1" applyBorder="1" applyAlignment="1">
      <alignment horizontal="center"/>
      <protection/>
    </xf>
    <xf numFmtId="49" fontId="3" fillId="33" borderId="62" xfId="47" applyNumberFormat="1" applyFont="1" applyFill="1" applyBorder="1" applyAlignment="1">
      <alignment horizontal="left"/>
      <protection/>
    </xf>
    <xf numFmtId="0" fontId="3" fillId="33" borderId="62" xfId="47" applyFont="1" applyFill="1" applyBorder="1">
      <alignment/>
      <protection/>
    </xf>
    <xf numFmtId="4" fontId="0" fillId="33" borderId="62" xfId="47" applyNumberFormat="1" applyFill="1" applyBorder="1" applyAlignment="1">
      <alignment horizontal="right"/>
      <protection/>
    </xf>
    <xf numFmtId="4" fontId="1" fillId="33" borderId="62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17" fillId="0" borderId="0" xfId="47" applyFont="1" applyAlignment="1">
      <alignment/>
      <protection/>
    </xf>
    <xf numFmtId="0" fontId="18" fillId="0" borderId="0" xfId="47" applyFont="1" applyBorder="1">
      <alignment/>
      <protection/>
    </xf>
    <xf numFmtId="3" fontId="18" fillId="0" borderId="0" xfId="47" applyNumberFormat="1" applyFont="1" applyBorder="1" applyAlignment="1">
      <alignment horizontal="right"/>
      <protection/>
    </xf>
    <xf numFmtId="4" fontId="18" fillId="0" borderId="0" xfId="47" applyNumberFormat="1" applyFont="1" applyBorder="1">
      <alignment/>
      <protection/>
    </xf>
    <xf numFmtId="0" fontId="1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14" fillId="0" borderId="0" xfId="47" applyNumberFormat="1" applyFont="1" applyAlignment="1">
      <alignment wrapText="1"/>
      <protection/>
    </xf>
    <xf numFmtId="0" fontId="15" fillId="0" borderId="61" xfId="47" applyFont="1" applyFill="1" applyBorder="1" applyAlignment="1">
      <alignment horizontal="left" wrapText="1"/>
      <protection/>
    </xf>
    <xf numFmtId="4" fontId="8" fillId="37" borderId="61" xfId="47" applyNumberFormat="1" applyFont="1" applyFill="1" applyBorder="1" applyAlignment="1" applyProtection="1">
      <alignment horizontal="right"/>
      <protection locked="0"/>
    </xf>
    <xf numFmtId="4" fontId="8" fillId="38" borderId="61" xfId="47" applyNumberFormat="1" applyFont="1" applyFill="1" applyBorder="1" applyAlignment="1" applyProtection="1">
      <alignment horizontal="right"/>
      <protection locked="0"/>
    </xf>
    <xf numFmtId="0" fontId="22" fillId="0" borderId="5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NumberFormat="1" applyFont="1" applyFill="1" applyAlignment="1">
      <alignment/>
    </xf>
    <xf numFmtId="44" fontId="22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2" fillId="0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6" fillId="0" borderId="59" xfId="0" applyFont="1" applyFill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0" xfId="0" applyFont="1" applyAlignment="1">
      <alignment/>
    </xf>
    <xf numFmtId="44" fontId="22" fillId="37" borderId="59" xfId="39" applyFont="1" applyFill="1" applyBorder="1" applyAlignment="1" applyProtection="1">
      <alignment horizontal="right" vertical="center"/>
      <protection locked="0"/>
    </xf>
    <xf numFmtId="44" fontId="22" fillId="37" borderId="59" xfId="39" applyFont="1" applyFill="1" applyBorder="1" applyAlignment="1" applyProtection="1">
      <alignment horizontal="center" vertical="center"/>
      <protection locked="0"/>
    </xf>
    <xf numFmtId="44" fontId="22" fillId="37" borderId="62" xfId="39" applyFont="1" applyFill="1" applyBorder="1" applyAlignment="1" applyProtection="1">
      <alignment horizontal="right" vertical="center"/>
      <protection locked="0"/>
    </xf>
    <xf numFmtId="44" fontId="22" fillId="37" borderId="62" xfId="39" applyFont="1" applyFill="1" applyBorder="1" applyAlignment="1" applyProtection="1">
      <alignment vertical="center"/>
      <protection locked="0"/>
    </xf>
    <xf numFmtId="44" fontId="22" fillId="37" borderId="59" xfId="39" applyFont="1" applyFill="1" applyBorder="1" applyAlignment="1" applyProtection="1">
      <alignment vertical="center"/>
      <protection locked="0"/>
    </xf>
    <xf numFmtId="44" fontId="22" fillId="37" borderId="64" xfId="39" applyFont="1" applyFill="1" applyBorder="1" applyAlignment="1" applyProtection="1">
      <alignment horizontal="center" vertical="center"/>
      <protection locked="0"/>
    </xf>
    <xf numFmtId="44" fontId="22" fillId="37" borderId="59" xfId="39" applyFont="1" applyFill="1" applyBorder="1" applyAlignment="1" applyProtection="1">
      <alignment horizontal="centerContinuous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2" fillId="0" borderId="65" xfId="0" applyFont="1" applyBorder="1" applyAlignment="1" applyProtection="1">
      <alignment horizontal="center"/>
      <protection/>
    </xf>
    <xf numFmtId="0" fontId="22" fillId="0" borderId="65" xfId="0" applyFont="1" applyFill="1" applyBorder="1" applyAlignment="1" applyProtection="1">
      <alignment horizontal="center"/>
      <protection/>
    </xf>
    <xf numFmtId="0" fontId="22" fillId="0" borderId="67" xfId="0" applyFont="1" applyFill="1" applyBorder="1" applyAlignment="1" applyProtection="1">
      <alignment horizontal="left" vertical="center" wrapText="1"/>
      <protection/>
    </xf>
    <xf numFmtId="0" fontId="22" fillId="0" borderId="68" xfId="0" applyFont="1" applyFill="1" applyBorder="1" applyAlignment="1" applyProtection="1">
      <alignment vertical="center" wrapText="1"/>
      <protection/>
    </xf>
    <xf numFmtId="44" fontId="23" fillId="0" borderId="44" xfId="39" applyFont="1" applyFill="1" applyBorder="1" applyAlignment="1" applyProtection="1">
      <alignment horizontal="right" vertical="center"/>
      <protection/>
    </xf>
    <xf numFmtId="0" fontId="22" fillId="0" borderId="65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center" wrapText="1"/>
      <protection/>
    </xf>
    <xf numFmtId="0" fontId="22" fillId="0" borderId="62" xfId="0" applyFont="1" applyFill="1" applyBorder="1" applyAlignment="1" applyProtection="1">
      <alignment horizontal="center" vertical="center"/>
      <protection/>
    </xf>
    <xf numFmtId="44" fontId="22" fillId="0" borderId="37" xfId="39" applyFont="1" applyFill="1" applyBorder="1" applyAlignment="1" applyProtection="1">
      <alignment horizontal="right" vertical="center"/>
      <protection/>
    </xf>
    <xf numFmtId="0" fontId="22" fillId="0" borderId="41" xfId="0" applyFont="1" applyFill="1" applyBorder="1" applyAlignment="1" applyProtection="1">
      <alignment vertical="center" wrapText="1"/>
      <protection/>
    </xf>
    <xf numFmtId="0" fontId="22" fillId="0" borderId="59" xfId="0" applyFont="1" applyFill="1" applyBorder="1" applyAlignment="1" applyProtection="1">
      <alignment horizontal="center" vertical="center"/>
      <protection/>
    </xf>
    <xf numFmtId="44" fontId="22" fillId="0" borderId="69" xfId="39" applyFont="1" applyFill="1" applyBorder="1" applyAlignment="1" applyProtection="1">
      <alignment horizontal="right" vertical="center"/>
      <protection/>
    </xf>
    <xf numFmtId="0" fontId="22" fillId="0" borderId="70" xfId="0" applyFont="1" applyBorder="1" applyAlignment="1" applyProtection="1">
      <alignment vertical="center" wrapText="1"/>
      <protection/>
    </xf>
    <xf numFmtId="0" fontId="22" fillId="0" borderId="59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44" fontId="22" fillId="0" borderId="69" xfId="39" applyFont="1" applyFill="1" applyBorder="1" applyAlignment="1" applyProtection="1">
      <alignment horizontal="center" vertical="center"/>
      <protection/>
    </xf>
    <xf numFmtId="0" fontId="22" fillId="0" borderId="65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vertical="center" wrapText="1"/>
      <protection/>
    </xf>
    <xf numFmtId="0" fontId="22" fillId="0" borderId="62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vertical="center" wrapText="1"/>
      <protection/>
    </xf>
    <xf numFmtId="0" fontId="22" fillId="0" borderId="71" xfId="0" applyFont="1" applyBorder="1" applyAlignment="1" applyProtection="1">
      <alignment/>
      <protection/>
    </xf>
    <xf numFmtId="0" fontId="22" fillId="0" borderId="72" xfId="0" applyFont="1" applyBorder="1" applyAlignment="1" applyProtection="1">
      <alignment wrapText="1"/>
      <protection/>
    </xf>
    <xf numFmtId="0" fontId="22" fillId="0" borderId="73" xfId="0" applyFont="1" applyBorder="1" applyAlignment="1" applyProtection="1">
      <alignment/>
      <protection/>
    </xf>
    <xf numFmtId="0" fontId="22" fillId="0" borderId="74" xfId="0" applyFont="1" applyBorder="1" applyAlignment="1" applyProtection="1">
      <alignment wrapText="1"/>
      <protection/>
    </xf>
    <xf numFmtId="0" fontId="22" fillId="0" borderId="75" xfId="0" applyFont="1" applyBorder="1" applyAlignment="1" applyProtection="1">
      <alignment horizontal="center" vertical="center"/>
      <protection/>
    </xf>
    <xf numFmtId="44" fontId="22" fillId="0" borderId="37" xfId="39" applyFont="1" applyFill="1" applyBorder="1" applyAlignment="1" applyProtection="1">
      <alignment vertical="center"/>
      <protection/>
    </xf>
    <xf numFmtId="44" fontId="22" fillId="0" borderId="69" xfId="39" applyFont="1" applyFill="1" applyBorder="1" applyAlignment="1" applyProtection="1">
      <alignment vertical="center"/>
      <protection/>
    </xf>
    <xf numFmtId="3" fontId="22" fillId="0" borderId="59" xfId="0" applyNumberFormat="1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vertical="center" wrapText="1"/>
      <protection/>
    </xf>
    <xf numFmtId="3" fontId="22" fillId="0" borderId="64" xfId="0" applyNumberFormat="1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76" xfId="0" applyFont="1" applyFill="1" applyBorder="1" applyAlignment="1" applyProtection="1">
      <alignment horizontal="left" vertical="center" wrapText="1"/>
      <protection/>
    </xf>
    <xf numFmtId="44" fontId="23" fillId="0" borderId="49" xfId="39" applyFont="1" applyFill="1" applyBorder="1" applyAlignment="1" applyProtection="1">
      <alignment horizontal="right" vertical="center"/>
      <protection/>
    </xf>
    <xf numFmtId="0" fontId="22" fillId="0" borderId="59" xfId="0" applyFont="1" applyFill="1" applyBorder="1" applyAlignment="1" applyProtection="1">
      <alignment horizontal="centerContinuous" vertical="center"/>
      <protection/>
    </xf>
    <xf numFmtId="0" fontId="22" fillId="0" borderId="28" xfId="0" applyFont="1" applyFill="1" applyBorder="1" applyAlignment="1" applyProtection="1">
      <alignment horizontal="centerContinuous" vertical="center"/>
      <protection/>
    </xf>
    <xf numFmtId="44" fontId="22" fillId="0" borderId="69" xfId="39" applyFont="1" applyFill="1" applyBorder="1" applyAlignment="1" applyProtection="1">
      <alignment horizontal="centerContinuous" vertical="center"/>
      <protection/>
    </xf>
    <xf numFmtId="0" fontId="22" fillId="0" borderId="21" xfId="0" applyFont="1" applyBorder="1" applyAlignment="1" applyProtection="1">
      <alignment vertical="center" wrapText="1"/>
      <protection/>
    </xf>
    <xf numFmtId="0" fontId="22" fillId="0" borderId="77" xfId="0" applyFont="1" applyBorder="1" applyAlignment="1" applyProtection="1">
      <alignment horizontal="center"/>
      <protection/>
    </xf>
    <xf numFmtId="44" fontId="19" fillId="0" borderId="66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167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right"/>
    </xf>
    <xf numFmtId="167" fontId="9" fillId="0" borderId="14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67" fontId="9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7" fontId="9" fillId="0" borderId="14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28" fillId="0" borderId="22" xfId="0" applyFont="1" applyBorder="1" applyAlignment="1">
      <alignment wrapText="1"/>
    </xf>
    <xf numFmtId="0" fontId="9" fillId="0" borderId="2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9" fillId="37" borderId="0" xfId="0" applyNumberFormat="1" applyFont="1" applyFill="1" applyBorder="1" applyAlignment="1" applyProtection="1">
      <alignment/>
      <protection locked="0"/>
    </xf>
    <xf numFmtId="167" fontId="9" fillId="37" borderId="0" xfId="0" applyNumberFormat="1" applyFont="1" applyFill="1" applyAlignment="1" applyProtection="1">
      <alignment/>
      <protection locked="0"/>
    </xf>
    <xf numFmtId="4" fontId="0" fillId="37" borderId="78" xfId="0" applyNumberFormat="1" applyFont="1" applyFill="1" applyBorder="1" applyAlignment="1" applyProtection="1">
      <alignment vertical="center"/>
      <protection locked="0"/>
    </xf>
    <xf numFmtId="4" fontId="33" fillId="37" borderId="78" xfId="0" applyNumberFormat="1" applyFont="1" applyFill="1" applyBorder="1" applyAlignment="1" applyProtection="1">
      <alignment vertical="center"/>
      <protection locked="0"/>
    </xf>
    <xf numFmtId="4" fontId="29" fillId="37" borderId="78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Border="1" applyAlignment="1" applyProtection="1">
      <alignment horizontal="center" vertical="center" wrapText="1"/>
      <protection/>
    </xf>
    <xf numFmtId="0" fontId="31" fillId="33" borderId="80" xfId="0" applyFont="1" applyFill="1" applyBorder="1" applyAlignment="1" applyProtection="1">
      <alignment horizontal="center" vertical="center" wrapText="1"/>
      <protection/>
    </xf>
    <xf numFmtId="0" fontId="31" fillId="33" borderId="81" xfId="0" applyFont="1" applyFill="1" applyBorder="1" applyAlignment="1" applyProtection="1">
      <alignment horizontal="center" vertical="center" wrapText="1"/>
      <protection/>
    </xf>
    <xf numFmtId="0" fontId="44" fillId="33" borderId="81" xfId="0" applyFont="1" applyFill="1" applyBorder="1" applyAlignment="1" applyProtection="1">
      <alignment horizontal="center" vertical="center" wrapText="1"/>
      <protection/>
    </xf>
    <xf numFmtId="0" fontId="31" fillId="33" borderId="82" xfId="0" applyFont="1" applyFill="1" applyBorder="1" applyAlignment="1" applyProtection="1">
      <alignment horizontal="center" vertical="center" wrapText="1"/>
      <protection/>
    </xf>
    <xf numFmtId="0" fontId="45" fillId="0" borderId="81" xfId="0" applyFont="1" applyBorder="1" applyAlignment="1" applyProtection="1">
      <alignment horizontal="center" vertical="center" wrapText="1"/>
      <protection/>
    </xf>
    <xf numFmtId="0" fontId="45" fillId="0" borderId="8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79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46" fillId="0" borderId="0" xfId="0" applyNumberFormat="1" applyFont="1" applyAlignment="1" applyProtection="1">
      <alignment/>
      <protection/>
    </xf>
    <xf numFmtId="0" fontId="0" fillId="0" borderId="83" xfId="0" applyFont="1" applyBorder="1" applyAlignment="1" applyProtection="1">
      <alignment vertical="center"/>
      <protection/>
    </xf>
    <xf numFmtId="172" fontId="47" fillId="0" borderId="84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4" fontId="32" fillId="0" borderId="0" xfId="0" applyNumberFormat="1" applyFont="1" applyAlignment="1" applyProtection="1">
      <alignment vertical="center"/>
      <protection/>
    </xf>
    <xf numFmtId="0" fontId="48" fillId="0" borderId="79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4" fontId="49" fillId="0" borderId="0" xfId="0" applyNumberFormat="1" applyFont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72" fontId="48" fillId="0" borderId="85" xfId="0" applyNumberFormat="1" applyFont="1" applyBorder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4" fontId="48" fillId="0" borderId="0" xfId="0" applyNumberFormat="1" applyFont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/>
      <protection/>
    </xf>
    <xf numFmtId="4" fontId="50" fillId="0" borderId="0" xfId="0" applyNumberFormat="1" applyFont="1" applyBorder="1" applyAlignment="1" applyProtection="1">
      <alignment/>
      <protection/>
    </xf>
    <xf numFmtId="0" fontId="0" fillId="0" borderId="78" xfId="0" applyFont="1" applyBorder="1" applyAlignment="1" applyProtection="1">
      <alignment horizontal="center" vertical="center"/>
      <protection/>
    </xf>
    <xf numFmtId="49" fontId="0" fillId="0" borderId="78" xfId="0" applyNumberFormat="1" applyFont="1" applyBorder="1" applyAlignment="1" applyProtection="1">
      <alignment horizontal="left" vertical="center" wrapText="1"/>
      <protection/>
    </xf>
    <xf numFmtId="0" fontId="0" fillId="0" borderId="78" xfId="0" applyFont="1" applyBorder="1" applyAlignment="1" applyProtection="1">
      <alignment horizontal="center" vertical="center" wrapText="1"/>
      <protection/>
    </xf>
    <xf numFmtId="164" fontId="0" fillId="0" borderId="78" xfId="0" applyNumberFormat="1" applyFont="1" applyBorder="1" applyAlignment="1" applyProtection="1">
      <alignment vertical="center"/>
      <protection/>
    </xf>
    <xf numFmtId="4" fontId="0" fillId="0" borderId="78" xfId="0" applyNumberFormat="1" applyFont="1" applyBorder="1" applyAlignment="1" applyProtection="1">
      <alignment vertical="center"/>
      <protection/>
    </xf>
    <xf numFmtId="0" fontId="33" fillId="0" borderId="78" xfId="0" applyFont="1" applyBorder="1" applyAlignment="1" applyProtection="1">
      <alignment horizontal="left" vertical="center" wrapText="1"/>
      <protection/>
    </xf>
    <xf numFmtId="172" fontId="51" fillId="0" borderId="0" xfId="0" applyNumberFormat="1" applyFont="1" applyBorder="1" applyAlignment="1" applyProtection="1">
      <alignment vertical="center"/>
      <protection/>
    </xf>
    <xf numFmtId="172" fontId="51" fillId="0" borderId="8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3" fillId="0" borderId="79" xfId="0" applyFont="1" applyBorder="1" applyAlignment="1" applyProtection="1">
      <alignment vertical="center"/>
      <protection/>
    </xf>
    <xf numFmtId="0" fontId="33" fillId="0" borderId="78" xfId="0" applyFont="1" applyBorder="1" applyAlignment="1" applyProtection="1">
      <alignment horizontal="center" vertical="center"/>
      <protection/>
    </xf>
    <xf numFmtId="49" fontId="33" fillId="0" borderId="78" xfId="0" applyNumberFormat="1" applyFont="1" applyBorder="1" applyAlignment="1" applyProtection="1">
      <alignment horizontal="left" vertical="center" wrapText="1"/>
      <protection/>
    </xf>
    <xf numFmtId="164" fontId="33" fillId="0" borderId="78" xfId="0" applyNumberFormat="1" applyFont="1" applyBorder="1" applyAlignment="1" applyProtection="1">
      <alignment vertical="center"/>
      <protection/>
    </xf>
    <xf numFmtId="4" fontId="33" fillId="0" borderId="78" xfId="0" applyNumberFormat="1" applyFont="1" applyBorder="1" applyAlignment="1" applyProtection="1">
      <alignment vertical="center"/>
      <protection/>
    </xf>
    <xf numFmtId="172" fontId="33" fillId="0" borderId="0" xfId="0" applyNumberFormat="1" applyFont="1" applyBorder="1" applyAlignment="1" applyProtection="1">
      <alignment vertical="center"/>
      <protection/>
    </xf>
    <xf numFmtId="172" fontId="33" fillId="0" borderId="85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4" fontId="33" fillId="0" borderId="0" xfId="0" applyNumberFormat="1" applyFont="1" applyAlignment="1" applyProtection="1">
      <alignment vertical="center"/>
      <protection/>
    </xf>
    <xf numFmtId="49" fontId="29" fillId="0" borderId="78" xfId="0" applyNumberFormat="1" applyFont="1" applyBorder="1" applyAlignment="1" applyProtection="1">
      <alignment horizontal="left" vertical="center" wrapText="1"/>
      <protection/>
    </xf>
    <xf numFmtId="164" fontId="29" fillId="0" borderId="78" xfId="0" applyNumberFormat="1" applyFont="1" applyBorder="1" applyAlignment="1" applyProtection="1">
      <alignment vertical="center"/>
      <protection/>
    </xf>
    <xf numFmtId="4" fontId="29" fillId="0" borderId="78" xfId="0" applyNumberFormat="1" applyFont="1" applyBorder="1" applyAlignment="1" applyProtection="1">
      <alignment vertical="center"/>
      <protection/>
    </xf>
    <xf numFmtId="172" fontId="51" fillId="0" borderId="86" xfId="0" applyNumberFormat="1" applyFont="1" applyBorder="1" applyAlignment="1" applyProtection="1">
      <alignment vertical="center"/>
      <protection/>
    </xf>
    <xf numFmtId="172" fontId="51" fillId="0" borderId="87" xfId="0" applyNumberFormat="1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0" fillId="0" borderId="89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8" fillId="0" borderId="90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3" fontId="8" fillId="0" borderId="0" xfId="0" applyNumberFormat="1" applyFont="1" applyBorder="1" applyAlignment="1">
      <alignment horizontal="center" vertical="top"/>
    </xf>
    <xf numFmtId="173" fontId="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top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3" fontId="0" fillId="0" borderId="0" xfId="0" applyNumberFormat="1" applyFill="1" applyAlignment="1" applyProtection="1">
      <alignment vertical="top"/>
      <protection hidden="1"/>
    </xf>
    <xf numFmtId="174" fontId="0" fillId="0" borderId="0" xfId="0" applyNumberFormat="1" applyFont="1" applyFill="1" applyAlignment="1" applyProtection="1">
      <alignment horizontal="center" vertical="top"/>
      <protection hidden="1"/>
    </xf>
    <xf numFmtId="173" fontId="8" fillId="0" borderId="0" xfId="0" applyNumberFormat="1" applyFont="1" applyBorder="1" applyAlignment="1" applyProtection="1">
      <alignment horizontal="left" vertical="center" wrapText="1"/>
      <protection hidden="1"/>
    </xf>
    <xf numFmtId="173" fontId="0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>
      <alignment vertical="top" wrapText="1"/>
    </xf>
    <xf numFmtId="173" fontId="0" fillId="0" borderId="0" xfId="0" applyNumberFormat="1" applyAlignment="1" applyProtection="1">
      <alignment vertical="top"/>
      <protection hidden="1"/>
    </xf>
    <xf numFmtId="1" fontId="0" fillId="0" borderId="0" xfId="0" applyNumberFormat="1" applyFont="1" applyFill="1" applyAlignment="1" applyProtection="1">
      <alignment horizontal="center" vertical="top"/>
      <protection hidden="1"/>
    </xf>
    <xf numFmtId="173" fontId="0" fillId="0" borderId="0" xfId="0" applyNumberFormat="1" applyAlignment="1" applyProtection="1">
      <alignment/>
      <protection hidden="1"/>
    </xf>
    <xf numFmtId="49" fontId="8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center" vertical="center"/>
    </xf>
    <xf numFmtId="49" fontId="0" fillId="0" borderId="91" xfId="0" applyNumberFormat="1" applyBorder="1" applyAlignment="1">
      <alignment horizontal="center" vertical="top"/>
    </xf>
    <xf numFmtId="49" fontId="8" fillId="0" borderId="91" xfId="0" applyNumberFormat="1" applyFont="1" applyBorder="1" applyAlignment="1">
      <alignment vertical="top"/>
    </xf>
    <xf numFmtId="0" fontId="0" fillId="0" borderId="91" xfId="0" applyBorder="1" applyAlignment="1">
      <alignment horizontal="center" vertical="top"/>
    </xf>
    <xf numFmtId="173" fontId="0" fillId="0" borderId="91" xfId="0" applyNumberFormat="1" applyBorder="1" applyAlignment="1" applyProtection="1">
      <alignment vertical="top"/>
      <protection hidden="1"/>
    </xf>
    <xf numFmtId="173" fontId="0" fillId="0" borderId="91" xfId="0" applyNumberFormat="1" applyBorder="1" applyAlignment="1" applyProtection="1">
      <alignment/>
      <protection hidden="1"/>
    </xf>
    <xf numFmtId="49" fontId="0" fillId="0" borderId="0" xfId="0" applyNumberFormat="1" applyBorder="1" applyAlignment="1">
      <alignment horizontal="center" vertical="top"/>
    </xf>
    <xf numFmtId="49" fontId="8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73" fontId="0" fillId="0" borderId="0" xfId="0" applyNumberFormat="1" applyBorder="1" applyAlignment="1" applyProtection="1">
      <alignment vertical="top"/>
      <protection hidden="1"/>
    </xf>
    <xf numFmtId="173" fontId="0" fillId="0" borderId="0" xfId="0" applyNumberFormat="1" applyBorder="1" applyAlignment="1" applyProtection="1">
      <alignment/>
      <protection hidden="1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173" fontId="8" fillId="0" borderId="0" xfId="0" applyNumberFormat="1" applyFont="1" applyFill="1" applyBorder="1" applyAlignment="1" applyProtection="1">
      <alignment horizontal="left" vertical="center" wrapText="1"/>
      <protection hidden="1"/>
    </xf>
    <xf numFmtId="173" fontId="0" fillId="0" borderId="0" xfId="0" applyNumberFormat="1" applyFont="1" applyFill="1" applyAlignment="1" applyProtection="1">
      <alignment/>
      <protection hidden="1"/>
    </xf>
    <xf numFmtId="173" fontId="0" fillId="37" borderId="0" xfId="0" applyNumberFormat="1" applyFill="1" applyAlignment="1" applyProtection="1">
      <alignment vertical="top"/>
      <protection hidden="1" locked="0"/>
    </xf>
    <xf numFmtId="0" fontId="12" fillId="0" borderId="0" xfId="0" applyFont="1" applyFill="1" applyAlignment="1">
      <alignment/>
    </xf>
    <xf numFmtId="0" fontId="35" fillId="0" borderId="92" xfId="0" applyFont="1" applyFill="1" applyBorder="1" applyAlignment="1">
      <alignment horizontal="centerContinuous"/>
    </xf>
    <xf numFmtId="0" fontId="35" fillId="0" borderId="91" xfId="0" applyFont="1" applyFill="1" applyBorder="1" applyAlignment="1">
      <alignment horizontal="centerContinuous"/>
    </xf>
    <xf numFmtId="0" fontId="4" fillId="0" borderId="91" xfId="0" applyFont="1" applyFill="1" applyBorder="1" applyAlignment="1">
      <alignment horizontal="center"/>
    </xf>
    <xf numFmtId="0" fontId="35" fillId="0" borderId="91" xfId="0" applyFont="1" applyFill="1" applyBorder="1" applyAlignment="1">
      <alignment/>
    </xf>
    <xf numFmtId="0" fontId="35" fillId="0" borderId="93" xfId="0" applyFont="1" applyFill="1" applyBorder="1" applyAlignment="1">
      <alignment/>
    </xf>
    <xf numFmtId="0" fontId="36" fillId="0" borderId="0" xfId="0" applyFont="1" applyBorder="1" applyAlignment="1">
      <alignment horizontal="centerContinuous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67" fontId="1" fillId="0" borderId="0" xfId="0" applyNumberFormat="1" applyFont="1" applyFill="1" applyAlignment="1">
      <alignment/>
    </xf>
    <xf numFmtId="176" fontId="1" fillId="33" borderId="0" xfId="0" applyNumberFormat="1" applyFont="1" applyFill="1" applyAlignment="1">
      <alignment/>
    </xf>
    <xf numFmtId="2" fontId="0" fillId="0" borderId="0" xfId="0" applyNumberFormat="1" applyAlignment="1">
      <alignment horizontal="left"/>
    </xf>
    <xf numFmtId="1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67" fontId="1" fillId="33" borderId="0" xfId="0" applyNumberFormat="1" applyFont="1" applyFill="1" applyAlignment="1">
      <alignment/>
    </xf>
    <xf numFmtId="167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 vertical="center"/>
    </xf>
    <xf numFmtId="167" fontId="1" fillId="33" borderId="0" xfId="0" applyNumberFormat="1" applyFont="1" applyFill="1" applyAlignment="1">
      <alignment horizontal="centerContinuous" vertical="center"/>
    </xf>
    <xf numFmtId="173" fontId="0" fillId="0" borderId="0" xfId="0" applyNumberFormat="1" applyBorder="1" applyAlignment="1">
      <alignment/>
    </xf>
    <xf numFmtId="1" fontId="8" fillId="37" borderId="0" xfId="0" applyNumberFormat="1" applyFont="1" applyFill="1" applyAlignment="1" applyProtection="1">
      <alignment/>
      <protection locked="0"/>
    </xf>
    <xf numFmtId="0" fontId="9" fillId="0" borderId="78" xfId="0" applyFont="1" applyBorder="1" applyAlignment="1" applyProtection="1">
      <alignment horizontal="center" vertical="center" wrapText="1"/>
      <protection/>
    </xf>
    <xf numFmtId="0" fontId="31" fillId="0" borderId="78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/>
    </xf>
    <xf numFmtId="0" fontId="0" fillId="0" borderId="94" xfId="0" applyFont="1" applyBorder="1" applyAlignment="1" applyProtection="1">
      <alignment horizontal="center" vertical="center" wrapText="1"/>
      <protection/>
    </xf>
    <xf numFmtId="0" fontId="45" fillId="0" borderId="8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94" xfId="0" applyFont="1" applyBorder="1" applyAlignment="1" applyProtection="1">
      <alignment vertical="center"/>
      <protection/>
    </xf>
    <xf numFmtId="0" fontId="0" fillId="0" borderId="95" xfId="0" applyFont="1" applyBorder="1" applyAlignment="1" applyProtection="1">
      <alignment vertical="center"/>
      <protection/>
    </xf>
    <xf numFmtId="172" fontId="47" fillId="0" borderId="83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0" fontId="48" fillId="0" borderId="94" xfId="0" applyFont="1" applyBorder="1" applyAlignment="1" applyProtection="1">
      <alignment/>
      <protection/>
    </xf>
    <xf numFmtId="0" fontId="48" fillId="0" borderId="96" xfId="0" applyFont="1" applyBorder="1" applyAlignment="1" applyProtection="1">
      <alignment/>
      <protection/>
    </xf>
    <xf numFmtId="172" fontId="48" fillId="0" borderId="0" xfId="0" applyNumberFormat="1" applyFont="1" applyBorder="1" applyAlignment="1" applyProtection="1">
      <alignment/>
      <protection/>
    </xf>
    <xf numFmtId="0" fontId="51" fillId="0" borderId="78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3" fillId="0" borderId="78" xfId="0" applyFont="1" applyBorder="1" applyAlignment="1" applyProtection="1">
      <alignment horizontal="center" vertical="center"/>
      <protection/>
    </xf>
    <xf numFmtId="49" fontId="53" fillId="0" borderId="78" xfId="0" applyNumberFormat="1" applyFont="1" applyBorder="1" applyAlignment="1" applyProtection="1">
      <alignment horizontal="left" vertical="center" wrapText="1"/>
      <protection/>
    </xf>
    <xf numFmtId="0" fontId="53" fillId="0" borderId="78" xfId="0" applyFont="1" applyBorder="1" applyAlignment="1" applyProtection="1">
      <alignment horizontal="center" vertical="center" wrapText="1"/>
      <protection/>
    </xf>
    <xf numFmtId="164" fontId="53" fillId="0" borderId="78" xfId="0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/>
      <protection/>
    </xf>
    <xf numFmtId="0" fontId="51" fillId="0" borderId="86" xfId="0" applyFont="1" applyBorder="1" applyAlignment="1" applyProtection="1">
      <alignment horizontal="center" vertical="center"/>
      <protection/>
    </xf>
    <xf numFmtId="0" fontId="0" fillId="0" borderId="97" xfId="0" applyFont="1" applyBorder="1" applyAlignment="1" applyProtection="1">
      <alignment vertical="center"/>
      <protection/>
    </xf>
    <xf numFmtId="0" fontId="7" fillId="0" borderId="9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59" xfId="0" applyFont="1" applyBorder="1" applyAlignment="1">
      <alignment/>
    </xf>
    <xf numFmtId="0" fontId="0" fillId="0" borderId="69" xfId="0" applyFont="1" applyBorder="1" applyAlignment="1">
      <alignment horizontal="center" vertical="center"/>
    </xf>
    <xf numFmtId="4" fontId="0" fillId="0" borderId="70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40" fillId="0" borderId="59" xfId="0" applyFont="1" applyBorder="1" applyAlignment="1">
      <alignment vertical="center" wrapText="1"/>
    </xf>
    <xf numFmtId="4" fontId="0" fillId="0" borderId="69" xfId="0" applyNumberFormat="1" applyBorder="1" applyAlignment="1">
      <alignment horizontal="center" vertical="center"/>
    </xf>
    <xf numFmtId="0" fontId="41" fillId="0" borderId="59" xfId="0" applyFont="1" applyBorder="1" applyAlignment="1">
      <alignment/>
    </xf>
    <xf numFmtId="3" fontId="10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/>
    </xf>
    <xf numFmtId="0" fontId="37" fillId="0" borderId="59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39" borderId="59" xfId="0" applyFont="1" applyFill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8" fillId="0" borderId="59" xfId="0" applyFont="1" applyBorder="1" applyAlignment="1">
      <alignment horizontal="left" vertical="center"/>
    </xf>
    <xf numFmtId="0" fontId="0" fillId="0" borderId="70" xfId="0" applyBorder="1" applyAlignment="1">
      <alignment horizontal="center"/>
    </xf>
    <xf numFmtId="3" fontId="0" fillId="0" borderId="69" xfId="0" applyNumberFormat="1" applyFont="1" applyBorder="1" applyAlignment="1">
      <alignment horizontal="center" vertical="center"/>
    </xf>
    <xf numFmtId="0" fontId="40" fillId="0" borderId="62" xfId="0" applyFont="1" applyBorder="1" applyAlignment="1">
      <alignment wrapText="1"/>
    </xf>
    <xf numFmtId="0" fontId="0" fillId="0" borderId="62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40" fillId="0" borderId="59" xfId="0" applyFont="1" applyBorder="1" applyAlignment="1">
      <alignment horizontal="left" vertical="center"/>
    </xf>
    <xf numFmtId="0" fontId="40" fillId="0" borderId="59" xfId="0" applyFont="1" applyBorder="1" applyAlignment="1">
      <alignment horizontal="left" vertical="center" wrapText="1"/>
    </xf>
    <xf numFmtId="0" fontId="0" fillId="0" borderId="101" xfId="0" applyBorder="1" applyAlignment="1">
      <alignment/>
    </xf>
    <xf numFmtId="0" fontId="41" fillId="0" borderId="102" xfId="0" applyFont="1" applyBorder="1" applyAlignment="1">
      <alignment/>
    </xf>
    <xf numFmtId="0" fontId="37" fillId="0" borderId="102" xfId="0" applyFont="1" applyBorder="1" applyAlignment="1">
      <alignment horizontal="center" vertical="center"/>
    </xf>
    <xf numFmtId="0" fontId="0" fillId="0" borderId="44" xfId="0" applyBorder="1" applyAlignment="1">
      <alignment/>
    </xf>
    <xf numFmtId="4" fontId="0" fillId="0" borderId="101" xfId="0" applyNumberForma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40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7" fontId="43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0" fillId="37" borderId="70" xfId="0" applyNumberFormat="1" applyFill="1" applyBorder="1" applyAlignment="1" applyProtection="1">
      <alignment horizontal="center"/>
      <protection locked="0"/>
    </xf>
    <xf numFmtId="4" fontId="0" fillId="37" borderId="70" xfId="0" applyNumberFormat="1" applyFill="1" applyBorder="1" applyAlignment="1" applyProtection="1">
      <alignment horizontal="center" vertical="center"/>
      <protection locked="0"/>
    </xf>
    <xf numFmtId="4" fontId="0" fillId="37" borderId="70" xfId="0" applyNumberFormat="1" applyFont="1" applyFill="1" applyBorder="1" applyAlignment="1" applyProtection="1">
      <alignment horizontal="center" vertical="center"/>
      <protection locked="0"/>
    </xf>
    <xf numFmtId="4" fontId="0" fillId="37" borderId="70" xfId="0" applyNumberFormat="1" applyFont="1" applyFill="1" applyBorder="1" applyAlignment="1" applyProtection="1">
      <alignment horizontal="center"/>
      <protection locked="0"/>
    </xf>
    <xf numFmtId="0" fontId="9" fillId="0" borderId="78" xfId="0" applyFont="1" applyBorder="1" applyAlignment="1" applyProtection="1">
      <alignment horizontal="left" vertical="center" wrapText="1"/>
      <protection/>
    </xf>
    <xf numFmtId="0" fontId="31" fillId="0" borderId="78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103" xfId="47" applyFont="1" applyBorder="1" applyAlignment="1">
      <alignment horizontal="center"/>
      <protection/>
    </xf>
    <xf numFmtId="0" fontId="0" fillId="0" borderId="104" xfId="47" applyFont="1" applyBorder="1" applyAlignment="1">
      <alignment horizontal="center"/>
      <protection/>
    </xf>
    <xf numFmtId="0" fontId="0" fillId="0" borderId="105" xfId="47" applyFont="1" applyBorder="1" applyAlignment="1">
      <alignment horizontal="center"/>
      <protection/>
    </xf>
    <xf numFmtId="0" fontId="0" fillId="0" borderId="106" xfId="47" applyFont="1" applyBorder="1" applyAlignment="1">
      <alignment horizontal="center"/>
      <protection/>
    </xf>
    <xf numFmtId="0" fontId="0" fillId="0" borderId="107" xfId="47" applyFont="1" applyBorder="1" applyAlignment="1">
      <alignment horizontal="left"/>
      <protection/>
    </xf>
    <xf numFmtId="0" fontId="0" fillId="0" borderId="53" xfId="47" applyFont="1" applyBorder="1" applyAlignment="1">
      <alignment horizontal="left"/>
      <protection/>
    </xf>
    <xf numFmtId="0" fontId="0" fillId="0" borderId="108" xfId="47" applyFont="1" applyBorder="1" applyAlignment="1">
      <alignment horizontal="left"/>
      <protection/>
    </xf>
    <xf numFmtId="49" fontId="15" fillId="36" borderId="25" xfId="47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7" applyFont="1" applyAlignment="1">
      <alignment horizontal="center"/>
      <protection/>
    </xf>
    <xf numFmtId="49" fontId="0" fillId="0" borderId="105" xfId="47" applyNumberFormat="1" applyFont="1" applyBorder="1" applyAlignment="1">
      <alignment horizontal="center"/>
      <protection/>
    </xf>
    <xf numFmtId="0" fontId="0" fillId="0" borderId="107" xfId="47" applyBorder="1" applyAlignment="1">
      <alignment horizontal="center" shrinkToFit="1"/>
      <protection/>
    </xf>
    <xf numFmtId="0" fontId="0" fillId="0" borderId="53" xfId="47" applyBorder="1" applyAlignment="1">
      <alignment horizontal="center" shrinkToFit="1"/>
      <protection/>
    </xf>
    <xf numFmtId="0" fontId="0" fillId="0" borderId="108" xfId="47" applyBorder="1" applyAlignment="1">
      <alignment horizontal="center" shrinkToFit="1"/>
      <protection/>
    </xf>
    <xf numFmtId="0" fontId="9" fillId="0" borderId="78" xfId="0" applyFont="1" applyBorder="1" applyAlignment="1" applyProtection="1">
      <alignment horizontal="left" vertical="center" wrapText="1"/>
      <protection/>
    </xf>
    <xf numFmtId="4" fontId="0" fillId="37" borderId="78" xfId="0" applyNumberFormat="1" applyFont="1" applyFill="1" applyBorder="1" applyAlignment="1" applyProtection="1">
      <alignment vertical="center"/>
      <protection locked="0"/>
    </xf>
    <xf numFmtId="4" fontId="0" fillId="0" borderId="78" xfId="0" applyNumberFormat="1" applyFont="1" applyBorder="1" applyAlignment="1" applyProtection="1">
      <alignment vertical="center"/>
      <protection/>
    </xf>
    <xf numFmtId="4" fontId="50" fillId="0" borderId="81" xfId="0" applyNumberFormat="1" applyFont="1" applyBorder="1" applyAlignment="1" applyProtection="1">
      <alignment/>
      <protection/>
    </xf>
    <xf numFmtId="4" fontId="50" fillId="0" borderId="81" xfId="0" applyNumberFormat="1" applyFont="1" applyBorder="1" applyAlignment="1" applyProtection="1">
      <alignment vertical="center"/>
      <protection/>
    </xf>
    <xf numFmtId="4" fontId="49" fillId="0" borderId="83" xfId="0" applyNumberFormat="1" applyFont="1" applyBorder="1" applyAlignment="1" applyProtection="1">
      <alignment/>
      <protection/>
    </xf>
    <xf numFmtId="4" fontId="49" fillId="0" borderId="83" xfId="0" applyNumberFormat="1" applyFont="1" applyBorder="1" applyAlignment="1" applyProtection="1">
      <alignment vertical="center"/>
      <protection/>
    </xf>
    <xf numFmtId="4" fontId="50" fillId="0" borderId="86" xfId="0" applyNumberFormat="1" applyFont="1" applyBorder="1" applyAlignment="1" applyProtection="1">
      <alignment/>
      <protection/>
    </xf>
    <xf numFmtId="4" fontId="50" fillId="0" borderId="86" xfId="0" applyNumberFormat="1" applyFont="1" applyBorder="1" applyAlignment="1" applyProtection="1">
      <alignment vertical="center"/>
      <protection/>
    </xf>
    <xf numFmtId="0" fontId="53" fillId="0" borderId="78" xfId="0" applyFont="1" applyBorder="1" applyAlignment="1" applyProtection="1">
      <alignment horizontal="left" vertical="center" wrapText="1"/>
      <protection/>
    </xf>
    <xf numFmtId="4" fontId="53" fillId="37" borderId="78" xfId="0" applyNumberFormat="1" applyFont="1" applyFill="1" applyBorder="1" applyAlignment="1" applyProtection="1">
      <alignment vertical="center"/>
      <protection locked="0"/>
    </xf>
    <xf numFmtId="4" fontId="53" fillId="0" borderId="78" xfId="0" applyNumberFormat="1" applyFont="1" applyBorder="1" applyAlignment="1" applyProtection="1">
      <alignment vertical="center"/>
      <protection/>
    </xf>
    <xf numFmtId="4" fontId="49" fillId="0" borderId="0" xfId="0" applyNumberFormat="1" applyFont="1" applyBorder="1" applyAlignment="1" applyProtection="1">
      <alignment/>
      <protection/>
    </xf>
    <xf numFmtId="4" fontId="49" fillId="0" borderId="0" xfId="0" applyNumberFormat="1" applyFont="1" applyBorder="1" applyAlignment="1" applyProtection="1">
      <alignment vertical="center"/>
      <protection/>
    </xf>
    <xf numFmtId="0" fontId="31" fillId="33" borderId="81" xfId="0" applyFont="1" applyFill="1" applyBorder="1" applyAlignment="1" applyProtection="1">
      <alignment horizontal="center" vertical="center" wrapText="1"/>
      <protection/>
    </xf>
    <xf numFmtId="0" fontId="44" fillId="33" borderId="81" xfId="0" applyFont="1" applyFill="1" applyBorder="1" applyAlignment="1" applyProtection="1">
      <alignment horizontal="center" vertical="center" wrapText="1"/>
      <protection/>
    </xf>
    <xf numFmtId="0" fontId="31" fillId="33" borderId="82" xfId="0" applyFont="1" applyFill="1" applyBorder="1" applyAlignment="1" applyProtection="1">
      <alignment horizontal="center" vertical="center" wrapText="1"/>
      <protection/>
    </xf>
    <xf numFmtId="4" fontId="46" fillId="0" borderId="83" xfId="0" applyNumberFormat="1" applyFont="1" applyBorder="1" applyAlignment="1" applyProtection="1">
      <alignment/>
      <protection/>
    </xf>
    <xf numFmtId="4" fontId="30" fillId="0" borderId="83" xfId="0" applyNumberFormat="1" applyFont="1" applyBorder="1" applyAlignment="1" applyProtection="1">
      <alignment vertical="center"/>
      <protection/>
    </xf>
    <xf numFmtId="0" fontId="7" fillId="33" borderId="0" xfId="0" applyFont="1" applyFill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73" fontId="8" fillId="0" borderId="90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8" fillId="0" borderId="90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49" fontId="8" fillId="0" borderId="90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49" fontId="8" fillId="0" borderId="90" xfId="0" applyNumberFormat="1" applyFont="1" applyBorder="1" applyAlignment="1">
      <alignment horizontal="left" vertical="center" wrapText="1"/>
    </xf>
    <xf numFmtId="49" fontId="8" fillId="0" borderId="53" xfId="0" applyNumberFormat="1" applyFont="1" applyBorder="1" applyAlignment="1">
      <alignment horizontal="left" vertical="center" wrapText="1"/>
    </xf>
    <xf numFmtId="0" fontId="23" fillId="0" borderId="76" xfId="0" applyFont="1" applyFill="1" applyBorder="1" applyAlignment="1" applyProtection="1">
      <alignment horizontal="left" vertical="center" wrapText="1"/>
      <protection/>
    </xf>
    <xf numFmtId="0" fontId="23" fillId="0" borderId="109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23" fillId="0" borderId="46" xfId="0" applyFont="1" applyFill="1" applyBorder="1" applyAlignment="1" applyProtection="1">
      <alignment horizontal="left" vertical="center" wrapText="1"/>
      <protection/>
    </xf>
    <xf numFmtId="0" fontId="23" fillId="0" borderId="47" xfId="0" applyFont="1" applyFill="1" applyBorder="1" applyAlignment="1" applyProtection="1">
      <alignment horizontal="left" vertical="center" wrapText="1"/>
      <protection/>
    </xf>
    <xf numFmtId="0" fontId="22" fillId="0" borderId="65" xfId="0" applyFont="1" applyBorder="1" applyAlignment="1" applyProtection="1">
      <alignment horizontal="center"/>
      <protection/>
    </xf>
    <xf numFmtId="0" fontId="22" fillId="0" borderId="59" xfId="0" applyFont="1" applyBorder="1" applyAlignment="1" applyProtection="1">
      <alignment horizontal="center"/>
      <protection/>
    </xf>
    <xf numFmtId="44" fontId="22" fillId="37" borderId="59" xfId="39" applyFont="1" applyFill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 vertical="center" wrapText="1"/>
      <protection/>
    </xf>
    <xf numFmtId="0" fontId="25" fillId="0" borderId="35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left" vertical="center" wrapText="1"/>
      <protection/>
    </xf>
    <xf numFmtId="0" fontId="19" fillId="0" borderId="35" xfId="0" applyFont="1" applyBorder="1" applyAlignment="1" applyProtection="1">
      <alignment horizontal="left" vertical="center" wrapText="1"/>
      <protection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29" xfId="0" applyFont="1" applyBorder="1" applyAlignment="1" applyProtection="1">
      <alignment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44" fontId="22" fillId="0" borderId="69" xfId="39" applyFont="1" applyFill="1" applyBorder="1" applyAlignment="1" applyProtection="1">
      <alignment horizontal="center"/>
      <protection/>
    </xf>
    <xf numFmtId="0" fontId="23" fillId="0" borderId="34" xfId="0" applyFont="1" applyBorder="1" applyAlignment="1" applyProtection="1">
      <alignment horizontal="left" vertical="center" wrapText="1"/>
      <protection/>
    </xf>
    <xf numFmtId="0" fontId="23" fillId="0" borderId="35" xfId="0" applyFont="1" applyBorder="1" applyAlignment="1" applyProtection="1">
      <alignment horizontal="left" vertical="center" wrapText="1"/>
      <protection/>
    </xf>
    <xf numFmtId="0" fontId="22" fillId="0" borderId="64" xfId="0" applyFont="1" applyFill="1" applyBorder="1" applyAlignment="1" applyProtection="1">
      <alignment horizontal="center"/>
      <protection/>
    </xf>
    <xf numFmtId="0" fontId="22" fillId="0" borderId="62" xfId="0" applyFont="1" applyFill="1" applyBorder="1" applyAlignment="1" applyProtection="1">
      <alignment horizontal="center"/>
      <protection/>
    </xf>
    <xf numFmtId="44" fontId="22" fillId="37" borderId="64" xfId="39" applyFont="1" applyFill="1" applyBorder="1" applyAlignment="1" applyProtection="1">
      <alignment horizontal="center"/>
      <protection locked="0"/>
    </xf>
    <xf numFmtId="44" fontId="22" fillId="37" borderId="62" xfId="39" applyFont="1" applyFill="1" applyBorder="1" applyAlignment="1" applyProtection="1">
      <alignment horizontal="center"/>
      <protection locked="0"/>
    </xf>
    <xf numFmtId="44" fontId="22" fillId="0" borderId="110" xfId="39" applyFont="1" applyFill="1" applyBorder="1" applyAlignment="1" applyProtection="1">
      <alignment horizontal="center"/>
      <protection/>
    </xf>
    <xf numFmtId="44" fontId="22" fillId="0" borderId="37" xfId="39" applyFont="1" applyFill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0" fontId="22" fillId="0" borderId="65" xfId="0" applyFont="1" applyFill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/>
      <protection/>
    </xf>
    <xf numFmtId="0" fontId="22" fillId="0" borderId="47" xfId="0" applyFont="1" applyBorder="1" applyAlignment="1" applyProtection="1">
      <alignment/>
      <protection/>
    </xf>
    <xf numFmtId="0" fontId="22" fillId="0" borderId="99" xfId="0" applyFont="1" applyBorder="1" applyAlignment="1" applyProtection="1">
      <alignment horizontal="center"/>
      <protection/>
    </xf>
    <xf numFmtId="44" fontId="22" fillId="37" borderId="99" xfId="39" applyFont="1" applyFill="1" applyBorder="1" applyAlignment="1" applyProtection="1">
      <alignment horizontal="center"/>
      <protection locked="0"/>
    </xf>
    <xf numFmtId="44" fontId="22" fillId="0" borderId="100" xfId="39" applyFont="1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citac6\1_data\Users\a\Disk%20Google\zakazky\AP\bakalka\VII_pristavba\RD\rozpocet\VZT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Z"/>
      <sheetName val="rekapitulace "/>
      <sheetName val="krycí list"/>
    </sheetNames>
    <sheetDataSet>
      <sheetData sheetId="0">
        <row r="5">
          <cell r="D5" t="str">
            <v>Zařízení č.1, 1A - větrání hyg.zařízení</v>
          </cell>
        </row>
        <row r="41">
          <cell r="D41" t="str">
            <v>Zařízení č.2A - úprava stávající vzt</v>
          </cell>
        </row>
        <row r="53">
          <cell r="D53" t="str">
            <v>Izolace</v>
          </cell>
        </row>
        <row r="59">
          <cell r="D59" t="str">
            <v>Nátěry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925</v>
      </c>
      <c r="B1" s="2"/>
      <c r="C1" s="2"/>
      <c r="D1" s="2"/>
      <c r="E1" s="2"/>
      <c r="F1" s="2"/>
      <c r="G1" s="2"/>
    </row>
    <row r="2" spans="1:7" ht="12.75" customHeight="1">
      <c r="A2" s="3" t="s">
        <v>856</v>
      </c>
      <c r="B2" s="4"/>
      <c r="C2" s="5">
        <f>Rekapitulace!H1</f>
        <v>1</v>
      </c>
      <c r="D2" s="6" t="str">
        <f>Rekapitulace!G2</f>
        <v>ARCHITEKTONICKO STAVEBNÍ ŘEŠENÍ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857</v>
      </c>
      <c r="B4" s="12"/>
      <c r="C4" s="13" t="s">
        <v>858</v>
      </c>
      <c r="D4" s="13"/>
      <c r="E4" s="13"/>
      <c r="F4" s="13" t="s">
        <v>859</v>
      </c>
      <c r="G4" s="14" t="s">
        <v>855</v>
      </c>
    </row>
    <row r="5" spans="1:7" ht="12.75" customHeight="1">
      <c r="A5" s="15" t="s">
        <v>929</v>
      </c>
      <c r="B5" s="16"/>
      <c r="C5" s="17" t="s">
        <v>930</v>
      </c>
      <c r="D5" s="18"/>
      <c r="E5" s="18"/>
      <c r="F5" s="13"/>
      <c r="G5" s="14"/>
    </row>
    <row r="6" spans="1:7" ht="12.75" customHeight="1">
      <c r="A6" s="19" t="s">
        <v>861</v>
      </c>
      <c r="B6" s="20"/>
      <c r="C6" s="21" t="s">
        <v>862</v>
      </c>
      <c r="D6" s="21"/>
      <c r="E6" s="21"/>
      <c r="F6" s="22" t="s">
        <v>863</v>
      </c>
      <c r="G6" s="23"/>
    </row>
    <row r="7" spans="1:7" ht="12.75" customHeight="1">
      <c r="A7" s="15" t="s">
        <v>927</v>
      </c>
      <c r="B7" s="16"/>
      <c r="C7" s="17" t="s">
        <v>928</v>
      </c>
      <c r="D7" s="18"/>
      <c r="E7" s="18"/>
      <c r="F7" s="24"/>
      <c r="G7" s="14"/>
    </row>
    <row r="8" spans="1:9" ht="12.75">
      <c r="A8" s="19" t="s">
        <v>864</v>
      </c>
      <c r="B8" s="21"/>
      <c r="C8" s="492"/>
      <c r="D8" s="493"/>
      <c r="E8" s="25" t="s">
        <v>865</v>
      </c>
      <c r="F8" s="26"/>
      <c r="G8" s="27"/>
      <c r="H8" s="28"/>
      <c r="I8" s="28"/>
    </row>
    <row r="9" spans="1:7" ht="12.75">
      <c r="A9" s="19" t="s">
        <v>866</v>
      </c>
      <c r="B9" s="21"/>
      <c r="C9" s="492"/>
      <c r="D9" s="493"/>
      <c r="E9" s="22" t="s">
        <v>867</v>
      </c>
      <c r="F9" s="21"/>
      <c r="G9" s="29">
        <f>IF(PocetMJ=0,,ROUND((F30+F32)/PocetMJ,1))</f>
        <v>0</v>
      </c>
    </row>
    <row r="10" spans="1:7" ht="12.75">
      <c r="A10" s="30" t="s">
        <v>868</v>
      </c>
      <c r="B10" s="31"/>
      <c r="C10" s="31"/>
      <c r="D10" s="31"/>
      <c r="E10" s="32" t="s">
        <v>869</v>
      </c>
      <c r="F10" s="31"/>
      <c r="G10" s="33">
        <v>1307</v>
      </c>
    </row>
    <row r="11" spans="1:57" ht="12.75">
      <c r="A11" s="11" t="s">
        <v>870</v>
      </c>
      <c r="B11" s="13"/>
      <c r="C11" s="13"/>
      <c r="D11" s="13"/>
      <c r="E11" s="34" t="s">
        <v>871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494"/>
      <c r="F12" s="495"/>
      <c r="G12" s="496"/>
    </row>
    <row r="13" spans="1:7" ht="28.5" customHeight="1" thickBot="1">
      <c r="A13" s="36" t="s">
        <v>872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873</v>
      </c>
      <c r="B14" s="41"/>
      <c r="C14" s="42"/>
      <c r="D14" s="43" t="s">
        <v>874</v>
      </c>
      <c r="E14" s="44"/>
      <c r="F14" s="44"/>
      <c r="G14" s="42"/>
    </row>
    <row r="15" spans="1:7" ht="15.75" customHeight="1">
      <c r="A15" s="45"/>
      <c r="B15" s="8" t="s">
        <v>875</v>
      </c>
      <c r="C15" s="46">
        <f>Dodavka</f>
        <v>0</v>
      </c>
      <c r="D15" s="47"/>
      <c r="E15" s="48"/>
      <c r="F15" s="49"/>
      <c r="G15" s="46"/>
    </row>
    <row r="16" spans="1:7" ht="15.75" customHeight="1">
      <c r="A16" s="45" t="s">
        <v>876</v>
      </c>
      <c r="B16" s="8" t="s">
        <v>877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878</v>
      </c>
      <c r="B17" s="8" t="s">
        <v>879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880</v>
      </c>
      <c r="B18" s="8" t="s">
        <v>881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882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883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884</v>
      </c>
      <c r="B22" s="13"/>
      <c r="C22" s="46">
        <f>C19+C21</f>
        <v>0</v>
      </c>
      <c r="D22" s="30" t="s">
        <v>885</v>
      </c>
      <c r="E22" s="50"/>
      <c r="F22" s="51"/>
      <c r="G22" s="46">
        <f>G23-SUM(G15:G21)</f>
        <v>0</v>
      </c>
    </row>
    <row r="23" spans="1:7" ht="15.75" customHeight="1" thickBot="1">
      <c r="A23" s="30" t="s">
        <v>886</v>
      </c>
      <c r="B23" s="31"/>
      <c r="C23" s="55">
        <f>C22+G23</f>
        <v>0</v>
      </c>
      <c r="D23" s="56" t="s">
        <v>887</v>
      </c>
      <c r="E23" s="57"/>
      <c r="F23" s="58"/>
      <c r="G23" s="46">
        <f>VRN</f>
        <v>0</v>
      </c>
    </row>
    <row r="24" spans="1:7" ht="12.75">
      <c r="A24" s="59" t="s">
        <v>888</v>
      </c>
      <c r="B24" s="60"/>
      <c r="C24" s="61" t="s">
        <v>889</v>
      </c>
      <c r="D24" s="60"/>
      <c r="E24" s="61" t="s">
        <v>890</v>
      </c>
      <c r="F24" s="60"/>
      <c r="G24" s="62"/>
    </row>
    <row r="25" spans="1:7" ht="12.75">
      <c r="A25" s="19"/>
      <c r="B25" s="21"/>
      <c r="C25" s="22" t="s">
        <v>891</v>
      </c>
      <c r="D25" s="21"/>
      <c r="E25" s="22" t="s">
        <v>891</v>
      </c>
      <c r="F25" s="21"/>
      <c r="G25" s="23"/>
    </row>
    <row r="26" spans="1:7" ht="12.75">
      <c r="A26" s="11" t="s">
        <v>892</v>
      </c>
      <c r="B26" s="63"/>
      <c r="C26" s="34" t="s">
        <v>892</v>
      </c>
      <c r="D26" s="13"/>
      <c r="E26" s="34" t="s">
        <v>892</v>
      </c>
      <c r="F26" s="13"/>
      <c r="G26" s="14"/>
    </row>
    <row r="27" spans="1:7" ht="12.75">
      <c r="A27" s="11"/>
      <c r="B27" s="64"/>
      <c r="C27" s="34" t="s">
        <v>893</v>
      </c>
      <c r="D27" s="13"/>
      <c r="E27" s="34" t="s">
        <v>894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895</v>
      </c>
      <c r="B30" s="21"/>
      <c r="C30" s="65">
        <v>21</v>
      </c>
      <c r="D30" s="21" t="s">
        <v>896</v>
      </c>
      <c r="E30" s="22"/>
      <c r="F30" s="66">
        <f>ROUND(C23-F32,0)</f>
        <v>0</v>
      </c>
      <c r="G30" s="23"/>
    </row>
    <row r="31" spans="1:7" ht="12.75">
      <c r="A31" s="19" t="s">
        <v>897</v>
      </c>
      <c r="B31" s="21"/>
      <c r="C31" s="65">
        <f>SazbaDPH1</f>
        <v>21</v>
      </c>
      <c r="D31" s="21" t="s">
        <v>896</v>
      </c>
      <c r="E31" s="22"/>
      <c r="F31" s="67">
        <f>ROUND(PRODUCT(F30,C31/100),1)</f>
        <v>0</v>
      </c>
      <c r="G31" s="33"/>
    </row>
    <row r="32" spans="1:7" ht="12.75">
      <c r="A32" s="19" t="s">
        <v>895</v>
      </c>
      <c r="B32" s="21"/>
      <c r="C32" s="65">
        <v>0</v>
      </c>
      <c r="D32" s="21" t="s">
        <v>896</v>
      </c>
      <c r="E32" s="22"/>
      <c r="F32" s="66">
        <v>0</v>
      </c>
      <c r="G32" s="23"/>
    </row>
    <row r="33" spans="1:7" ht="12.75">
      <c r="A33" s="19" t="s">
        <v>897</v>
      </c>
      <c r="B33" s="21"/>
      <c r="C33" s="65">
        <f>SazbaDPH2</f>
        <v>0</v>
      </c>
      <c r="D33" s="21" t="s">
        <v>896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898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899</v>
      </c>
      <c r="B36" s="74"/>
      <c r="C36" s="74"/>
      <c r="D36" s="74"/>
      <c r="E36" s="74"/>
      <c r="F36" s="74"/>
      <c r="G36" s="74"/>
      <c r="H36" t="s">
        <v>860</v>
      </c>
    </row>
    <row r="37" spans="1:8" ht="14.25" customHeight="1">
      <c r="A37" s="74"/>
      <c r="B37" s="497" t="s">
        <v>854</v>
      </c>
      <c r="C37" s="497"/>
      <c r="D37" s="497"/>
      <c r="E37" s="497"/>
      <c r="F37" s="497"/>
      <c r="G37" s="497"/>
      <c r="H37" t="s">
        <v>860</v>
      </c>
    </row>
    <row r="38" spans="1:8" ht="12.75" customHeight="1">
      <c r="A38" s="75"/>
      <c r="B38" s="497"/>
      <c r="C38" s="497"/>
      <c r="D38" s="497"/>
      <c r="E38" s="497"/>
      <c r="F38" s="497"/>
      <c r="G38" s="497"/>
      <c r="H38" t="s">
        <v>860</v>
      </c>
    </row>
    <row r="39" spans="1:8" ht="12.75">
      <c r="A39" s="75"/>
      <c r="B39" s="497"/>
      <c r="C39" s="497"/>
      <c r="D39" s="497"/>
      <c r="E39" s="497"/>
      <c r="F39" s="497"/>
      <c r="G39" s="497"/>
      <c r="H39" t="s">
        <v>860</v>
      </c>
    </row>
    <row r="40" spans="1:8" ht="12.75">
      <c r="A40" s="75"/>
      <c r="B40" s="497"/>
      <c r="C40" s="497"/>
      <c r="D40" s="497"/>
      <c r="E40" s="497"/>
      <c r="F40" s="497"/>
      <c r="G40" s="497"/>
      <c r="H40" t="s">
        <v>860</v>
      </c>
    </row>
    <row r="41" spans="1:8" ht="12.75">
      <c r="A41" s="75"/>
      <c r="B41" s="497"/>
      <c r="C41" s="497"/>
      <c r="D41" s="497"/>
      <c r="E41" s="497"/>
      <c r="F41" s="497"/>
      <c r="G41" s="497"/>
      <c r="H41" t="s">
        <v>860</v>
      </c>
    </row>
    <row r="42" spans="1:8" ht="12.75">
      <c r="A42" s="75"/>
      <c r="B42" s="497"/>
      <c r="C42" s="497"/>
      <c r="D42" s="497"/>
      <c r="E42" s="497"/>
      <c r="F42" s="497"/>
      <c r="G42" s="497"/>
      <c r="H42" t="s">
        <v>860</v>
      </c>
    </row>
    <row r="43" spans="1:8" ht="12.75">
      <c r="A43" s="75"/>
      <c r="B43" s="497"/>
      <c r="C43" s="497"/>
      <c r="D43" s="497"/>
      <c r="E43" s="497"/>
      <c r="F43" s="497"/>
      <c r="G43" s="497"/>
      <c r="H43" t="s">
        <v>860</v>
      </c>
    </row>
    <row r="44" spans="1:8" ht="12.75">
      <c r="A44" s="75"/>
      <c r="B44" s="497"/>
      <c r="C44" s="497"/>
      <c r="D44" s="497"/>
      <c r="E44" s="497"/>
      <c r="F44" s="497"/>
      <c r="G44" s="497"/>
      <c r="H44" t="s">
        <v>860</v>
      </c>
    </row>
    <row r="45" spans="1:8" ht="0.75" customHeight="1">
      <c r="A45" s="75"/>
      <c r="B45" s="497"/>
      <c r="C45" s="497"/>
      <c r="D45" s="497"/>
      <c r="E45" s="497"/>
      <c r="F45" s="497"/>
      <c r="G45" s="497"/>
      <c r="H45" t="s">
        <v>860</v>
      </c>
    </row>
    <row r="46" spans="2:7" ht="12.75">
      <c r="B46" s="491"/>
      <c r="C46" s="491"/>
      <c r="D46" s="491"/>
      <c r="E46" s="491"/>
      <c r="F46" s="491"/>
      <c r="G46" s="491"/>
    </row>
    <row r="47" spans="2:7" ht="12.75">
      <c r="B47" s="491"/>
      <c r="C47" s="491"/>
      <c r="D47" s="491"/>
      <c r="E47" s="491"/>
      <c r="F47" s="491"/>
      <c r="G47" s="491"/>
    </row>
    <row r="48" spans="2:7" ht="12.75">
      <c r="B48" s="491"/>
      <c r="C48" s="491"/>
      <c r="D48" s="491"/>
      <c r="E48" s="491"/>
      <c r="F48" s="491"/>
      <c r="G48" s="491"/>
    </row>
    <row r="49" spans="2:7" ht="12.75">
      <c r="B49" s="491"/>
      <c r="C49" s="491"/>
      <c r="D49" s="491"/>
      <c r="E49" s="491"/>
      <c r="F49" s="491"/>
      <c r="G49" s="491"/>
    </row>
    <row r="50" spans="2:7" ht="12.75">
      <c r="B50" s="491"/>
      <c r="C50" s="491"/>
      <c r="D50" s="491"/>
      <c r="E50" s="491"/>
      <c r="F50" s="491"/>
      <c r="G50" s="491"/>
    </row>
    <row r="51" spans="2:7" ht="12.75">
      <c r="B51" s="491"/>
      <c r="C51" s="491"/>
      <c r="D51" s="491"/>
      <c r="E51" s="491"/>
      <c r="F51" s="491"/>
      <c r="G51" s="491"/>
    </row>
    <row r="52" spans="2:7" ht="12.75">
      <c r="B52" s="491"/>
      <c r="C52" s="491"/>
      <c r="D52" s="491"/>
      <c r="E52" s="491"/>
      <c r="F52" s="491"/>
      <c r="G52" s="491"/>
    </row>
    <row r="53" spans="2:7" ht="12.75">
      <c r="B53" s="491"/>
      <c r="C53" s="491"/>
      <c r="D53" s="491"/>
      <c r="E53" s="491"/>
      <c r="F53" s="491"/>
      <c r="G53" s="491"/>
    </row>
    <row r="54" spans="2:7" ht="12.75">
      <c r="B54" s="491"/>
      <c r="C54" s="491"/>
      <c r="D54" s="491"/>
      <c r="E54" s="491"/>
      <c r="F54" s="491"/>
      <c r="G54" s="491"/>
    </row>
    <row r="55" spans="2:7" ht="12.75">
      <c r="B55" s="491"/>
      <c r="C55" s="491"/>
      <c r="D55" s="491"/>
      <c r="E55" s="491"/>
      <c r="F55" s="491"/>
      <c r="G55" s="491"/>
    </row>
  </sheetData>
  <sheetProtection sheet="1" selectLockedCells="1"/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5.125" style="0" customWidth="1"/>
    <col min="2" max="2" width="49.125" style="0" customWidth="1"/>
    <col min="3" max="3" width="4.75390625" style="0" customWidth="1"/>
    <col min="4" max="4" width="6.125" style="0" customWidth="1"/>
    <col min="5" max="5" width="11.00390625" style="370" customWidth="1"/>
    <col min="6" max="6" width="16.375" style="370" customWidth="1"/>
    <col min="9" max="9" width="10.75390625" style="0" bestFit="1" customWidth="1"/>
  </cols>
  <sheetData>
    <row r="1" spans="1:6" ht="16.5" thickBot="1">
      <c r="A1" s="424" t="s">
        <v>799</v>
      </c>
      <c r="B1" s="425" t="s">
        <v>155</v>
      </c>
      <c r="C1" s="426" t="s">
        <v>800</v>
      </c>
      <c r="D1" s="426" t="s">
        <v>156</v>
      </c>
      <c r="E1" s="426" t="s">
        <v>801</v>
      </c>
      <c r="F1" s="427" t="s">
        <v>159</v>
      </c>
    </row>
    <row r="2" spans="1:6" ht="4.5" customHeight="1" thickBot="1">
      <c r="A2" s="428"/>
      <c r="B2" s="429"/>
      <c r="C2" s="429"/>
      <c r="D2" s="429"/>
      <c r="E2" s="430"/>
      <c r="F2" s="431"/>
    </row>
    <row r="3" spans="1:6" ht="15.75" customHeight="1">
      <c r="A3" s="432"/>
      <c r="B3" s="433"/>
      <c r="C3" s="434"/>
      <c r="D3" s="435"/>
      <c r="E3" s="436"/>
      <c r="F3" s="437"/>
    </row>
    <row r="4" spans="1:6" ht="15.75" customHeight="1">
      <c r="A4" s="438"/>
      <c r="B4" s="439" t="s">
        <v>802</v>
      </c>
      <c r="C4" s="440"/>
      <c r="D4" s="441"/>
      <c r="E4" s="442"/>
      <c r="F4" s="443"/>
    </row>
    <row r="5" spans="1:6" ht="12.75" customHeight="1">
      <c r="A5" s="438" t="s">
        <v>7</v>
      </c>
      <c r="B5" s="444" t="s">
        <v>803</v>
      </c>
      <c r="C5" s="440" t="s">
        <v>1448</v>
      </c>
      <c r="D5" s="445">
        <v>8</v>
      </c>
      <c r="E5" s="485"/>
      <c r="F5" s="447">
        <f>D5*E5</f>
        <v>0</v>
      </c>
    </row>
    <row r="6" spans="1:6" ht="12.75" customHeight="1">
      <c r="A6" s="438" t="s">
        <v>11</v>
      </c>
      <c r="B6" s="444" t="s">
        <v>804</v>
      </c>
      <c r="C6" s="440" t="s">
        <v>9</v>
      </c>
      <c r="D6" s="445">
        <v>1</v>
      </c>
      <c r="E6" s="485"/>
      <c r="F6" s="447">
        <f>D6*E6</f>
        <v>0</v>
      </c>
    </row>
    <row r="7" spans="1:6" ht="12.75">
      <c r="A7" s="438" t="s">
        <v>14</v>
      </c>
      <c r="B7" s="444" t="s">
        <v>805</v>
      </c>
      <c r="C7" s="440" t="s">
        <v>9</v>
      </c>
      <c r="D7" s="445">
        <v>1</v>
      </c>
      <c r="E7" s="485"/>
      <c r="F7" s="447">
        <f>D7*E7</f>
        <v>0</v>
      </c>
    </row>
    <row r="8" spans="1:6" ht="12.75">
      <c r="A8" s="438" t="s">
        <v>19</v>
      </c>
      <c r="B8" s="444" t="s">
        <v>806</v>
      </c>
      <c r="C8" s="440" t="s">
        <v>9</v>
      </c>
      <c r="D8" s="445">
        <v>1</v>
      </c>
      <c r="E8" s="485"/>
      <c r="F8" s="447">
        <f>D8*E8</f>
        <v>0</v>
      </c>
    </row>
    <row r="9" spans="1:6" ht="25.5">
      <c r="A9" s="438" t="s">
        <v>21</v>
      </c>
      <c r="B9" s="448" t="s">
        <v>807</v>
      </c>
      <c r="C9" s="440" t="s">
        <v>9</v>
      </c>
      <c r="D9" s="445">
        <v>1</v>
      </c>
      <c r="E9" s="486"/>
      <c r="F9" s="449">
        <f>D9*E9</f>
        <v>0</v>
      </c>
    </row>
    <row r="10" spans="1:6" ht="15.75">
      <c r="A10" s="438"/>
      <c r="B10" s="450" t="s">
        <v>808</v>
      </c>
      <c r="C10" s="440"/>
      <c r="D10" s="445"/>
      <c r="E10" s="446"/>
      <c r="F10" s="451">
        <f>SUM(F5:F9)</f>
        <v>0</v>
      </c>
    </row>
    <row r="11" spans="1:6" ht="15.75">
      <c r="A11" s="438"/>
      <c r="B11" s="450"/>
      <c r="C11" s="440"/>
      <c r="D11" s="445"/>
      <c r="E11" s="446"/>
      <c r="F11" s="452"/>
    </row>
    <row r="12" spans="1:6" ht="15.75">
      <c r="A12" s="453"/>
      <c r="B12" s="454" t="s">
        <v>809</v>
      </c>
      <c r="C12" s="440"/>
      <c r="D12" s="445"/>
      <c r="E12" s="446"/>
      <c r="F12" s="455"/>
    </row>
    <row r="13" spans="1:6" ht="12.75">
      <c r="A13" s="453" t="s">
        <v>23</v>
      </c>
      <c r="B13" s="444" t="s">
        <v>810</v>
      </c>
      <c r="C13" s="440" t="s">
        <v>9</v>
      </c>
      <c r="D13" s="445">
        <v>1</v>
      </c>
      <c r="E13" s="485"/>
      <c r="F13" s="447">
        <f>D13*E13</f>
        <v>0</v>
      </c>
    </row>
    <row r="14" spans="1:6" ht="12.75">
      <c r="A14" s="453" t="s">
        <v>25</v>
      </c>
      <c r="B14" s="444" t="s">
        <v>811</v>
      </c>
      <c r="C14" s="440" t="s">
        <v>9</v>
      </c>
      <c r="D14" s="445">
        <v>1</v>
      </c>
      <c r="E14" s="485"/>
      <c r="F14" s="447">
        <f>D14*E14</f>
        <v>0</v>
      </c>
    </row>
    <row r="15" spans="1:6" ht="15.75">
      <c r="A15" s="453"/>
      <c r="B15" s="450" t="s">
        <v>808</v>
      </c>
      <c r="C15" s="440"/>
      <c r="D15" s="445"/>
      <c r="E15" s="446"/>
      <c r="F15" s="451">
        <f>SUM(F13:F14)</f>
        <v>0</v>
      </c>
    </row>
    <row r="16" spans="1:6" ht="15.75">
      <c r="A16" s="453"/>
      <c r="B16" s="450"/>
      <c r="C16" s="440"/>
      <c r="D16" s="445"/>
      <c r="E16" s="446"/>
      <c r="F16" s="452"/>
    </row>
    <row r="17" spans="1:6" ht="15.75">
      <c r="A17" s="453"/>
      <c r="B17" s="454" t="s">
        <v>812</v>
      </c>
      <c r="C17" s="456"/>
      <c r="D17" s="457"/>
      <c r="E17" s="446"/>
      <c r="F17" s="447"/>
    </row>
    <row r="18" spans="1:6" ht="12.75">
      <c r="A18" s="453" t="s">
        <v>27</v>
      </c>
      <c r="B18" s="444" t="s">
        <v>813</v>
      </c>
      <c r="C18" s="458" t="s">
        <v>9</v>
      </c>
      <c r="D18" s="445">
        <v>1</v>
      </c>
      <c r="E18" s="485"/>
      <c r="F18" s="447">
        <f>D18*E18</f>
        <v>0</v>
      </c>
    </row>
    <row r="19" spans="1:6" ht="12.75">
      <c r="A19" s="453" t="s">
        <v>29</v>
      </c>
      <c r="B19" s="444" t="s">
        <v>814</v>
      </c>
      <c r="C19" s="440" t="s">
        <v>9</v>
      </c>
      <c r="D19" s="445">
        <v>6</v>
      </c>
      <c r="E19" s="485"/>
      <c r="F19" s="447">
        <f>D19*E19</f>
        <v>0</v>
      </c>
    </row>
    <row r="20" spans="1:6" ht="12.75">
      <c r="A20" s="453" t="s">
        <v>32</v>
      </c>
      <c r="B20" s="444" t="s">
        <v>815</v>
      </c>
      <c r="C20" s="440" t="s">
        <v>1448</v>
      </c>
      <c r="D20" s="445">
        <v>6</v>
      </c>
      <c r="E20" s="485"/>
      <c r="F20" s="447">
        <f>D20*E20</f>
        <v>0</v>
      </c>
    </row>
    <row r="21" spans="1:6" ht="15.75">
      <c r="A21" s="453"/>
      <c r="B21" s="450" t="s">
        <v>808</v>
      </c>
      <c r="C21" s="440"/>
      <c r="D21" s="445"/>
      <c r="E21" s="446"/>
      <c r="F21" s="451">
        <f>SUM(F18:F20)</f>
        <v>0</v>
      </c>
    </row>
    <row r="22" spans="1:6" ht="15.75">
      <c r="A22" s="453"/>
      <c r="B22" s="450"/>
      <c r="C22" s="440"/>
      <c r="D22" s="445"/>
      <c r="E22" s="446"/>
      <c r="F22" s="452"/>
    </row>
    <row r="23" spans="1:6" ht="15.75">
      <c r="A23" s="459"/>
      <c r="B23" s="460" t="s">
        <v>816</v>
      </c>
      <c r="C23" s="456"/>
      <c r="D23" s="457"/>
      <c r="E23" s="461"/>
      <c r="F23" s="447"/>
    </row>
    <row r="24" spans="1:6" ht="12.75">
      <c r="A24" s="453" t="s">
        <v>34</v>
      </c>
      <c r="B24" s="444" t="s">
        <v>817</v>
      </c>
      <c r="C24" s="440" t="s">
        <v>1106</v>
      </c>
      <c r="D24" s="462">
        <v>32</v>
      </c>
      <c r="E24" s="485"/>
      <c r="F24" s="447">
        <f aca="true" t="shared" si="0" ref="F24:F30">D24*E24</f>
        <v>0</v>
      </c>
    </row>
    <row r="25" spans="1:6" ht="12.75">
      <c r="A25" s="453" t="s">
        <v>36</v>
      </c>
      <c r="B25" s="444" t="s">
        <v>818</v>
      </c>
      <c r="C25" s="440" t="s">
        <v>1106</v>
      </c>
      <c r="D25" s="462">
        <v>30</v>
      </c>
      <c r="E25" s="485"/>
      <c r="F25" s="447">
        <f t="shared" si="0"/>
        <v>0</v>
      </c>
    </row>
    <row r="26" spans="1:6" ht="12.75">
      <c r="A26" s="453" t="s">
        <v>38</v>
      </c>
      <c r="B26" s="444" t="s">
        <v>819</v>
      </c>
      <c r="C26" s="440" t="s">
        <v>1106</v>
      </c>
      <c r="D26" s="462">
        <v>30</v>
      </c>
      <c r="E26" s="485"/>
      <c r="F26" s="447">
        <f t="shared" si="0"/>
        <v>0</v>
      </c>
    </row>
    <row r="27" spans="1:6" ht="12.75">
      <c r="A27" s="453" t="s">
        <v>40</v>
      </c>
      <c r="B27" s="444" t="s">
        <v>820</v>
      </c>
      <c r="C27" s="440" t="s">
        <v>1106</v>
      </c>
      <c r="D27" s="462">
        <v>14</v>
      </c>
      <c r="E27" s="485"/>
      <c r="F27" s="447">
        <f>D27*E27</f>
        <v>0</v>
      </c>
    </row>
    <row r="28" spans="1:6" ht="12.75">
      <c r="A28" s="453" t="s">
        <v>43</v>
      </c>
      <c r="B28" s="444" t="s">
        <v>821</v>
      </c>
      <c r="C28" s="440" t="s">
        <v>1106</v>
      </c>
      <c r="D28" s="462">
        <v>3</v>
      </c>
      <c r="E28" s="485"/>
      <c r="F28" s="447">
        <f t="shared" si="0"/>
        <v>0</v>
      </c>
    </row>
    <row r="29" spans="1:6" ht="12.75">
      <c r="A29" s="453" t="s">
        <v>46</v>
      </c>
      <c r="B29" s="444" t="s">
        <v>822</v>
      </c>
      <c r="C29" s="440" t="s">
        <v>1106</v>
      </c>
      <c r="D29" s="462">
        <v>3</v>
      </c>
      <c r="E29" s="485"/>
      <c r="F29" s="447">
        <f t="shared" si="0"/>
        <v>0</v>
      </c>
    </row>
    <row r="30" spans="1:6" ht="12.75">
      <c r="A30" s="453" t="s">
        <v>49</v>
      </c>
      <c r="B30" s="444" t="s">
        <v>823</v>
      </c>
      <c r="C30" s="440" t="s">
        <v>9</v>
      </c>
      <c r="D30" s="445">
        <v>1</v>
      </c>
      <c r="E30" s="485"/>
      <c r="F30" s="447">
        <f t="shared" si="0"/>
        <v>0</v>
      </c>
    </row>
    <row r="31" spans="1:6" ht="15.75">
      <c r="A31" s="453"/>
      <c r="B31" s="450" t="s">
        <v>824</v>
      </c>
      <c r="C31" s="440"/>
      <c r="D31" s="445"/>
      <c r="E31" s="446"/>
      <c r="F31" s="451">
        <f>SUM(F24:F30)</f>
        <v>0</v>
      </c>
    </row>
    <row r="32" spans="1:6" ht="15.75">
      <c r="A32" s="453"/>
      <c r="B32" s="450"/>
      <c r="C32" s="440"/>
      <c r="D32" s="445"/>
      <c r="E32" s="446"/>
      <c r="F32" s="452"/>
    </row>
    <row r="33" spans="1:6" ht="15.75">
      <c r="A33" s="459"/>
      <c r="B33" s="460" t="s">
        <v>825</v>
      </c>
      <c r="C33" s="456"/>
      <c r="D33" s="457"/>
      <c r="E33" s="461"/>
      <c r="F33" s="447"/>
    </row>
    <row r="34" spans="1:6" ht="12.75">
      <c r="A34" s="453" t="s">
        <v>52</v>
      </c>
      <c r="B34" s="444" t="s">
        <v>826</v>
      </c>
      <c r="C34" s="440" t="s">
        <v>9</v>
      </c>
      <c r="D34" s="445">
        <v>1</v>
      </c>
      <c r="E34" s="485"/>
      <c r="F34" s="447">
        <f aca="true" t="shared" si="1" ref="F34:F41">D34*E34</f>
        <v>0</v>
      </c>
    </row>
    <row r="35" spans="1:6" ht="12.75">
      <c r="A35" s="453" t="s">
        <v>55</v>
      </c>
      <c r="B35" s="444" t="s">
        <v>827</v>
      </c>
      <c r="C35" s="440" t="s">
        <v>9</v>
      </c>
      <c r="D35" s="445">
        <v>1</v>
      </c>
      <c r="E35" s="485"/>
      <c r="F35" s="447">
        <f t="shared" si="1"/>
        <v>0</v>
      </c>
    </row>
    <row r="36" spans="1:6" ht="12.75">
      <c r="A36" s="453" t="s">
        <v>58</v>
      </c>
      <c r="B36" s="444" t="s">
        <v>828</v>
      </c>
      <c r="C36" s="440" t="s">
        <v>1106</v>
      </c>
      <c r="D36" s="462">
        <f>SUM(D24:D25)</f>
        <v>62</v>
      </c>
      <c r="E36" s="485"/>
      <c r="F36" s="447">
        <f t="shared" si="1"/>
        <v>0</v>
      </c>
    </row>
    <row r="37" spans="1:6" ht="12.75">
      <c r="A37" s="453" t="s">
        <v>60</v>
      </c>
      <c r="B37" s="444" t="s">
        <v>829</v>
      </c>
      <c r="C37" s="440" t="s">
        <v>1106</v>
      </c>
      <c r="D37" s="462">
        <f>D26</f>
        <v>30</v>
      </c>
      <c r="E37" s="485"/>
      <c r="F37" s="447">
        <f t="shared" si="1"/>
        <v>0</v>
      </c>
    </row>
    <row r="38" spans="1:6" ht="12.75">
      <c r="A38" s="453" t="s">
        <v>65</v>
      </c>
      <c r="B38" s="444" t="s">
        <v>830</v>
      </c>
      <c r="C38" s="440" t="s">
        <v>1106</v>
      </c>
      <c r="D38" s="445">
        <v>14</v>
      </c>
      <c r="E38" s="485"/>
      <c r="F38" s="447">
        <f t="shared" si="1"/>
        <v>0</v>
      </c>
    </row>
    <row r="39" spans="1:6" ht="12.75">
      <c r="A39" s="453" t="s">
        <v>67</v>
      </c>
      <c r="B39" s="444" t="s">
        <v>831</v>
      </c>
      <c r="C39" s="440" t="s">
        <v>9</v>
      </c>
      <c r="D39" s="445">
        <v>6</v>
      </c>
      <c r="E39" s="485"/>
      <c r="F39" s="447">
        <f t="shared" si="1"/>
        <v>0</v>
      </c>
    </row>
    <row r="40" spans="1:6" ht="25.5">
      <c r="A40" s="453" t="s">
        <v>69</v>
      </c>
      <c r="B40" s="463" t="s">
        <v>832</v>
      </c>
      <c r="C40" s="464" t="s">
        <v>9</v>
      </c>
      <c r="D40" s="445">
        <v>1</v>
      </c>
      <c r="E40" s="487"/>
      <c r="F40" s="449">
        <f t="shared" si="1"/>
        <v>0</v>
      </c>
    </row>
    <row r="41" spans="1:6" ht="12.75">
      <c r="A41" s="453" t="s">
        <v>71</v>
      </c>
      <c r="B41" s="444" t="s">
        <v>833</v>
      </c>
      <c r="C41" s="440" t="s">
        <v>9</v>
      </c>
      <c r="D41" s="445">
        <v>1</v>
      </c>
      <c r="E41" s="485"/>
      <c r="F41" s="447">
        <f t="shared" si="1"/>
        <v>0</v>
      </c>
    </row>
    <row r="42" spans="1:6" ht="15.75">
      <c r="A42" s="453"/>
      <c r="B42" s="450" t="s">
        <v>834</v>
      </c>
      <c r="C42" s="465"/>
      <c r="D42" s="466"/>
      <c r="E42" s="446"/>
      <c r="F42" s="451">
        <f>SUM(F34:F41)</f>
        <v>0</v>
      </c>
    </row>
    <row r="43" spans="1:6" ht="15.75">
      <c r="A43" s="453"/>
      <c r="B43" s="450"/>
      <c r="C43" s="465"/>
      <c r="D43" s="466"/>
      <c r="E43" s="446"/>
      <c r="F43" s="452"/>
    </row>
    <row r="44" spans="1:6" ht="15.75">
      <c r="A44" s="453"/>
      <c r="B44" s="460" t="s">
        <v>835</v>
      </c>
      <c r="C44" s="456"/>
      <c r="D44" s="457"/>
      <c r="E44" s="446"/>
      <c r="F44" s="451"/>
    </row>
    <row r="45" spans="1:6" ht="12.75">
      <c r="A45" s="453" t="s">
        <v>74</v>
      </c>
      <c r="B45" s="467" t="s">
        <v>836</v>
      </c>
      <c r="C45" s="440" t="s">
        <v>9</v>
      </c>
      <c r="D45" s="445">
        <v>1</v>
      </c>
      <c r="E45" s="488"/>
      <c r="F45" s="447">
        <f aca="true" t="shared" si="2" ref="F45:F53">D45*E45</f>
        <v>0</v>
      </c>
    </row>
    <row r="46" spans="1:6" ht="12.75">
      <c r="A46" s="453" t="s">
        <v>77</v>
      </c>
      <c r="B46" s="467" t="s">
        <v>837</v>
      </c>
      <c r="C46" s="440" t="s">
        <v>1448</v>
      </c>
      <c r="D46" s="445">
        <v>6</v>
      </c>
      <c r="E46" s="488"/>
      <c r="F46" s="447">
        <f t="shared" si="2"/>
        <v>0</v>
      </c>
    </row>
    <row r="47" spans="1:6" ht="12.75">
      <c r="A47" s="453" t="s">
        <v>79</v>
      </c>
      <c r="B47" s="468" t="s">
        <v>838</v>
      </c>
      <c r="C47" s="440" t="s">
        <v>165</v>
      </c>
      <c r="D47" s="445">
        <v>1</v>
      </c>
      <c r="E47" s="485"/>
      <c r="F47" s="447">
        <f t="shared" si="2"/>
        <v>0</v>
      </c>
    </row>
    <row r="48" spans="1:6" ht="12.75">
      <c r="A48" s="453" t="s">
        <v>81</v>
      </c>
      <c r="B48" s="468" t="s">
        <v>839</v>
      </c>
      <c r="C48" s="440" t="s">
        <v>165</v>
      </c>
      <c r="D48" s="445">
        <v>1</v>
      </c>
      <c r="E48" s="485"/>
      <c r="F48" s="447">
        <f t="shared" si="2"/>
        <v>0</v>
      </c>
    </row>
    <row r="49" spans="1:6" ht="12.75">
      <c r="A49" s="453" t="s">
        <v>84</v>
      </c>
      <c r="B49" s="444" t="s">
        <v>840</v>
      </c>
      <c r="C49" s="440" t="s">
        <v>1448</v>
      </c>
      <c r="D49" s="445">
        <v>1</v>
      </c>
      <c r="E49" s="485"/>
      <c r="F49" s="447">
        <f t="shared" si="2"/>
        <v>0</v>
      </c>
    </row>
    <row r="50" spans="1:6" ht="12.75">
      <c r="A50" s="453" t="s">
        <v>87</v>
      </c>
      <c r="B50" s="444" t="s">
        <v>841</v>
      </c>
      <c r="C50" s="440" t="s">
        <v>1448</v>
      </c>
      <c r="D50" s="445">
        <v>24</v>
      </c>
      <c r="E50" s="485"/>
      <c r="F50" s="447">
        <f t="shared" si="2"/>
        <v>0</v>
      </c>
    </row>
    <row r="51" spans="1:6" ht="12.75">
      <c r="A51" s="453" t="s">
        <v>89</v>
      </c>
      <c r="B51" s="444" t="s">
        <v>842</v>
      </c>
      <c r="C51" s="440" t="s">
        <v>1448</v>
      </c>
      <c r="D51" s="445">
        <v>2</v>
      </c>
      <c r="E51" s="485"/>
      <c r="F51" s="447">
        <f t="shared" si="2"/>
        <v>0</v>
      </c>
    </row>
    <row r="52" spans="1:6" ht="12.75">
      <c r="A52" s="453" t="s">
        <v>91</v>
      </c>
      <c r="B52" s="444" t="s">
        <v>843</v>
      </c>
      <c r="C52" s="440" t="s">
        <v>1448</v>
      </c>
      <c r="D52" s="445">
        <v>8</v>
      </c>
      <c r="E52" s="485"/>
      <c r="F52" s="447">
        <f>D52*E52</f>
        <v>0</v>
      </c>
    </row>
    <row r="53" spans="1:6" ht="12.75">
      <c r="A53" s="453" t="s">
        <v>93</v>
      </c>
      <c r="B53" s="444" t="s">
        <v>844</v>
      </c>
      <c r="C53" s="440" t="s">
        <v>9</v>
      </c>
      <c r="D53" s="445">
        <v>1</v>
      </c>
      <c r="E53" s="485"/>
      <c r="F53" s="447">
        <f t="shared" si="2"/>
        <v>0</v>
      </c>
    </row>
    <row r="54" spans="1:6" ht="16.5" thickBot="1">
      <c r="A54" s="469"/>
      <c r="B54" s="470" t="s">
        <v>834</v>
      </c>
      <c r="C54" s="471"/>
      <c r="D54" s="472"/>
      <c r="E54" s="473"/>
      <c r="F54" s="474">
        <f>SUM(F44:F53)</f>
        <v>0</v>
      </c>
    </row>
    <row r="57" spans="2:6" ht="15.75">
      <c r="B57" s="475" t="s">
        <v>845</v>
      </c>
      <c r="C57" s="476"/>
      <c r="D57" s="476"/>
      <c r="E57" s="477"/>
      <c r="F57" s="477"/>
    </row>
    <row r="58" spans="2:6" ht="12.75">
      <c r="B58" s="478"/>
      <c r="C58" s="476"/>
      <c r="D58" s="476"/>
      <c r="E58" s="477"/>
      <c r="F58" s="477"/>
    </row>
    <row r="59" spans="2:6" ht="12.75">
      <c r="B59" s="478" t="s">
        <v>846</v>
      </c>
      <c r="C59" s="476"/>
      <c r="D59" s="476"/>
      <c r="E59" s="477"/>
      <c r="F59" s="479">
        <f>F10</f>
        <v>0</v>
      </c>
    </row>
    <row r="60" spans="2:6" ht="12.75">
      <c r="B60" s="480" t="s">
        <v>847</v>
      </c>
      <c r="E60"/>
      <c r="F60" s="479">
        <f>F15</f>
        <v>0</v>
      </c>
    </row>
    <row r="61" spans="2:6" ht="12.75">
      <c r="B61" s="480" t="s">
        <v>848</v>
      </c>
      <c r="E61"/>
      <c r="F61" s="479">
        <f>F31</f>
        <v>0</v>
      </c>
    </row>
    <row r="62" spans="2:6" ht="12.75">
      <c r="B62" s="480" t="s">
        <v>849</v>
      </c>
      <c r="E62"/>
      <c r="F62" s="479">
        <f>F21</f>
        <v>0</v>
      </c>
    </row>
    <row r="63" spans="2:6" ht="12.75">
      <c r="B63" s="480" t="s">
        <v>850</v>
      </c>
      <c r="E63"/>
      <c r="F63" s="479">
        <f>F42</f>
        <v>0</v>
      </c>
    </row>
    <row r="64" spans="2:6" ht="12.75">
      <c r="B64" s="480" t="s">
        <v>851</v>
      </c>
      <c r="E64"/>
      <c r="F64" s="479">
        <f>F54</f>
        <v>0</v>
      </c>
    </row>
    <row r="65" spans="2:6" ht="12.75">
      <c r="B65" s="478"/>
      <c r="E65"/>
      <c r="F65" s="479"/>
    </row>
    <row r="66" spans="2:6" ht="18.75">
      <c r="B66" s="481" t="s">
        <v>852</v>
      </c>
      <c r="E66"/>
      <c r="F66" s="482">
        <f>SUM(F59:F64)</f>
        <v>0</v>
      </c>
    </row>
    <row r="67" spans="5:6" ht="12.75">
      <c r="E67"/>
      <c r="F67"/>
    </row>
    <row r="68" spans="2:6" ht="12.75">
      <c r="B68" s="480" t="s">
        <v>853</v>
      </c>
      <c r="E68"/>
      <c r="F68"/>
    </row>
    <row r="71" ht="12.75">
      <c r="B71" s="483"/>
    </row>
    <row r="72" ht="12.75">
      <c r="F72" s="484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500" t="s">
        <v>861</v>
      </c>
      <c r="B1" s="501"/>
      <c r="C1" s="76" t="str">
        <f>CONCATENATE(cislostavby," ",nazevstavby)</f>
        <v>00001307 ZŠ BRNO, BAKALOVO NÁBŘEŽÍ 8 - PŘÍSTAVBA UČEBNY</v>
      </c>
      <c r="D1" s="77"/>
      <c r="E1" s="78"/>
      <c r="F1" s="77"/>
      <c r="G1" s="79" t="s">
        <v>900</v>
      </c>
      <c r="H1" s="80">
        <v>1</v>
      </c>
      <c r="I1" s="81"/>
    </row>
    <row r="2" spans="1:9" ht="13.5" thickBot="1">
      <c r="A2" s="502" t="s">
        <v>857</v>
      </c>
      <c r="B2" s="503"/>
      <c r="C2" s="82" t="str">
        <f>CONCATENATE(cisloobjektu," ",nazevobjektu)</f>
        <v>SO01 BUDOVA ŠKOLY</v>
      </c>
      <c r="D2" s="83"/>
      <c r="E2" s="84"/>
      <c r="F2" s="83"/>
      <c r="G2" s="504" t="s">
        <v>931</v>
      </c>
      <c r="H2" s="505"/>
      <c r="I2" s="506"/>
    </row>
    <row r="3" ht="13.5" thickTop="1">
      <c r="F3" s="13"/>
    </row>
    <row r="4" spans="1:9" ht="19.5" customHeight="1">
      <c r="A4" s="85" t="s">
        <v>901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902</v>
      </c>
      <c r="C6" s="89"/>
      <c r="D6" s="90"/>
      <c r="E6" s="91" t="s">
        <v>903</v>
      </c>
      <c r="F6" s="92" t="s">
        <v>904</v>
      </c>
      <c r="G6" s="92" t="s">
        <v>905</v>
      </c>
      <c r="H6" s="92" t="s">
        <v>906</v>
      </c>
      <c r="I6" s="93" t="s">
        <v>883</v>
      </c>
    </row>
    <row r="7" spans="1:9" s="13" customFormat="1" ht="12.75">
      <c r="A7" s="177" t="str">
        <f>Položky!B7</f>
        <v>0</v>
      </c>
      <c r="B7" s="94" t="str">
        <f>Položky!C7</f>
        <v>Přípravné a pomocné práce</v>
      </c>
      <c r="D7" s="95"/>
      <c r="E7" s="178">
        <f>Položky!BA13</f>
        <v>0</v>
      </c>
      <c r="F7" s="179">
        <f>Položky!BB13</f>
        <v>0</v>
      </c>
      <c r="G7" s="179">
        <f>Položky!BC13</f>
        <v>0</v>
      </c>
      <c r="H7" s="179">
        <f>Položky!BD13</f>
        <v>0</v>
      </c>
      <c r="I7" s="180">
        <f>Položky!BE13</f>
        <v>0</v>
      </c>
    </row>
    <row r="8" spans="1:9" s="13" customFormat="1" ht="12.75">
      <c r="A8" s="177" t="str">
        <f>Položky!B14</f>
        <v>1</v>
      </c>
      <c r="B8" s="94" t="str">
        <f>Položky!C14</f>
        <v>Zemní práce</v>
      </c>
      <c r="D8" s="95"/>
      <c r="E8" s="178">
        <f>Položky!BA54</f>
        <v>0</v>
      </c>
      <c r="F8" s="179">
        <f>Položky!BB54</f>
        <v>0</v>
      </c>
      <c r="G8" s="179">
        <f>Položky!BC54</f>
        <v>0</v>
      </c>
      <c r="H8" s="179">
        <f>Položky!BD54</f>
        <v>0</v>
      </c>
      <c r="I8" s="180">
        <f>Položky!BE54</f>
        <v>0</v>
      </c>
    </row>
    <row r="9" spans="1:9" s="13" customFormat="1" ht="12.75">
      <c r="A9" s="177" t="str">
        <f>Položky!B55</f>
        <v>2</v>
      </c>
      <c r="B9" s="94" t="str">
        <f>Položky!C55</f>
        <v>Základy a zvláštní zakládání</v>
      </c>
      <c r="D9" s="95"/>
      <c r="E9" s="178">
        <f>Položky!BA114</f>
        <v>0</v>
      </c>
      <c r="F9" s="179">
        <f>Položky!BB114</f>
        <v>0</v>
      </c>
      <c r="G9" s="179">
        <f>Položky!BC114</f>
        <v>0</v>
      </c>
      <c r="H9" s="179">
        <f>Položky!BD114</f>
        <v>0</v>
      </c>
      <c r="I9" s="180">
        <f>Položky!BE114</f>
        <v>0</v>
      </c>
    </row>
    <row r="10" spans="1:9" s="13" customFormat="1" ht="12.75">
      <c r="A10" s="177" t="str">
        <f>Položky!B115</f>
        <v>3</v>
      </c>
      <c r="B10" s="94" t="str">
        <f>Položky!C115</f>
        <v>Svislé a kompletní konstrukce</v>
      </c>
      <c r="D10" s="95"/>
      <c r="E10" s="178">
        <f>Položky!BA213</f>
        <v>0</v>
      </c>
      <c r="F10" s="179">
        <f>Položky!BB213</f>
        <v>0</v>
      </c>
      <c r="G10" s="179">
        <f>Položky!BC213</f>
        <v>0</v>
      </c>
      <c r="H10" s="179">
        <f>Položky!BD213</f>
        <v>0</v>
      </c>
      <c r="I10" s="180">
        <f>Položky!BE213</f>
        <v>0</v>
      </c>
    </row>
    <row r="11" spans="1:9" s="13" customFormat="1" ht="12.75">
      <c r="A11" s="177" t="str">
        <f>Položky!B214</f>
        <v>311</v>
      </c>
      <c r="B11" s="94" t="str">
        <f>Položky!C214</f>
        <v>Sádrokartonové konstrukce</v>
      </c>
      <c r="D11" s="95"/>
      <c r="E11" s="178">
        <f>Položky!BA238</f>
        <v>0</v>
      </c>
      <c r="F11" s="179">
        <f>Položky!BB238</f>
        <v>0</v>
      </c>
      <c r="G11" s="179">
        <f>Položky!BC238</f>
        <v>0</v>
      </c>
      <c r="H11" s="179">
        <f>Položky!BD238</f>
        <v>0</v>
      </c>
      <c r="I11" s="180">
        <f>Položky!BE238</f>
        <v>0</v>
      </c>
    </row>
    <row r="12" spans="1:9" s="13" customFormat="1" ht="12.75">
      <c r="A12" s="177" t="str">
        <f>Položky!B239</f>
        <v>4</v>
      </c>
      <c r="B12" s="94" t="str">
        <f>Položky!C239</f>
        <v>Vodorovné konstrukce</v>
      </c>
      <c r="D12" s="95"/>
      <c r="E12" s="178">
        <f>Položky!BA339</f>
        <v>0</v>
      </c>
      <c r="F12" s="179">
        <f>Položky!BB339</f>
        <v>0</v>
      </c>
      <c r="G12" s="179">
        <f>Položky!BC339</f>
        <v>0</v>
      </c>
      <c r="H12" s="179">
        <f>Položky!BD339</f>
        <v>0</v>
      </c>
      <c r="I12" s="180">
        <f>Položky!BE339</f>
        <v>0</v>
      </c>
    </row>
    <row r="13" spans="1:9" s="13" customFormat="1" ht="12.75">
      <c r="A13" s="177" t="str">
        <f>Položky!B340</f>
        <v>5</v>
      </c>
      <c r="B13" s="94" t="str">
        <f>Položky!C340</f>
        <v>Komunikace</v>
      </c>
      <c r="D13" s="95"/>
      <c r="E13" s="178">
        <f>Položky!BA356</f>
        <v>0</v>
      </c>
      <c r="F13" s="179">
        <f>Položky!BB356</f>
        <v>0</v>
      </c>
      <c r="G13" s="179">
        <f>Položky!BC356</f>
        <v>0</v>
      </c>
      <c r="H13" s="179">
        <f>Položky!BD356</f>
        <v>0</v>
      </c>
      <c r="I13" s="180">
        <f>Položky!BE356</f>
        <v>0</v>
      </c>
    </row>
    <row r="14" spans="1:9" s="13" customFormat="1" ht="12.75">
      <c r="A14" s="177" t="str">
        <f>Položky!B357</f>
        <v>61</v>
      </c>
      <c r="B14" s="94" t="str">
        <f>Položky!C357</f>
        <v>Upravy povrchů vnitřní</v>
      </c>
      <c r="D14" s="95"/>
      <c r="E14" s="178">
        <f>Položky!BA394</f>
        <v>0</v>
      </c>
      <c r="F14" s="179">
        <f>Položky!BB394</f>
        <v>0</v>
      </c>
      <c r="G14" s="179">
        <f>Položky!BC394</f>
        <v>0</v>
      </c>
      <c r="H14" s="179">
        <f>Položky!BD394</f>
        <v>0</v>
      </c>
      <c r="I14" s="180">
        <f>Položky!BE394</f>
        <v>0</v>
      </c>
    </row>
    <row r="15" spans="1:9" s="13" customFormat="1" ht="12.75">
      <c r="A15" s="177" t="str">
        <f>Položky!B395</f>
        <v>62</v>
      </c>
      <c r="B15" s="94" t="str">
        <f>Položky!C395</f>
        <v>Úpravy povrchů vnější</v>
      </c>
      <c r="D15" s="95"/>
      <c r="E15" s="178">
        <f>Položky!BA463</f>
        <v>0</v>
      </c>
      <c r="F15" s="179">
        <f>Položky!BB463</f>
        <v>0</v>
      </c>
      <c r="G15" s="179">
        <f>Položky!BC463</f>
        <v>0</v>
      </c>
      <c r="H15" s="179">
        <f>Položky!BD463</f>
        <v>0</v>
      </c>
      <c r="I15" s="180">
        <f>Položky!BE463</f>
        <v>0</v>
      </c>
    </row>
    <row r="16" spans="1:9" s="13" customFormat="1" ht="12.75">
      <c r="A16" s="177" t="str">
        <f>Položky!B464</f>
        <v>63</v>
      </c>
      <c r="B16" s="94" t="str">
        <f>Položky!C464</f>
        <v>Podlahy a podlahové konstrukce</v>
      </c>
      <c r="D16" s="95"/>
      <c r="E16" s="178">
        <f>Položky!BA496</f>
        <v>0</v>
      </c>
      <c r="F16" s="179">
        <f>Položky!BB496</f>
        <v>0</v>
      </c>
      <c r="G16" s="179">
        <f>Položky!BC496</f>
        <v>0</v>
      </c>
      <c r="H16" s="179">
        <f>Položky!BD496</f>
        <v>0</v>
      </c>
      <c r="I16" s="180">
        <f>Položky!BE496</f>
        <v>0</v>
      </c>
    </row>
    <row r="17" spans="1:9" s="13" customFormat="1" ht="12.75">
      <c r="A17" s="177" t="str">
        <f>Položky!B497</f>
        <v>94</v>
      </c>
      <c r="B17" s="94" t="str">
        <f>Položky!C497</f>
        <v>Lešení a stavební výtahy</v>
      </c>
      <c r="D17" s="95"/>
      <c r="E17" s="178">
        <f>Položky!BA527</f>
        <v>0</v>
      </c>
      <c r="F17" s="179">
        <f>Položky!BB527</f>
        <v>0</v>
      </c>
      <c r="G17" s="179">
        <f>Položky!BC527</f>
        <v>0</v>
      </c>
      <c r="H17" s="179">
        <f>Položky!BD527</f>
        <v>0</v>
      </c>
      <c r="I17" s="180">
        <f>Položky!BE527</f>
        <v>0</v>
      </c>
    </row>
    <row r="18" spans="1:9" s="13" customFormat="1" ht="12.75">
      <c r="A18" s="177" t="str">
        <f>Položky!B528</f>
        <v>95</v>
      </c>
      <c r="B18" s="94" t="str">
        <f>Položky!C528</f>
        <v>Dokončovací konstrukce na pozemních stavbách</v>
      </c>
      <c r="D18" s="95"/>
      <c r="E18" s="178">
        <f>Položky!BA560</f>
        <v>0</v>
      </c>
      <c r="F18" s="179">
        <f>Položky!BB560</f>
        <v>0</v>
      </c>
      <c r="G18" s="179">
        <f>Položky!BC560</f>
        <v>0</v>
      </c>
      <c r="H18" s="179">
        <f>Položky!BD560</f>
        <v>0</v>
      </c>
      <c r="I18" s="180">
        <f>Položky!BE560</f>
        <v>0</v>
      </c>
    </row>
    <row r="19" spans="1:9" s="13" customFormat="1" ht="12.75">
      <c r="A19" s="177" t="str">
        <f>Položky!B561</f>
        <v>96</v>
      </c>
      <c r="B19" s="94" t="str">
        <f>Položky!C561</f>
        <v>Bourání konstrukcí</v>
      </c>
      <c r="D19" s="95"/>
      <c r="E19" s="178">
        <f>Položky!BA706</f>
        <v>0</v>
      </c>
      <c r="F19" s="179">
        <f>Položky!BB706</f>
        <v>0</v>
      </c>
      <c r="G19" s="179">
        <f>Položky!BC706</f>
        <v>0</v>
      </c>
      <c r="H19" s="179">
        <f>Položky!BD706</f>
        <v>0</v>
      </c>
      <c r="I19" s="180">
        <f>Položky!BE706</f>
        <v>0</v>
      </c>
    </row>
    <row r="20" spans="1:9" s="13" customFormat="1" ht="12.75">
      <c r="A20" s="177" t="str">
        <f>Položky!B707</f>
        <v>99</v>
      </c>
      <c r="B20" s="94" t="str">
        <f>Položky!C707</f>
        <v>Staveništní přesun hmot</v>
      </c>
      <c r="D20" s="95"/>
      <c r="E20" s="178">
        <f>Položky!BA709</f>
        <v>0</v>
      </c>
      <c r="F20" s="179">
        <f>Položky!BB709</f>
        <v>0</v>
      </c>
      <c r="G20" s="179">
        <f>Položky!BC709</f>
        <v>0</v>
      </c>
      <c r="H20" s="179">
        <f>Položky!BD709</f>
        <v>0</v>
      </c>
      <c r="I20" s="180">
        <f>Položky!BE709</f>
        <v>0</v>
      </c>
    </row>
    <row r="21" spans="1:9" s="13" customFormat="1" ht="12.75">
      <c r="A21" s="177" t="str">
        <f>Položky!B710</f>
        <v>711</v>
      </c>
      <c r="B21" s="94" t="str">
        <f>Položky!C710</f>
        <v>Izolace proti vodě</v>
      </c>
      <c r="D21" s="95"/>
      <c r="E21" s="178">
        <f>Položky!BA735</f>
        <v>0</v>
      </c>
      <c r="F21" s="179">
        <f>Položky!BB735</f>
        <v>0</v>
      </c>
      <c r="G21" s="179">
        <f>Položky!BC735</f>
        <v>0</v>
      </c>
      <c r="H21" s="179">
        <f>Položky!BD735</f>
        <v>0</v>
      </c>
      <c r="I21" s="180">
        <f>Položky!BE735</f>
        <v>0</v>
      </c>
    </row>
    <row r="22" spans="1:9" s="13" customFormat="1" ht="12.75">
      <c r="A22" s="177" t="str">
        <f>Položky!B736</f>
        <v>712</v>
      </c>
      <c r="B22" s="94" t="str">
        <f>Položky!C736</f>
        <v>Živičné krytiny</v>
      </c>
      <c r="D22" s="95"/>
      <c r="E22" s="178">
        <f>Položky!BA773</f>
        <v>0</v>
      </c>
      <c r="F22" s="179">
        <f>Položky!BB773</f>
        <v>0</v>
      </c>
      <c r="G22" s="179">
        <f>Položky!BC773</f>
        <v>0</v>
      </c>
      <c r="H22" s="179">
        <f>Položky!BD773</f>
        <v>0</v>
      </c>
      <c r="I22" s="180">
        <f>Položky!BE773</f>
        <v>0</v>
      </c>
    </row>
    <row r="23" spans="1:9" s="13" customFormat="1" ht="12.75">
      <c r="A23" s="177" t="str">
        <f>Položky!B774</f>
        <v>713</v>
      </c>
      <c r="B23" s="94" t="str">
        <f>Položky!C774</f>
        <v>Izolace tepelné</v>
      </c>
      <c r="D23" s="95"/>
      <c r="E23" s="178">
        <f>Položky!BA805</f>
        <v>0</v>
      </c>
      <c r="F23" s="179">
        <f>Položky!BB805</f>
        <v>0</v>
      </c>
      <c r="G23" s="179">
        <f>Položky!BC805</f>
        <v>0</v>
      </c>
      <c r="H23" s="179">
        <f>Položky!BD805</f>
        <v>0</v>
      </c>
      <c r="I23" s="180">
        <f>Položky!BE805</f>
        <v>0</v>
      </c>
    </row>
    <row r="24" spans="1:9" s="13" customFormat="1" ht="12.75">
      <c r="A24" s="177" t="str">
        <f>Položky!B806</f>
        <v>720</v>
      </c>
      <c r="B24" s="94" t="str">
        <f>Položky!C806</f>
        <v>Zdravotechnická instalace</v>
      </c>
      <c r="D24" s="95"/>
      <c r="E24" s="178">
        <f>Položky!BA808</f>
        <v>0</v>
      </c>
      <c r="F24" s="179">
        <f>Položky!BB808</f>
        <v>0</v>
      </c>
      <c r="G24" s="179">
        <f>Položky!BC808</f>
        <v>0</v>
      </c>
      <c r="H24" s="179">
        <f>Položky!BD808</f>
        <v>0</v>
      </c>
      <c r="I24" s="180">
        <f>Položky!BE808</f>
        <v>0</v>
      </c>
    </row>
    <row r="25" spans="1:9" s="13" customFormat="1" ht="12.75">
      <c r="A25" s="177" t="str">
        <f>Položky!B809</f>
        <v>730</v>
      </c>
      <c r="B25" s="94" t="str">
        <f>Položky!C809</f>
        <v>Ústřední vytápění</v>
      </c>
      <c r="D25" s="95"/>
      <c r="E25" s="178">
        <f>Položky!BA811</f>
        <v>0</v>
      </c>
      <c r="F25" s="179">
        <f>Položky!BB811</f>
        <v>0</v>
      </c>
      <c r="G25" s="179">
        <f>Položky!BC811</f>
        <v>0</v>
      </c>
      <c r="H25" s="179">
        <f>Položky!BD811</f>
        <v>0</v>
      </c>
      <c r="I25" s="180">
        <f>Položky!BE811</f>
        <v>0</v>
      </c>
    </row>
    <row r="26" spans="1:9" s="13" customFormat="1" ht="12.75">
      <c r="A26" s="177" t="str">
        <f>Položky!B812</f>
        <v>762</v>
      </c>
      <c r="B26" s="94" t="str">
        <f>Položky!C812</f>
        <v>Konstrukce tesařské</v>
      </c>
      <c r="D26" s="95"/>
      <c r="E26" s="178">
        <f>Položky!BA820</f>
        <v>0</v>
      </c>
      <c r="F26" s="179">
        <f>Položky!BB820</f>
        <v>0</v>
      </c>
      <c r="G26" s="179">
        <f>Položky!BC820</f>
        <v>0</v>
      </c>
      <c r="H26" s="179">
        <f>Položky!BD820</f>
        <v>0</v>
      </c>
      <c r="I26" s="180">
        <f>Položky!BE820</f>
        <v>0</v>
      </c>
    </row>
    <row r="27" spans="1:9" s="13" customFormat="1" ht="12.75">
      <c r="A27" s="177" t="str">
        <f>Položky!B821</f>
        <v>764</v>
      </c>
      <c r="B27" s="94" t="str">
        <f>Položky!C821</f>
        <v>Konstrukce klempířské</v>
      </c>
      <c r="D27" s="95"/>
      <c r="E27" s="178">
        <f>Položky!BA834</f>
        <v>0</v>
      </c>
      <c r="F27" s="179">
        <f>Položky!BB834</f>
        <v>0</v>
      </c>
      <c r="G27" s="179">
        <f>Položky!BC834</f>
        <v>0</v>
      </c>
      <c r="H27" s="179">
        <f>Položky!BD834</f>
        <v>0</v>
      </c>
      <c r="I27" s="180">
        <f>Položky!BE834</f>
        <v>0</v>
      </c>
    </row>
    <row r="28" spans="1:9" s="13" customFormat="1" ht="12.75">
      <c r="A28" s="177" t="str">
        <f>Položky!B835</f>
        <v>766</v>
      </c>
      <c r="B28" s="94" t="str">
        <f>Položky!C835</f>
        <v>Konstrukce truhlářské</v>
      </c>
      <c r="D28" s="95"/>
      <c r="E28" s="178">
        <f>Položky!BA852</f>
        <v>0</v>
      </c>
      <c r="F28" s="179">
        <f>Položky!BB852</f>
        <v>0</v>
      </c>
      <c r="G28" s="179">
        <f>Položky!BC852</f>
        <v>0</v>
      </c>
      <c r="H28" s="179">
        <f>Položky!BD852</f>
        <v>0</v>
      </c>
      <c r="I28" s="180">
        <f>Položky!BE852</f>
        <v>0</v>
      </c>
    </row>
    <row r="29" spans="1:9" s="13" customFormat="1" ht="12.75">
      <c r="A29" s="177" t="str">
        <f>Položky!B853</f>
        <v>767</v>
      </c>
      <c r="B29" s="94" t="str">
        <f>Položky!C853</f>
        <v>Konstrukce zámečnické</v>
      </c>
      <c r="D29" s="95"/>
      <c r="E29" s="178">
        <f>Položky!BA868</f>
        <v>0</v>
      </c>
      <c r="F29" s="179">
        <f>Položky!BB868</f>
        <v>0</v>
      </c>
      <c r="G29" s="179">
        <f>Položky!BC868</f>
        <v>0</v>
      </c>
      <c r="H29" s="179">
        <f>Položky!BD868</f>
        <v>0</v>
      </c>
      <c r="I29" s="180">
        <f>Položky!BE868</f>
        <v>0</v>
      </c>
    </row>
    <row r="30" spans="1:9" s="13" customFormat="1" ht="12.75">
      <c r="A30" s="177" t="str">
        <f>Položky!B869</f>
        <v>769</v>
      </c>
      <c r="B30" s="94" t="str">
        <f>Položky!C869</f>
        <v>Otvorové prvky z plastu</v>
      </c>
      <c r="D30" s="95"/>
      <c r="E30" s="178">
        <f>Položky!BA878</f>
        <v>0</v>
      </c>
      <c r="F30" s="179">
        <f>Položky!BB878</f>
        <v>0</v>
      </c>
      <c r="G30" s="179">
        <f>Položky!BC878</f>
        <v>0</v>
      </c>
      <c r="H30" s="179">
        <f>Položky!BD878</f>
        <v>0</v>
      </c>
      <c r="I30" s="180">
        <f>Položky!BE878</f>
        <v>0</v>
      </c>
    </row>
    <row r="31" spans="1:9" s="13" customFormat="1" ht="12.75">
      <c r="A31" s="177" t="str">
        <f>Položky!B879</f>
        <v>771</v>
      </c>
      <c r="B31" s="94" t="str">
        <f>Položky!C879</f>
        <v>Podlahy z dlaždic a obklady</v>
      </c>
      <c r="D31" s="95"/>
      <c r="E31" s="178">
        <f>Položky!BA903</f>
        <v>0</v>
      </c>
      <c r="F31" s="179">
        <f>Položky!BB903</f>
        <v>0</v>
      </c>
      <c r="G31" s="179">
        <f>Položky!BC903</f>
        <v>0</v>
      </c>
      <c r="H31" s="179">
        <f>Položky!BD903</f>
        <v>0</v>
      </c>
      <c r="I31" s="180">
        <f>Položky!BE903</f>
        <v>0</v>
      </c>
    </row>
    <row r="32" spans="1:9" s="13" customFormat="1" ht="12.75">
      <c r="A32" s="177" t="str">
        <f>Položky!B904</f>
        <v>776</v>
      </c>
      <c r="B32" s="94" t="str">
        <f>Položky!C904</f>
        <v>Podlahy povlakové</v>
      </c>
      <c r="D32" s="95"/>
      <c r="E32" s="178">
        <f>Položky!BA915</f>
        <v>0</v>
      </c>
      <c r="F32" s="179">
        <f>Položky!BB915</f>
        <v>0</v>
      </c>
      <c r="G32" s="179">
        <f>Položky!BC915</f>
        <v>0</v>
      </c>
      <c r="H32" s="179">
        <f>Položky!BD915</f>
        <v>0</v>
      </c>
      <c r="I32" s="180">
        <f>Položky!BE915</f>
        <v>0</v>
      </c>
    </row>
    <row r="33" spans="1:9" s="13" customFormat="1" ht="12.75">
      <c r="A33" s="177" t="str">
        <f>Položky!B916</f>
        <v>777</v>
      </c>
      <c r="B33" s="94" t="str">
        <f>Položky!C916</f>
        <v>Podlahy ze syntetických hmot</v>
      </c>
      <c r="D33" s="95"/>
      <c r="E33" s="178">
        <f>Položky!BA927</f>
        <v>0</v>
      </c>
      <c r="F33" s="179">
        <f>Položky!BB927</f>
        <v>0</v>
      </c>
      <c r="G33" s="179">
        <f>Položky!BC927</f>
        <v>0</v>
      </c>
      <c r="H33" s="179">
        <f>Položky!BD927</f>
        <v>0</v>
      </c>
      <c r="I33" s="180">
        <f>Položky!BE927</f>
        <v>0</v>
      </c>
    </row>
    <row r="34" spans="1:9" s="13" customFormat="1" ht="12.75">
      <c r="A34" s="177" t="str">
        <f>Položky!B928</f>
        <v>781</v>
      </c>
      <c r="B34" s="94" t="str">
        <f>Položky!C928</f>
        <v>Obklady keramické</v>
      </c>
      <c r="D34" s="95"/>
      <c r="E34" s="178">
        <f>Položky!BA945</f>
        <v>0</v>
      </c>
      <c r="F34" s="179">
        <f>Položky!BB945</f>
        <v>0</v>
      </c>
      <c r="G34" s="179">
        <f>Položky!BC945</f>
        <v>0</v>
      </c>
      <c r="H34" s="179">
        <f>Položky!BD945</f>
        <v>0</v>
      </c>
      <c r="I34" s="180">
        <f>Položky!BE945</f>
        <v>0</v>
      </c>
    </row>
    <row r="35" spans="1:9" s="13" customFormat="1" ht="12.75">
      <c r="A35" s="177" t="str">
        <f>Položky!B946</f>
        <v>783</v>
      </c>
      <c r="B35" s="94" t="str">
        <f>Položky!C946</f>
        <v>Nátěry</v>
      </c>
      <c r="D35" s="95"/>
      <c r="E35" s="178">
        <f>Položky!BA950</f>
        <v>0</v>
      </c>
      <c r="F35" s="179">
        <f>Položky!BB950</f>
        <v>0</v>
      </c>
      <c r="G35" s="179">
        <f>Položky!BC950</f>
        <v>0</v>
      </c>
      <c r="H35" s="179">
        <f>Položky!BD950</f>
        <v>0</v>
      </c>
      <c r="I35" s="180">
        <f>Položky!BE950</f>
        <v>0</v>
      </c>
    </row>
    <row r="36" spans="1:9" s="13" customFormat="1" ht="12.75">
      <c r="A36" s="177" t="str">
        <f>Položky!B951</f>
        <v>784</v>
      </c>
      <c r="B36" s="94" t="str">
        <f>Položky!C951</f>
        <v>Malby</v>
      </c>
      <c r="D36" s="95"/>
      <c r="E36" s="178">
        <f>Položky!BA1004</f>
        <v>0</v>
      </c>
      <c r="F36" s="179">
        <f>Položky!BB1004</f>
        <v>0</v>
      </c>
      <c r="G36" s="179">
        <f>Položky!BC1004</f>
        <v>0</v>
      </c>
      <c r="H36" s="179">
        <f>Položky!BD1004</f>
        <v>0</v>
      </c>
      <c r="I36" s="180">
        <f>Položky!BE1004</f>
        <v>0</v>
      </c>
    </row>
    <row r="37" spans="1:9" s="13" customFormat="1" ht="12.75">
      <c r="A37" s="177" t="str">
        <f>Položky!B1005</f>
        <v>790</v>
      </c>
      <c r="B37" s="94" t="str">
        <f>Položky!C1005</f>
        <v>Vnitřní vybavení</v>
      </c>
      <c r="D37" s="95"/>
      <c r="E37" s="178">
        <f>Položky!BA1018</f>
        <v>0</v>
      </c>
      <c r="F37" s="179">
        <f>Položky!BB1018</f>
        <v>0</v>
      </c>
      <c r="G37" s="179">
        <f>Položky!BC1018</f>
        <v>0</v>
      </c>
      <c r="H37" s="179">
        <f>Položky!BD1018</f>
        <v>0</v>
      </c>
      <c r="I37" s="180">
        <f>Položky!BE1018</f>
        <v>0</v>
      </c>
    </row>
    <row r="38" spans="1:9" s="13" customFormat="1" ht="12.75">
      <c r="A38" s="177" t="str">
        <f>Položky!B1019</f>
        <v>M21</v>
      </c>
      <c r="B38" s="94" t="str">
        <f>Položky!C1019</f>
        <v>Elektromontáže</v>
      </c>
      <c r="D38" s="95"/>
      <c r="E38" s="178">
        <f>Položky!BA1021</f>
        <v>0</v>
      </c>
      <c r="F38" s="179">
        <f>Položky!BB1021</f>
        <v>0</v>
      </c>
      <c r="G38" s="179">
        <f>Položky!BC1021</f>
        <v>0</v>
      </c>
      <c r="H38" s="179">
        <f>Položky!BD1021</f>
        <v>0</v>
      </c>
      <c r="I38" s="180">
        <f>Položky!BE1021</f>
        <v>0</v>
      </c>
    </row>
    <row r="39" spans="1:9" s="13" customFormat="1" ht="12.75">
      <c r="A39" s="177" t="str">
        <f>Položky!B1022</f>
        <v>M22</v>
      </c>
      <c r="B39" s="94" t="str">
        <f>Položky!C1022</f>
        <v>Montáž sdělovací a zabezp. techniky</v>
      </c>
      <c r="D39" s="95"/>
      <c r="E39" s="178">
        <f>Položky!BA1024</f>
        <v>0</v>
      </c>
      <c r="F39" s="179">
        <f>Položky!BB1024</f>
        <v>0</v>
      </c>
      <c r="G39" s="179">
        <f>Položky!BC1024</f>
        <v>0</v>
      </c>
      <c r="H39" s="179">
        <f>Položky!BD1024</f>
        <v>0</v>
      </c>
      <c r="I39" s="180">
        <f>Položky!BE1024</f>
        <v>0</v>
      </c>
    </row>
    <row r="40" spans="1:9" s="13" customFormat="1" ht="12.75">
      <c r="A40" s="177" t="str">
        <f>Položky!B1025</f>
        <v>M24</v>
      </c>
      <c r="B40" s="94" t="str">
        <f>Položky!C1025</f>
        <v>Montáže vzduchotechnických zařízení</v>
      </c>
      <c r="D40" s="95"/>
      <c r="E40" s="178">
        <f>Položky!BA1027</f>
        <v>0</v>
      </c>
      <c r="F40" s="179">
        <f>Položky!BB1027</f>
        <v>0</v>
      </c>
      <c r="G40" s="179">
        <f>Položky!BC1027</f>
        <v>0</v>
      </c>
      <c r="H40" s="179">
        <f>Položky!BD1027</f>
        <v>0</v>
      </c>
      <c r="I40" s="180">
        <f>Položky!BE1027</f>
        <v>0</v>
      </c>
    </row>
    <row r="41" spans="1:9" s="13" customFormat="1" ht="12.75">
      <c r="A41" s="177" t="str">
        <f>Položky!B1028</f>
        <v>M36</v>
      </c>
      <c r="B41" s="94" t="str">
        <f>Položky!C1028</f>
        <v>Montáže měřících a regulačních zařízení</v>
      </c>
      <c r="D41" s="95"/>
      <c r="E41" s="178">
        <f>Položky!BA1030</f>
        <v>0</v>
      </c>
      <c r="F41" s="179">
        <f>Položky!BB1030</f>
        <v>0</v>
      </c>
      <c r="G41" s="179">
        <f>Položky!BC1030</f>
        <v>0</v>
      </c>
      <c r="H41" s="179">
        <f>Položky!BD1030</f>
        <v>0</v>
      </c>
      <c r="I41" s="180">
        <f>Položky!BE1030</f>
        <v>0</v>
      </c>
    </row>
    <row r="42" spans="1:9" s="13" customFormat="1" ht="13.5" thickBot="1">
      <c r="A42" s="177" t="str">
        <f>Položky!B1031</f>
        <v>D96</v>
      </c>
      <c r="B42" s="94" t="str">
        <f>Položky!C1031</f>
        <v>Přesuny suti a vybouraných hmot</v>
      </c>
      <c r="D42" s="95"/>
      <c r="E42" s="178">
        <f>Položky!BA1042</f>
        <v>0</v>
      </c>
      <c r="F42" s="179">
        <f>Položky!BB1042</f>
        <v>0</v>
      </c>
      <c r="G42" s="179">
        <f>Položky!BC1042</f>
        <v>0</v>
      </c>
      <c r="H42" s="179">
        <f>Položky!BD1042</f>
        <v>0</v>
      </c>
      <c r="I42" s="180">
        <f>Položky!BE1042</f>
        <v>0</v>
      </c>
    </row>
    <row r="43" spans="1:9" s="102" customFormat="1" ht="13.5" thickBot="1">
      <c r="A43" s="96"/>
      <c r="B43" s="97" t="s">
        <v>907</v>
      </c>
      <c r="C43" s="97"/>
      <c r="D43" s="98"/>
      <c r="E43" s="99">
        <f>SUM(E7:E42)</f>
        <v>0</v>
      </c>
      <c r="F43" s="100">
        <f>SUM(F7:F42)</f>
        <v>0</v>
      </c>
      <c r="G43" s="100">
        <f>SUM(G7:G42)</f>
        <v>0</v>
      </c>
      <c r="H43" s="100">
        <f>SUM(H7:H42)</f>
        <v>0</v>
      </c>
      <c r="I43" s="101">
        <f>SUM(I7:I42)</f>
        <v>0</v>
      </c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57" ht="19.5" customHeight="1">
      <c r="A45" s="86" t="s">
        <v>908</v>
      </c>
      <c r="B45" s="86"/>
      <c r="C45" s="86"/>
      <c r="D45" s="86"/>
      <c r="E45" s="86"/>
      <c r="F45" s="86"/>
      <c r="G45" s="103"/>
      <c r="H45" s="86"/>
      <c r="I45" s="86"/>
      <c r="BA45" s="35"/>
      <c r="BB45" s="35"/>
      <c r="BC45" s="35"/>
      <c r="BD45" s="35"/>
      <c r="BE45" s="35"/>
    </row>
    <row r="46" ht="13.5" thickBot="1"/>
    <row r="47" spans="1:9" ht="12.75">
      <c r="A47" s="104" t="s">
        <v>909</v>
      </c>
      <c r="B47" s="105"/>
      <c r="C47" s="105"/>
      <c r="D47" s="106"/>
      <c r="E47" s="107" t="s">
        <v>910</v>
      </c>
      <c r="F47" s="108" t="s">
        <v>911</v>
      </c>
      <c r="G47" s="109" t="s">
        <v>912</v>
      </c>
      <c r="H47" s="110"/>
      <c r="I47" s="111" t="s">
        <v>910</v>
      </c>
    </row>
    <row r="48" spans="1:53" ht="12.75">
      <c r="A48" s="112"/>
      <c r="B48" s="113"/>
      <c r="C48" s="113"/>
      <c r="D48" s="114"/>
      <c r="E48" s="115"/>
      <c r="F48" s="116"/>
      <c r="G48" s="117">
        <f>CHOOSE(BA48+1,HSV+PSV,HSV+PSV+Mont,HSV+PSV+Dodavka+Mont,HSV,PSV,Mont,Dodavka,Mont+Dodavka,0)</f>
        <v>0</v>
      </c>
      <c r="H48" s="118"/>
      <c r="I48" s="119">
        <f>E48+F48*G48/100</f>
        <v>0</v>
      </c>
      <c r="BA48">
        <v>8</v>
      </c>
    </row>
    <row r="49" spans="1:9" ht="13.5" thickBot="1">
      <c r="A49" s="120"/>
      <c r="B49" s="121" t="s">
        <v>913</v>
      </c>
      <c r="C49" s="122"/>
      <c r="D49" s="123"/>
      <c r="E49" s="124"/>
      <c r="F49" s="125"/>
      <c r="G49" s="125"/>
      <c r="H49" s="498">
        <f>SUM(H48:H48)</f>
        <v>0</v>
      </c>
      <c r="I49" s="499"/>
    </row>
    <row r="51" spans="2:9" ht="12.75">
      <c r="B51" s="102"/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  <row r="83" spans="6:9" ht="12.75">
      <c r="F83" s="126"/>
      <c r="G83" s="127"/>
      <c r="H83" s="127"/>
      <c r="I83" s="128"/>
    </row>
    <row r="84" spans="6:9" ht="12.75">
      <c r="F84" s="126"/>
      <c r="G84" s="127"/>
      <c r="H84" s="127"/>
      <c r="I84" s="128"/>
    </row>
    <row r="85" spans="6:9" ht="12.75">
      <c r="F85" s="126"/>
      <c r="G85" s="127"/>
      <c r="H85" s="127"/>
      <c r="I85" s="128"/>
    </row>
    <row r="86" spans="6:9" ht="12.75">
      <c r="F86" s="126"/>
      <c r="G86" s="127"/>
      <c r="H86" s="127"/>
      <c r="I86" s="128"/>
    </row>
    <row r="87" spans="6:9" ht="12.75">
      <c r="F87" s="126"/>
      <c r="G87" s="127"/>
      <c r="H87" s="127"/>
      <c r="I87" s="128"/>
    </row>
    <row r="88" spans="6:9" ht="12.75">
      <c r="F88" s="126"/>
      <c r="G88" s="127"/>
      <c r="H88" s="127"/>
      <c r="I88" s="128"/>
    </row>
    <row r="89" spans="6:9" ht="12.75">
      <c r="F89" s="126"/>
      <c r="G89" s="127"/>
      <c r="H89" s="127"/>
      <c r="I89" s="128"/>
    </row>
    <row r="90" spans="6:9" ht="12.75">
      <c r="F90" s="126"/>
      <c r="G90" s="127"/>
      <c r="H90" s="127"/>
      <c r="I90" s="128"/>
    </row>
    <row r="91" spans="6:9" ht="12.75">
      <c r="F91" s="126"/>
      <c r="G91" s="127"/>
      <c r="H91" s="127"/>
      <c r="I91" s="128"/>
    </row>
    <row r="92" spans="6:9" ht="12.75">
      <c r="F92" s="126"/>
      <c r="G92" s="127"/>
      <c r="H92" s="127"/>
      <c r="I92" s="128"/>
    </row>
    <row r="93" spans="6:9" ht="12.75">
      <c r="F93" s="126"/>
      <c r="G93" s="127"/>
      <c r="H93" s="127"/>
      <c r="I93" s="128"/>
    </row>
    <row r="94" spans="6:9" ht="12.75">
      <c r="F94" s="126"/>
      <c r="G94" s="127"/>
      <c r="H94" s="127"/>
      <c r="I94" s="128"/>
    </row>
    <row r="95" spans="6:9" ht="12.75">
      <c r="F95" s="126"/>
      <c r="G95" s="127"/>
      <c r="H95" s="127"/>
      <c r="I95" s="128"/>
    </row>
    <row r="96" spans="6:9" ht="12.75">
      <c r="F96" s="126"/>
      <c r="G96" s="127"/>
      <c r="H96" s="127"/>
      <c r="I96" s="128"/>
    </row>
    <row r="97" spans="6:9" ht="12.75">
      <c r="F97" s="126"/>
      <c r="G97" s="127"/>
      <c r="H97" s="127"/>
      <c r="I97" s="128"/>
    </row>
    <row r="98" spans="6:9" ht="12.75">
      <c r="F98" s="126"/>
      <c r="G98" s="127"/>
      <c r="H98" s="127"/>
      <c r="I98" s="128"/>
    </row>
    <row r="99" spans="6:9" ht="12.75">
      <c r="F99" s="126"/>
      <c r="G99" s="127"/>
      <c r="H99" s="127"/>
      <c r="I99" s="128"/>
    </row>
    <row r="100" spans="6:9" ht="12.75">
      <c r="F100" s="126"/>
      <c r="G100" s="127"/>
      <c r="H100" s="127"/>
      <c r="I100" s="128"/>
    </row>
  </sheetData>
  <sheetProtection sheet="1" selectLockedCells="1"/>
  <mergeCells count="4">
    <mergeCell ref="H49:I4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15"/>
  <sheetViews>
    <sheetView showGridLines="0" showZeros="0" tabSelected="1" zoomScalePageLayoutView="0" workbookViewId="0" topLeftCell="A700">
      <selection activeCell="F711" sqref="F711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25390625" style="129" customWidth="1"/>
    <col min="13" max="13" width="45.25390625" style="129" customWidth="1"/>
    <col min="14" max="16384" width="9.125" style="129" customWidth="1"/>
  </cols>
  <sheetData>
    <row r="1" spans="1:7" ht="15.75">
      <c r="A1" s="509" t="s">
        <v>926</v>
      </c>
      <c r="B1" s="509"/>
      <c r="C1" s="509"/>
      <c r="D1" s="509"/>
      <c r="E1" s="509"/>
      <c r="F1" s="509"/>
      <c r="G1" s="509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500" t="s">
        <v>861</v>
      </c>
      <c r="B3" s="501"/>
      <c r="C3" s="76" t="str">
        <f>CONCATENATE(cislostavby," ",nazevstavby)</f>
        <v>00001307 ZŠ BRNO, BAKALOVO NÁBŘEŽÍ 8 - PŘÍSTAVBA UČEBNY</v>
      </c>
      <c r="D3" s="77"/>
      <c r="E3" s="133" t="s">
        <v>856</v>
      </c>
      <c r="F3" s="134">
        <f>Rekapitulace!H1</f>
        <v>1</v>
      </c>
      <c r="G3" s="135"/>
    </row>
    <row r="4" spans="1:7" ht="13.5" thickBot="1">
      <c r="A4" s="510" t="s">
        <v>857</v>
      </c>
      <c r="B4" s="503"/>
      <c r="C4" s="82" t="str">
        <f>CONCATENATE(cisloobjektu," ",nazevobjektu)</f>
        <v>SO01 BUDOVA ŠKOLY</v>
      </c>
      <c r="D4" s="83"/>
      <c r="E4" s="511" t="str">
        <f>Rekapitulace!G2</f>
        <v>ARCHITEKTONICKO STAVEBNÍ ŘEŠENÍ</v>
      </c>
      <c r="F4" s="512"/>
      <c r="G4" s="513"/>
    </row>
    <row r="5" spans="1:7" ht="13.5" thickTop="1">
      <c r="A5" s="136"/>
      <c r="B5" s="137"/>
      <c r="C5" s="137"/>
      <c r="G5" s="139"/>
    </row>
    <row r="6" spans="1:7" ht="12.75">
      <c r="A6" s="140" t="s">
        <v>914</v>
      </c>
      <c r="B6" s="141" t="s">
        <v>915</v>
      </c>
      <c r="C6" s="141" t="s">
        <v>916</v>
      </c>
      <c r="D6" s="141" t="s">
        <v>917</v>
      </c>
      <c r="E6" s="142" t="s">
        <v>918</v>
      </c>
      <c r="F6" s="141" t="s">
        <v>919</v>
      </c>
      <c r="G6" s="143" t="s">
        <v>920</v>
      </c>
    </row>
    <row r="7" spans="1:15" ht="12.75">
      <c r="A7" s="144" t="s">
        <v>921</v>
      </c>
      <c r="B7" s="145" t="s">
        <v>932</v>
      </c>
      <c r="C7" s="146" t="s">
        <v>933</v>
      </c>
      <c r="D7" s="147"/>
      <c r="E7" s="148"/>
      <c r="F7" s="148"/>
      <c r="G7" s="149"/>
      <c r="H7" s="150"/>
      <c r="I7" s="150"/>
      <c r="O7" s="151">
        <v>1</v>
      </c>
    </row>
    <row r="8" spans="1:104" ht="22.5">
      <c r="A8" s="152">
        <v>1</v>
      </c>
      <c r="B8" s="153" t="s">
        <v>934</v>
      </c>
      <c r="C8" s="154" t="s">
        <v>935</v>
      </c>
      <c r="D8" s="155" t="s">
        <v>936</v>
      </c>
      <c r="E8" s="156">
        <v>300</v>
      </c>
      <c r="F8" s="183">
        <v>0</v>
      </c>
      <c r="G8" s="157">
        <f>E8*F8</f>
        <v>0</v>
      </c>
      <c r="O8" s="151">
        <v>2</v>
      </c>
      <c r="AA8" s="129">
        <v>12</v>
      </c>
      <c r="AB8" s="129">
        <v>0</v>
      </c>
      <c r="AC8" s="129">
        <v>1883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5" ht="12.75">
      <c r="A9" s="158"/>
      <c r="B9" s="159"/>
      <c r="C9" s="507" t="s">
        <v>937</v>
      </c>
      <c r="D9" s="508"/>
      <c r="E9" s="161">
        <v>0</v>
      </c>
      <c r="F9" s="162"/>
      <c r="G9" s="163"/>
      <c r="M9" s="160" t="s">
        <v>937</v>
      </c>
      <c r="O9" s="151"/>
    </row>
    <row r="10" spans="1:15" ht="12.75">
      <c r="A10" s="158"/>
      <c r="B10" s="159"/>
      <c r="C10" s="507" t="s">
        <v>938</v>
      </c>
      <c r="D10" s="508"/>
      <c r="E10" s="161">
        <v>180</v>
      </c>
      <c r="F10" s="162"/>
      <c r="G10" s="163"/>
      <c r="M10" s="160" t="s">
        <v>938</v>
      </c>
      <c r="O10" s="151"/>
    </row>
    <row r="11" spans="1:15" ht="12.75">
      <c r="A11" s="158"/>
      <c r="B11" s="159"/>
      <c r="C11" s="507" t="s">
        <v>939</v>
      </c>
      <c r="D11" s="508"/>
      <c r="E11" s="161">
        <v>0</v>
      </c>
      <c r="F11" s="162"/>
      <c r="G11" s="163"/>
      <c r="M11" s="160" t="s">
        <v>939</v>
      </c>
      <c r="O11" s="151"/>
    </row>
    <row r="12" spans="1:15" ht="12.75">
      <c r="A12" s="158"/>
      <c r="B12" s="159"/>
      <c r="C12" s="507" t="s">
        <v>940</v>
      </c>
      <c r="D12" s="508"/>
      <c r="E12" s="161">
        <v>120</v>
      </c>
      <c r="F12" s="162"/>
      <c r="G12" s="163"/>
      <c r="M12" s="160" t="s">
        <v>940</v>
      </c>
      <c r="O12" s="151"/>
    </row>
    <row r="13" spans="1:57" ht="12.75">
      <c r="A13" s="164"/>
      <c r="B13" s="165" t="s">
        <v>924</v>
      </c>
      <c r="C13" s="166" t="str">
        <f>CONCATENATE(B7," ",C7)</f>
        <v>0 Přípravné a pomocné práce</v>
      </c>
      <c r="D13" s="164"/>
      <c r="E13" s="167"/>
      <c r="F13" s="167"/>
      <c r="G13" s="168">
        <f>SUM(G7:G12)</f>
        <v>0</v>
      </c>
      <c r="O13" s="151">
        <v>4</v>
      </c>
      <c r="BA13" s="169">
        <f>SUM(BA7:BA12)</f>
        <v>0</v>
      </c>
      <c r="BB13" s="169">
        <f>SUM(BB7:BB12)</f>
        <v>0</v>
      </c>
      <c r="BC13" s="169">
        <f>SUM(BC7:BC12)</f>
        <v>0</v>
      </c>
      <c r="BD13" s="169">
        <f>SUM(BD7:BD12)</f>
        <v>0</v>
      </c>
      <c r="BE13" s="169">
        <f>SUM(BE7:BE12)</f>
        <v>0</v>
      </c>
    </row>
    <row r="14" spans="1:15" ht="12.75">
      <c r="A14" s="144" t="s">
        <v>921</v>
      </c>
      <c r="B14" s="145" t="s">
        <v>922</v>
      </c>
      <c r="C14" s="146" t="s">
        <v>923</v>
      </c>
      <c r="D14" s="147"/>
      <c r="E14" s="148"/>
      <c r="F14" s="148"/>
      <c r="G14" s="149"/>
      <c r="H14" s="150"/>
      <c r="I14" s="150"/>
      <c r="O14" s="151">
        <v>1</v>
      </c>
    </row>
    <row r="15" spans="1:104" ht="12.75">
      <c r="A15" s="152">
        <v>2</v>
      </c>
      <c r="B15" s="153" t="s">
        <v>941</v>
      </c>
      <c r="C15" s="154" t="s">
        <v>942</v>
      </c>
      <c r="D15" s="155" t="s">
        <v>943</v>
      </c>
      <c r="E15" s="156">
        <v>24.395</v>
      </c>
      <c r="F15" s="183">
        <v>0</v>
      </c>
      <c r="G15" s="157">
        <f>E15*F15</f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>IF(AZ15=1,G15,0)</f>
        <v>0</v>
      </c>
      <c r="BB15" s="129">
        <f>IF(AZ15=2,G15,0)</f>
        <v>0</v>
      </c>
      <c r="BC15" s="129">
        <f>IF(AZ15=3,G15,0)</f>
        <v>0</v>
      </c>
      <c r="BD15" s="129">
        <f>IF(AZ15=4,G15,0)</f>
        <v>0</v>
      </c>
      <c r="BE15" s="129">
        <f>IF(AZ15=5,G15,0)</f>
        <v>0</v>
      </c>
      <c r="CZ15" s="129">
        <v>0</v>
      </c>
    </row>
    <row r="16" spans="1:15" ht="12.75">
      <c r="A16" s="158"/>
      <c r="B16" s="159"/>
      <c r="C16" s="507" t="s">
        <v>944</v>
      </c>
      <c r="D16" s="508"/>
      <c r="E16" s="161">
        <v>0</v>
      </c>
      <c r="F16" s="162"/>
      <c r="G16" s="163"/>
      <c r="M16" s="160" t="s">
        <v>944</v>
      </c>
      <c r="O16" s="151"/>
    </row>
    <row r="17" spans="1:15" ht="12.75">
      <c r="A17" s="158"/>
      <c r="B17" s="159"/>
      <c r="C17" s="507" t="s">
        <v>945</v>
      </c>
      <c r="D17" s="508"/>
      <c r="E17" s="161">
        <v>4.65</v>
      </c>
      <c r="F17" s="162"/>
      <c r="G17" s="163"/>
      <c r="M17" s="160" t="s">
        <v>945</v>
      </c>
      <c r="O17" s="151"/>
    </row>
    <row r="18" spans="1:15" ht="12.75">
      <c r="A18" s="158"/>
      <c r="B18" s="159"/>
      <c r="C18" s="507" t="s">
        <v>946</v>
      </c>
      <c r="D18" s="508"/>
      <c r="E18" s="161">
        <v>18.7</v>
      </c>
      <c r="F18" s="162"/>
      <c r="G18" s="163"/>
      <c r="M18" s="160" t="s">
        <v>946</v>
      </c>
      <c r="O18" s="151"/>
    </row>
    <row r="19" spans="1:15" ht="12.75">
      <c r="A19" s="158"/>
      <c r="B19" s="159"/>
      <c r="C19" s="507" t="s">
        <v>947</v>
      </c>
      <c r="D19" s="508"/>
      <c r="E19" s="161">
        <v>1.045</v>
      </c>
      <c r="F19" s="162"/>
      <c r="G19" s="163"/>
      <c r="M19" s="160" t="s">
        <v>947</v>
      </c>
      <c r="O19" s="151"/>
    </row>
    <row r="20" spans="1:104" ht="12.75">
      <c r="A20" s="152">
        <v>3</v>
      </c>
      <c r="B20" s="153" t="s">
        <v>948</v>
      </c>
      <c r="C20" s="154" t="s">
        <v>949</v>
      </c>
      <c r="D20" s="155" t="s">
        <v>943</v>
      </c>
      <c r="E20" s="156">
        <v>24.395</v>
      </c>
      <c r="F20" s="183">
        <v>0</v>
      </c>
      <c r="G20" s="157">
        <f>E20*F20</f>
        <v>0</v>
      </c>
      <c r="O20" s="151">
        <v>2</v>
      </c>
      <c r="AA20" s="129">
        <v>1</v>
      </c>
      <c r="AB20" s="129">
        <v>1</v>
      </c>
      <c r="AC20" s="129">
        <v>1</v>
      </c>
      <c r="AZ20" s="129">
        <v>1</v>
      </c>
      <c r="BA20" s="129">
        <f>IF(AZ20=1,G20,0)</f>
        <v>0</v>
      </c>
      <c r="BB20" s="129">
        <f>IF(AZ20=2,G20,0)</f>
        <v>0</v>
      </c>
      <c r="BC20" s="129">
        <f>IF(AZ20=3,G20,0)</f>
        <v>0</v>
      </c>
      <c r="BD20" s="129">
        <f>IF(AZ20=4,G20,0)</f>
        <v>0</v>
      </c>
      <c r="BE20" s="129">
        <f>IF(AZ20=5,G20,0)</f>
        <v>0</v>
      </c>
      <c r="CZ20" s="129">
        <v>0</v>
      </c>
    </row>
    <row r="21" spans="1:104" ht="12.75">
      <c r="A21" s="152">
        <v>4</v>
      </c>
      <c r="B21" s="153" t="s">
        <v>950</v>
      </c>
      <c r="C21" s="154" t="s">
        <v>951</v>
      </c>
      <c r="D21" s="155" t="s">
        <v>943</v>
      </c>
      <c r="E21" s="156">
        <v>21.3225</v>
      </c>
      <c r="F21" s="183">
        <v>0</v>
      </c>
      <c r="G21" s="157">
        <f>E21*F21</f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>IF(AZ21=1,G21,0)</f>
        <v>0</v>
      </c>
      <c r="BB21" s="129">
        <f>IF(AZ21=2,G21,0)</f>
        <v>0</v>
      </c>
      <c r="BC21" s="129">
        <f>IF(AZ21=3,G21,0)</f>
        <v>0</v>
      </c>
      <c r="BD21" s="129">
        <f>IF(AZ21=4,G21,0)</f>
        <v>0</v>
      </c>
      <c r="BE21" s="129">
        <f>IF(AZ21=5,G21,0)</f>
        <v>0</v>
      </c>
      <c r="CZ21" s="129">
        <v>0</v>
      </c>
    </row>
    <row r="22" spans="1:15" ht="12.75">
      <c r="A22" s="158"/>
      <c r="B22" s="159"/>
      <c r="C22" s="507" t="s">
        <v>952</v>
      </c>
      <c r="D22" s="508"/>
      <c r="E22" s="161">
        <v>0</v>
      </c>
      <c r="F22" s="162"/>
      <c r="G22" s="163"/>
      <c r="M22" s="160" t="s">
        <v>952</v>
      </c>
      <c r="O22" s="151"/>
    </row>
    <row r="23" spans="1:15" ht="12.75">
      <c r="A23" s="158"/>
      <c r="B23" s="159"/>
      <c r="C23" s="507" t="s">
        <v>953</v>
      </c>
      <c r="D23" s="508"/>
      <c r="E23" s="161">
        <v>3.0525</v>
      </c>
      <c r="F23" s="162"/>
      <c r="G23" s="163"/>
      <c r="M23" s="160" t="s">
        <v>953</v>
      </c>
      <c r="O23" s="151"/>
    </row>
    <row r="24" spans="1:15" ht="12.75">
      <c r="A24" s="158"/>
      <c r="B24" s="159"/>
      <c r="C24" s="507" t="s">
        <v>954</v>
      </c>
      <c r="D24" s="508"/>
      <c r="E24" s="161">
        <v>1.77</v>
      </c>
      <c r="F24" s="162"/>
      <c r="G24" s="163"/>
      <c r="M24" s="160" t="s">
        <v>954</v>
      </c>
      <c r="O24" s="151"/>
    </row>
    <row r="25" spans="1:15" ht="12.75">
      <c r="A25" s="158"/>
      <c r="B25" s="159"/>
      <c r="C25" s="507" t="s">
        <v>955</v>
      </c>
      <c r="D25" s="508"/>
      <c r="E25" s="161">
        <v>4.8</v>
      </c>
      <c r="F25" s="162"/>
      <c r="G25" s="163"/>
      <c r="M25" s="160" t="s">
        <v>955</v>
      </c>
      <c r="O25" s="151"/>
    </row>
    <row r="26" spans="1:15" ht="12.75">
      <c r="A26" s="158"/>
      <c r="B26" s="159"/>
      <c r="C26" s="507" t="s">
        <v>956</v>
      </c>
      <c r="D26" s="508"/>
      <c r="E26" s="161">
        <v>5.61</v>
      </c>
      <c r="F26" s="162"/>
      <c r="G26" s="163"/>
      <c r="M26" s="160" t="s">
        <v>956</v>
      </c>
      <c r="O26" s="151"/>
    </row>
    <row r="27" spans="1:15" ht="12.75">
      <c r="A27" s="158"/>
      <c r="B27" s="159"/>
      <c r="C27" s="507" t="s">
        <v>957</v>
      </c>
      <c r="D27" s="508"/>
      <c r="E27" s="161">
        <v>5.46</v>
      </c>
      <c r="F27" s="162"/>
      <c r="G27" s="163"/>
      <c r="M27" s="160" t="s">
        <v>957</v>
      </c>
      <c r="O27" s="151"/>
    </row>
    <row r="28" spans="1:15" ht="12.75">
      <c r="A28" s="158"/>
      <c r="B28" s="159"/>
      <c r="C28" s="507" t="s">
        <v>958</v>
      </c>
      <c r="D28" s="508"/>
      <c r="E28" s="161">
        <v>0.63</v>
      </c>
      <c r="F28" s="162"/>
      <c r="G28" s="163"/>
      <c r="M28" s="160" t="s">
        <v>958</v>
      </c>
      <c r="O28" s="151"/>
    </row>
    <row r="29" spans="1:104" ht="12.75">
      <c r="A29" s="152">
        <v>5</v>
      </c>
      <c r="B29" s="153" t="s">
        <v>959</v>
      </c>
      <c r="C29" s="154" t="s">
        <v>960</v>
      </c>
      <c r="D29" s="155" t="s">
        <v>943</v>
      </c>
      <c r="E29" s="156">
        <v>21.3225</v>
      </c>
      <c r="F29" s="183">
        <v>0</v>
      </c>
      <c r="G29" s="157">
        <f>E29*F29</f>
        <v>0</v>
      </c>
      <c r="O29" s="151">
        <v>2</v>
      </c>
      <c r="AA29" s="129">
        <v>1</v>
      </c>
      <c r="AB29" s="129">
        <v>1</v>
      </c>
      <c r="AC29" s="129">
        <v>1</v>
      </c>
      <c r="AZ29" s="129">
        <v>1</v>
      </c>
      <c r="BA29" s="129">
        <f>IF(AZ29=1,G29,0)</f>
        <v>0</v>
      </c>
      <c r="BB29" s="129">
        <f>IF(AZ29=2,G29,0)</f>
        <v>0</v>
      </c>
      <c r="BC29" s="129">
        <f>IF(AZ29=3,G29,0)</f>
        <v>0</v>
      </c>
      <c r="BD29" s="129">
        <f>IF(AZ29=4,G29,0)</f>
        <v>0</v>
      </c>
      <c r="BE29" s="129">
        <f>IF(AZ29=5,G29,0)</f>
        <v>0</v>
      </c>
      <c r="CZ29" s="129">
        <v>0</v>
      </c>
    </row>
    <row r="30" spans="1:104" ht="12.75">
      <c r="A30" s="152">
        <v>6</v>
      </c>
      <c r="B30" s="153" t="s">
        <v>961</v>
      </c>
      <c r="C30" s="154" t="s">
        <v>962</v>
      </c>
      <c r="D30" s="155" t="s">
        <v>943</v>
      </c>
      <c r="E30" s="156">
        <v>39.5344</v>
      </c>
      <c r="F30" s="183">
        <v>0</v>
      </c>
      <c r="G30" s="157">
        <f>E30*F30</f>
        <v>0</v>
      </c>
      <c r="O30" s="151">
        <v>2</v>
      </c>
      <c r="AA30" s="129">
        <v>1</v>
      </c>
      <c r="AB30" s="129">
        <v>1</v>
      </c>
      <c r="AC30" s="129">
        <v>1</v>
      </c>
      <c r="AZ30" s="129">
        <v>1</v>
      </c>
      <c r="BA30" s="129">
        <f>IF(AZ30=1,G30,0)</f>
        <v>0</v>
      </c>
      <c r="BB30" s="129">
        <f>IF(AZ30=2,G30,0)</f>
        <v>0</v>
      </c>
      <c r="BC30" s="129">
        <f>IF(AZ30=3,G30,0)</f>
        <v>0</v>
      </c>
      <c r="BD30" s="129">
        <f>IF(AZ30=4,G30,0)</f>
        <v>0</v>
      </c>
      <c r="BE30" s="129">
        <f>IF(AZ30=5,G30,0)</f>
        <v>0</v>
      </c>
      <c r="CZ30" s="129">
        <v>0</v>
      </c>
    </row>
    <row r="31" spans="1:15" ht="12.75">
      <c r="A31" s="158"/>
      <c r="B31" s="159"/>
      <c r="C31" s="507" t="s">
        <v>963</v>
      </c>
      <c r="D31" s="508"/>
      <c r="E31" s="161">
        <v>0</v>
      </c>
      <c r="F31" s="162"/>
      <c r="G31" s="163"/>
      <c r="M31" s="160" t="s">
        <v>963</v>
      </c>
      <c r="O31" s="151"/>
    </row>
    <row r="32" spans="1:15" ht="12.75">
      <c r="A32" s="158"/>
      <c r="B32" s="159"/>
      <c r="C32" s="507" t="s">
        <v>964</v>
      </c>
      <c r="D32" s="508"/>
      <c r="E32" s="161">
        <v>45.7175</v>
      </c>
      <c r="F32" s="162"/>
      <c r="G32" s="163"/>
      <c r="M32" s="160" t="s">
        <v>964</v>
      </c>
      <c r="O32" s="151"/>
    </row>
    <row r="33" spans="1:15" ht="12.75">
      <c r="A33" s="158"/>
      <c r="B33" s="159"/>
      <c r="C33" s="507" t="s">
        <v>965</v>
      </c>
      <c r="D33" s="508"/>
      <c r="E33" s="161">
        <v>0</v>
      </c>
      <c r="F33" s="162"/>
      <c r="G33" s="163"/>
      <c r="M33" s="160" t="s">
        <v>965</v>
      </c>
      <c r="O33" s="151"/>
    </row>
    <row r="34" spans="1:15" ht="12.75">
      <c r="A34" s="158"/>
      <c r="B34" s="159"/>
      <c r="C34" s="507" t="s">
        <v>966</v>
      </c>
      <c r="D34" s="508"/>
      <c r="E34" s="161">
        <v>-6.1831</v>
      </c>
      <c r="F34" s="162"/>
      <c r="G34" s="163"/>
      <c r="M34" s="181">
        <v>-61831</v>
      </c>
      <c r="O34" s="151"/>
    </row>
    <row r="35" spans="1:104" ht="12.75">
      <c r="A35" s="152">
        <v>7</v>
      </c>
      <c r="B35" s="153" t="s">
        <v>967</v>
      </c>
      <c r="C35" s="154" t="s">
        <v>968</v>
      </c>
      <c r="D35" s="155" t="s">
        <v>943</v>
      </c>
      <c r="E35" s="156">
        <v>197.672</v>
      </c>
      <c r="F35" s="183">
        <v>0</v>
      </c>
      <c r="G35" s="157">
        <f>E35*F35</f>
        <v>0</v>
      </c>
      <c r="O35" s="151">
        <v>2</v>
      </c>
      <c r="AA35" s="129">
        <v>1</v>
      </c>
      <c r="AB35" s="129">
        <v>1</v>
      </c>
      <c r="AC35" s="129">
        <v>1</v>
      </c>
      <c r="AZ35" s="129">
        <v>1</v>
      </c>
      <c r="BA35" s="129">
        <f>IF(AZ35=1,G35,0)</f>
        <v>0</v>
      </c>
      <c r="BB35" s="129">
        <f>IF(AZ35=2,G35,0)</f>
        <v>0</v>
      </c>
      <c r="BC35" s="129">
        <f>IF(AZ35=3,G35,0)</f>
        <v>0</v>
      </c>
      <c r="BD35" s="129">
        <f>IF(AZ35=4,G35,0)</f>
        <v>0</v>
      </c>
      <c r="BE35" s="129">
        <f>IF(AZ35=5,G35,0)</f>
        <v>0</v>
      </c>
      <c r="CZ35" s="129">
        <v>0</v>
      </c>
    </row>
    <row r="36" spans="1:15" ht="12.75">
      <c r="A36" s="158"/>
      <c r="B36" s="159"/>
      <c r="C36" s="507" t="s">
        <v>969</v>
      </c>
      <c r="D36" s="508"/>
      <c r="E36" s="161">
        <v>197.672</v>
      </c>
      <c r="F36" s="162"/>
      <c r="G36" s="163"/>
      <c r="M36" s="160" t="s">
        <v>969</v>
      </c>
      <c r="O36" s="151"/>
    </row>
    <row r="37" spans="1:104" ht="12.75">
      <c r="A37" s="152">
        <v>8</v>
      </c>
      <c r="B37" s="153" t="s">
        <v>970</v>
      </c>
      <c r="C37" s="154" t="s">
        <v>971</v>
      </c>
      <c r="D37" s="155" t="s">
        <v>943</v>
      </c>
      <c r="E37" s="156">
        <v>39.5344</v>
      </c>
      <c r="F37" s="183">
        <v>0</v>
      </c>
      <c r="G37" s="157">
        <f>E37*F37</f>
        <v>0</v>
      </c>
      <c r="O37" s="151">
        <v>2</v>
      </c>
      <c r="AA37" s="129">
        <v>1</v>
      </c>
      <c r="AB37" s="129">
        <v>1</v>
      </c>
      <c r="AC37" s="129">
        <v>1</v>
      </c>
      <c r="AZ37" s="129">
        <v>1</v>
      </c>
      <c r="BA37" s="129">
        <f>IF(AZ37=1,G37,0)</f>
        <v>0</v>
      </c>
      <c r="BB37" s="129">
        <f>IF(AZ37=2,G37,0)</f>
        <v>0</v>
      </c>
      <c r="BC37" s="129">
        <f>IF(AZ37=3,G37,0)</f>
        <v>0</v>
      </c>
      <c r="BD37" s="129">
        <f>IF(AZ37=4,G37,0)</f>
        <v>0</v>
      </c>
      <c r="BE37" s="129">
        <f>IF(AZ37=5,G37,0)</f>
        <v>0</v>
      </c>
      <c r="CZ37" s="129">
        <v>0</v>
      </c>
    </row>
    <row r="38" spans="1:15" ht="12.75">
      <c r="A38" s="158"/>
      <c r="B38" s="159"/>
      <c r="C38" s="507" t="s">
        <v>963</v>
      </c>
      <c r="D38" s="508"/>
      <c r="E38" s="161">
        <v>0</v>
      </c>
      <c r="F38" s="162"/>
      <c r="G38" s="163"/>
      <c r="M38" s="160" t="s">
        <v>963</v>
      </c>
      <c r="O38" s="151"/>
    </row>
    <row r="39" spans="1:15" ht="12.75">
      <c r="A39" s="158"/>
      <c r="B39" s="159"/>
      <c r="C39" s="507" t="s">
        <v>964</v>
      </c>
      <c r="D39" s="508"/>
      <c r="E39" s="161">
        <v>45.7175</v>
      </c>
      <c r="F39" s="162"/>
      <c r="G39" s="163"/>
      <c r="M39" s="160" t="s">
        <v>964</v>
      </c>
      <c r="O39" s="151"/>
    </row>
    <row r="40" spans="1:15" ht="12.75">
      <c r="A40" s="158"/>
      <c r="B40" s="159"/>
      <c r="C40" s="507" t="s">
        <v>965</v>
      </c>
      <c r="D40" s="508"/>
      <c r="E40" s="161">
        <v>0</v>
      </c>
      <c r="F40" s="162"/>
      <c r="G40" s="163"/>
      <c r="M40" s="160" t="s">
        <v>965</v>
      </c>
      <c r="O40" s="151"/>
    </row>
    <row r="41" spans="1:15" ht="12.75">
      <c r="A41" s="158"/>
      <c r="B41" s="159"/>
      <c r="C41" s="507" t="s">
        <v>966</v>
      </c>
      <c r="D41" s="508"/>
      <c r="E41" s="161">
        <v>-6.1831</v>
      </c>
      <c r="F41" s="162"/>
      <c r="G41" s="163"/>
      <c r="M41" s="181">
        <v>-61831</v>
      </c>
      <c r="O41" s="151"/>
    </row>
    <row r="42" spans="1:104" ht="12.75">
      <c r="A42" s="152">
        <v>9</v>
      </c>
      <c r="B42" s="153" t="s">
        <v>972</v>
      </c>
      <c r="C42" s="154" t="s">
        <v>973</v>
      </c>
      <c r="D42" s="155" t="s">
        <v>943</v>
      </c>
      <c r="E42" s="156">
        <v>45.7175</v>
      </c>
      <c r="F42" s="183">
        <v>0</v>
      </c>
      <c r="G42" s="157">
        <f>E42*F42</f>
        <v>0</v>
      </c>
      <c r="O42" s="151">
        <v>2</v>
      </c>
      <c r="AA42" s="129">
        <v>1</v>
      </c>
      <c r="AB42" s="129">
        <v>1</v>
      </c>
      <c r="AC42" s="129">
        <v>1</v>
      </c>
      <c r="AZ42" s="129">
        <v>1</v>
      </c>
      <c r="BA42" s="129">
        <f>IF(AZ42=1,G42,0)</f>
        <v>0</v>
      </c>
      <c r="BB42" s="129">
        <f>IF(AZ42=2,G42,0)</f>
        <v>0</v>
      </c>
      <c r="BC42" s="129">
        <f>IF(AZ42=3,G42,0)</f>
        <v>0</v>
      </c>
      <c r="BD42" s="129">
        <f>IF(AZ42=4,G42,0)</f>
        <v>0</v>
      </c>
      <c r="BE42" s="129">
        <f>IF(AZ42=5,G42,0)</f>
        <v>0</v>
      </c>
      <c r="CZ42" s="129">
        <v>0</v>
      </c>
    </row>
    <row r="43" spans="1:15" ht="12.75">
      <c r="A43" s="158"/>
      <c r="B43" s="159"/>
      <c r="C43" s="507" t="s">
        <v>963</v>
      </c>
      <c r="D43" s="508"/>
      <c r="E43" s="161">
        <v>0</v>
      </c>
      <c r="F43" s="162"/>
      <c r="G43" s="163"/>
      <c r="M43" s="160" t="s">
        <v>963</v>
      </c>
      <c r="O43" s="151"/>
    </row>
    <row r="44" spans="1:15" ht="12.75">
      <c r="A44" s="158"/>
      <c r="B44" s="159"/>
      <c r="C44" s="507" t="s">
        <v>964</v>
      </c>
      <c r="D44" s="508"/>
      <c r="E44" s="161">
        <v>45.7175</v>
      </c>
      <c r="F44" s="162"/>
      <c r="G44" s="163"/>
      <c r="M44" s="160" t="s">
        <v>964</v>
      </c>
      <c r="O44" s="151"/>
    </row>
    <row r="45" spans="1:104" ht="12.75">
      <c r="A45" s="152">
        <v>10</v>
      </c>
      <c r="B45" s="153" t="s">
        <v>974</v>
      </c>
      <c r="C45" s="154" t="s">
        <v>975</v>
      </c>
      <c r="D45" s="155" t="s">
        <v>943</v>
      </c>
      <c r="E45" s="156">
        <v>6.1831</v>
      </c>
      <c r="F45" s="183">
        <v>0</v>
      </c>
      <c r="G45" s="157">
        <f>E45*F45</f>
        <v>0</v>
      </c>
      <c r="O45" s="151">
        <v>2</v>
      </c>
      <c r="AA45" s="129">
        <v>1</v>
      </c>
      <c r="AB45" s="129">
        <v>1</v>
      </c>
      <c r="AC45" s="129">
        <v>1</v>
      </c>
      <c r="AZ45" s="129">
        <v>1</v>
      </c>
      <c r="BA45" s="129">
        <f>IF(AZ45=1,G45,0)</f>
        <v>0</v>
      </c>
      <c r="BB45" s="129">
        <f>IF(AZ45=2,G45,0)</f>
        <v>0</v>
      </c>
      <c r="BC45" s="129">
        <f>IF(AZ45=3,G45,0)</f>
        <v>0</v>
      </c>
      <c r="BD45" s="129">
        <f>IF(AZ45=4,G45,0)</f>
        <v>0</v>
      </c>
      <c r="BE45" s="129">
        <f>IF(AZ45=5,G45,0)</f>
        <v>0</v>
      </c>
      <c r="CZ45" s="129">
        <v>0</v>
      </c>
    </row>
    <row r="46" spans="1:15" ht="12.75">
      <c r="A46" s="158"/>
      <c r="B46" s="159"/>
      <c r="C46" s="507" t="s">
        <v>976</v>
      </c>
      <c r="D46" s="508"/>
      <c r="E46" s="161">
        <v>0</v>
      </c>
      <c r="F46" s="162"/>
      <c r="G46" s="163"/>
      <c r="M46" s="160" t="s">
        <v>976</v>
      </c>
      <c r="O46" s="151"/>
    </row>
    <row r="47" spans="1:15" ht="12.75">
      <c r="A47" s="158"/>
      <c r="B47" s="159"/>
      <c r="C47" s="507" t="s">
        <v>977</v>
      </c>
      <c r="D47" s="508"/>
      <c r="E47" s="161">
        <v>1.2556</v>
      </c>
      <c r="F47" s="162"/>
      <c r="G47" s="163"/>
      <c r="M47" s="160" t="s">
        <v>977</v>
      </c>
      <c r="O47" s="151"/>
    </row>
    <row r="48" spans="1:15" ht="12.75">
      <c r="A48" s="158"/>
      <c r="B48" s="159"/>
      <c r="C48" s="507" t="s">
        <v>978</v>
      </c>
      <c r="D48" s="508"/>
      <c r="E48" s="161">
        <v>4.9275</v>
      </c>
      <c r="F48" s="162"/>
      <c r="G48" s="163"/>
      <c r="M48" s="160" t="s">
        <v>978</v>
      </c>
      <c r="O48" s="151"/>
    </row>
    <row r="49" spans="1:104" ht="12.75">
      <c r="A49" s="152">
        <v>11</v>
      </c>
      <c r="B49" s="153" t="s">
        <v>979</v>
      </c>
      <c r="C49" s="154" t="s">
        <v>980</v>
      </c>
      <c r="D49" s="155" t="s">
        <v>943</v>
      </c>
      <c r="E49" s="156">
        <v>39.5344</v>
      </c>
      <c r="F49" s="183">
        <v>0</v>
      </c>
      <c r="G49" s="157">
        <f>E49*F49</f>
        <v>0</v>
      </c>
      <c r="O49" s="151">
        <v>2</v>
      </c>
      <c r="AA49" s="129">
        <v>1</v>
      </c>
      <c r="AB49" s="129">
        <v>1</v>
      </c>
      <c r="AC49" s="129">
        <v>1</v>
      </c>
      <c r="AZ49" s="129">
        <v>1</v>
      </c>
      <c r="BA49" s="129">
        <f>IF(AZ49=1,G49,0)</f>
        <v>0</v>
      </c>
      <c r="BB49" s="129">
        <f>IF(AZ49=2,G49,0)</f>
        <v>0</v>
      </c>
      <c r="BC49" s="129">
        <f>IF(AZ49=3,G49,0)</f>
        <v>0</v>
      </c>
      <c r="BD49" s="129">
        <f>IF(AZ49=4,G49,0)</f>
        <v>0</v>
      </c>
      <c r="BE49" s="129">
        <f>IF(AZ49=5,G49,0)</f>
        <v>0</v>
      </c>
      <c r="CZ49" s="129">
        <v>0</v>
      </c>
    </row>
    <row r="50" spans="1:15" ht="12.75">
      <c r="A50" s="158"/>
      <c r="B50" s="159"/>
      <c r="C50" s="507" t="s">
        <v>963</v>
      </c>
      <c r="D50" s="508"/>
      <c r="E50" s="161">
        <v>0</v>
      </c>
      <c r="F50" s="162"/>
      <c r="G50" s="163"/>
      <c r="M50" s="160" t="s">
        <v>963</v>
      </c>
      <c r="O50" s="151"/>
    </row>
    <row r="51" spans="1:15" ht="12.75">
      <c r="A51" s="158"/>
      <c r="B51" s="159"/>
      <c r="C51" s="507" t="s">
        <v>964</v>
      </c>
      <c r="D51" s="508"/>
      <c r="E51" s="161">
        <v>45.7175</v>
      </c>
      <c r="F51" s="162"/>
      <c r="G51" s="163"/>
      <c r="M51" s="160" t="s">
        <v>964</v>
      </c>
      <c r="O51" s="151"/>
    </row>
    <row r="52" spans="1:15" ht="12.75">
      <c r="A52" s="158"/>
      <c r="B52" s="159"/>
      <c r="C52" s="507" t="s">
        <v>965</v>
      </c>
      <c r="D52" s="508"/>
      <c r="E52" s="161">
        <v>0</v>
      </c>
      <c r="F52" s="162"/>
      <c r="G52" s="163"/>
      <c r="M52" s="160" t="s">
        <v>965</v>
      </c>
      <c r="O52" s="151"/>
    </row>
    <row r="53" spans="1:15" ht="12.75">
      <c r="A53" s="158"/>
      <c r="B53" s="159"/>
      <c r="C53" s="507" t="s">
        <v>966</v>
      </c>
      <c r="D53" s="508"/>
      <c r="E53" s="161">
        <v>-6.1831</v>
      </c>
      <c r="F53" s="162"/>
      <c r="G53" s="163"/>
      <c r="M53" s="181">
        <v>-61831</v>
      </c>
      <c r="O53" s="151"/>
    </row>
    <row r="54" spans="1:57" ht="12.75">
      <c r="A54" s="164"/>
      <c r="B54" s="165" t="s">
        <v>924</v>
      </c>
      <c r="C54" s="166" t="str">
        <f>CONCATENATE(B14," ",C14)</f>
        <v>1 Zemní práce</v>
      </c>
      <c r="D54" s="164"/>
      <c r="E54" s="167"/>
      <c r="F54" s="167"/>
      <c r="G54" s="168">
        <f>SUM(G14:G53)</f>
        <v>0</v>
      </c>
      <c r="O54" s="151">
        <v>4</v>
      </c>
      <c r="BA54" s="169">
        <f>SUM(BA14:BA53)</f>
        <v>0</v>
      </c>
      <c r="BB54" s="169">
        <f>SUM(BB14:BB53)</f>
        <v>0</v>
      </c>
      <c r="BC54" s="169">
        <f>SUM(BC14:BC53)</f>
        <v>0</v>
      </c>
      <c r="BD54" s="169">
        <f>SUM(BD14:BD53)</f>
        <v>0</v>
      </c>
      <c r="BE54" s="169">
        <f>SUM(BE14:BE53)</f>
        <v>0</v>
      </c>
    </row>
    <row r="55" spans="1:15" ht="12.75">
      <c r="A55" s="144" t="s">
        <v>921</v>
      </c>
      <c r="B55" s="145" t="s">
        <v>981</v>
      </c>
      <c r="C55" s="146" t="s">
        <v>982</v>
      </c>
      <c r="D55" s="147"/>
      <c r="E55" s="148"/>
      <c r="F55" s="148"/>
      <c r="G55" s="149"/>
      <c r="H55" s="150"/>
      <c r="I55" s="150"/>
      <c r="O55" s="151">
        <v>1</v>
      </c>
    </row>
    <row r="56" spans="1:104" ht="12.75">
      <c r="A56" s="152">
        <v>12</v>
      </c>
      <c r="B56" s="153" t="s">
        <v>983</v>
      </c>
      <c r="C56" s="154" t="s">
        <v>984</v>
      </c>
      <c r="D56" s="155" t="s">
        <v>943</v>
      </c>
      <c r="E56" s="156">
        <v>14.19</v>
      </c>
      <c r="F56" s="183">
        <v>0</v>
      </c>
      <c r="G56" s="157">
        <f>E56*F56</f>
        <v>0</v>
      </c>
      <c r="O56" s="151">
        <v>2</v>
      </c>
      <c r="AA56" s="129">
        <v>1</v>
      </c>
      <c r="AB56" s="129">
        <v>1</v>
      </c>
      <c r="AC56" s="129">
        <v>1</v>
      </c>
      <c r="AZ56" s="129">
        <v>1</v>
      </c>
      <c r="BA56" s="129">
        <f>IF(AZ56=1,G56,0)</f>
        <v>0</v>
      </c>
      <c r="BB56" s="129">
        <f>IF(AZ56=2,G56,0)</f>
        <v>0</v>
      </c>
      <c r="BC56" s="129">
        <f>IF(AZ56=3,G56,0)</f>
        <v>0</v>
      </c>
      <c r="BD56" s="129">
        <f>IF(AZ56=4,G56,0)</f>
        <v>0</v>
      </c>
      <c r="BE56" s="129">
        <f>IF(AZ56=5,G56,0)</f>
        <v>0</v>
      </c>
      <c r="CZ56" s="129">
        <v>1.9397</v>
      </c>
    </row>
    <row r="57" spans="1:15" ht="12.75">
      <c r="A57" s="158"/>
      <c r="B57" s="159"/>
      <c r="C57" s="507" t="s">
        <v>985</v>
      </c>
      <c r="D57" s="508"/>
      <c r="E57" s="161">
        <v>3.015</v>
      </c>
      <c r="F57" s="162"/>
      <c r="G57" s="163"/>
      <c r="M57" s="160" t="s">
        <v>985</v>
      </c>
      <c r="O57" s="151"/>
    </row>
    <row r="58" spans="1:15" ht="12.75">
      <c r="A58" s="158"/>
      <c r="B58" s="159"/>
      <c r="C58" s="507" t="s">
        <v>986</v>
      </c>
      <c r="D58" s="508"/>
      <c r="E58" s="161">
        <v>10.53</v>
      </c>
      <c r="F58" s="162"/>
      <c r="G58" s="163"/>
      <c r="M58" s="160" t="s">
        <v>986</v>
      </c>
      <c r="O58" s="151"/>
    </row>
    <row r="59" spans="1:15" ht="12.75">
      <c r="A59" s="158"/>
      <c r="B59" s="159"/>
      <c r="C59" s="507" t="s">
        <v>987</v>
      </c>
      <c r="D59" s="508"/>
      <c r="E59" s="161">
        <v>0.495</v>
      </c>
      <c r="F59" s="162"/>
      <c r="G59" s="163"/>
      <c r="M59" s="160" t="s">
        <v>987</v>
      </c>
      <c r="O59" s="151"/>
    </row>
    <row r="60" spans="1:15" ht="12.75">
      <c r="A60" s="158"/>
      <c r="B60" s="159"/>
      <c r="C60" s="507" t="s">
        <v>988</v>
      </c>
      <c r="D60" s="508"/>
      <c r="E60" s="161">
        <v>0</v>
      </c>
      <c r="F60" s="162"/>
      <c r="G60" s="163"/>
      <c r="M60" s="160" t="s">
        <v>988</v>
      </c>
      <c r="O60" s="151"/>
    </row>
    <row r="61" spans="1:15" ht="12.75">
      <c r="A61" s="158"/>
      <c r="B61" s="159"/>
      <c r="C61" s="507" t="s">
        <v>989</v>
      </c>
      <c r="D61" s="508"/>
      <c r="E61" s="161">
        <v>0</v>
      </c>
      <c r="F61" s="162"/>
      <c r="G61" s="163"/>
      <c r="M61" s="160" t="s">
        <v>989</v>
      </c>
      <c r="O61" s="151"/>
    </row>
    <row r="62" spans="1:15" ht="12.75">
      <c r="A62" s="158"/>
      <c r="B62" s="159"/>
      <c r="C62" s="507" t="s">
        <v>990</v>
      </c>
      <c r="D62" s="508"/>
      <c r="E62" s="161">
        <v>0.15</v>
      </c>
      <c r="F62" s="162"/>
      <c r="G62" s="163"/>
      <c r="M62" s="160" t="s">
        <v>990</v>
      </c>
      <c r="O62" s="151"/>
    </row>
    <row r="63" spans="1:104" ht="12.75">
      <c r="A63" s="152">
        <v>13</v>
      </c>
      <c r="B63" s="153" t="s">
        <v>991</v>
      </c>
      <c r="C63" s="154" t="s">
        <v>992</v>
      </c>
      <c r="D63" s="155" t="s">
        <v>943</v>
      </c>
      <c r="E63" s="156">
        <v>9.46</v>
      </c>
      <c r="F63" s="183">
        <v>0</v>
      </c>
      <c r="G63" s="157">
        <f>E63*F63</f>
        <v>0</v>
      </c>
      <c r="O63" s="151">
        <v>2</v>
      </c>
      <c r="AA63" s="129">
        <v>1</v>
      </c>
      <c r="AB63" s="129">
        <v>1</v>
      </c>
      <c r="AC63" s="129">
        <v>1</v>
      </c>
      <c r="AZ63" s="129">
        <v>1</v>
      </c>
      <c r="BA63" s="129">
        <f>IF(AZ63=1,G63,0)</f>
        <v>0</v>
      </c>
      <c r="BB63" s="129">
        <f>IF(AZ63=2,G63,0)</f>
        <v>0</v>
      </c>
      <c r="BC63" s="129">
        <f>IF(AZ63=3,G63,0)</f>
        <v>0</v>
      </c>
      <c r="BD63" s="129">
        <f>IF(AZ63=4,G63,0)</f>
        <v>0</v>
      </c>
      <c r="BE63" s="129">
        <f>IF(AZ63=5,G63,0)</f>
        <v>0</v>
      </c>
      <c r="CZ63" s="129">
        <v>2.525</v>
      </c>
    </row>
    <row r="64" spans="1:15" ht="12.75">
      <c r="A64" s="158"/>
      <c r="B64" s="159"/>
      <c r="C64" s="507" t="s">
        <v>993</v>
      </c>
      <c r="D64" s="508"/>
      <c r="E64" s="161">
        <v>2.01</v>
      </c>
      <c r="F64" s="162"/>
      <c r="G64" s="163"/>
      <c r="M64" s="160" t="s">
        <v>993</v>
      </c>
      <c r="O64" s="151"/>
    </row>
    <row r="65" spans="1:15" ht="12.75">
      <c r="A65" s="158"/>
      <c r="B65" s="159"/>
      <c r="C65" s="507" t="s">
        <v>994</v>
      </c>
      <c r="D65" s="508"/>
      <c r="E65" s="161">
        <v>7.02</v>
      </c>
      <c r="F65" s="162"/>
      <c r="G65" s="163"/>
      <c r="M65" s="160" t="s">
        <v>994</v>
      </c>
      <c r="O65" s="151"/>
    </row>
    <row r="66" spans="1:15" ht="12.75">
      <c r="A66" s="158"/>
      <c r="B66" s="159"/>
      <c r="C66" s="507" t="s">
        <v>995</v>
      </c>
      <c r="D66" s="508"/>
      <c r="E66" s="161">
        <v>0.33</v>
      </c>
      <c r="F66" s="162"/>
      <c r="G66" s="163"/>
      <c r="M66" s="160" t="s">
        <v>995</v>
      </c>
      <c r="O66" s="151"/>
    </row>
    <row r="67" spans="1:15" ht="12.75">
      <c r="A67" s="158"/>
      <c r="B67" s="159"/>
      <c r="C67" s="507" t="s">
        <v>988</v>
      </c>
      <c r="D67" s="508"/>
      <c r="E67" s="161">
        <v>0</v>
      </c>
      <c r="F67" s="162"/>
      <c r="G67" s="163"/>
      <c r="M67" s="160" t="s">
        <v>988</v>
      </c>
      <c r="O67" s="151"/>
    </row>
    <row r="68" spans="1:15" ht="12.75">
      <c r="A68" s="158"/>
      <c r="B68" s="159"/>
      <c r="C68" s="507" t="s">
        <v>989</v>
      </c>
      <c r="D68" s="508"/>
      <c r="E68" s="161">
        <v>0</v>
      </c>
      <c r="F68" s="162"/>
      <c r="G68" s="163"/>
      <c r="M68" s="160" t="s">
        <v>989</v>
      </c>
      <c r="O68" s="151"/>
    </row>
    <row r="69" spans="1:15" ht="12.75">
      <c r="A69" s="158"/>
      <c r="B69" s="159"/>
      <c r="C69" s="507" t="s">
        <v>996</v>
      </c>
      <c r="D69" s="508"/>
      <c r="E69" s="161">
        <v>0.1</v>
      </c>
      <c r="F69" s="162"/>
      <c r="G69" s="163"/>
      <c r="M69" s="160" t="s">
        <v>996</v>
      </c>
      <c r="O69" s="151"/>
    </row>
    <row r="70" spans="1:104" ht="12.75">
      <c r="A70" s="152">
        <v>14</v>
      </c>
      <c r="B70" s="153" t="s">
        <v>997</v>
      </c>
      <c r="C70" s="154" t="s">
        <v>998</v>
      </c>
      <c r="D70" s="155" t="s">
        <v>936</v>
      </c>
      <c r="E70" s="156">
        <v>4.39</v>
      </c>
      <c r="F70" s="183">
        <v>0</v>
      </c>
      <c r="G70" s="157">
        <f>E70*F70</f>
        <v>0</v>
      </c>
      <c r="O70" s="151">
        <v>2</v>
      </c>
      <c r="AA70" s="129">
        <v>1</v>
      </c>
      <c r="AB70" s="129">
        <v>1</v>
      </c>
      <c r="AC70" s="129">
        <v>1</v>
      </c>
      <c r="AZ70" s="129">
        <v>1</v>
      </c>
      <c r="BA70" s="129">
        <f>IF(AZ70=1,G70,0)</f>
        <v>0</v>
      </c>
      <c r="BB70" s="129">
        <f>IF(AZ70=2,G70,0)</f>
        <v>0</v>
      </c>
      <c r="BC70" s="129">
        <f>IF(AZ70=3,G70,0)</f>
        <v>0</v>
      </c>
      <c r="BD70" s="129">
        <f>IF(AZ70=4,G70,0)</f>
        <v>0</v>
      </c>
      <c r="BE70" s="129">
        <f>IF(AZ70=5,G70,0)</f>
        <v>0</v>
      </c>
      <c r="CZ70" s="129">
        <v>0.0392</v>
      </c>
    </row>
    <row r="71" spans="1:15" ht="12.75">
      <c r="A71" s="158"/>
      <c r="B71" s="159"/>
      <c r="C71" s="507" t="s">
        <v>999</v>
      </c>
      <c r="D71" s="508"/>
      <c r="E71" s="161">
        <v>4.39</v>
      </c>
      <c r="F71" s="162"/>
      <c r="G71" s="163"/>
      <c r="M71" s="160" t="s">
        <v>999</v>
      </c>
      <c r="O71" s="151"/>
    </row>
    <row r="72" spans="1:104" ht="12.75">
      <c r="A72" s="152">
        <v>15</v>
      </c>
      <c r="B72" s="153" t="s">
        <v>1000</v>
      </c>
      <c r="C72" s="154" t="s">
        <v>1001</v>
      </c>
      <c r="D72" s="155" t="s">
        <v>936</v>
      </c>
      <c r="E72" s="156">
        <v>4.39</v>
      </c>
      <c r="F72" s="183">
        <v>0</v>
      </c>
      <c r="G72" s="157">
        <f>E72*F72</f>
        <v>0</v>
      </c>
      <c r="O72" s="151">
        <v>2</v>
      </c>
      <c r="AA72" s="129">
        <v>1</v>
      </c>
      <c r="AB72" s="129">
        <v>1</v>
      </c>
      <c r="AC72" s="129">
        <v>1</v>
      </c>
      <c r="AZ72" s="129">
        <v>1</v>
      </c>
      <c r="BA72" s="129">
        <f>IF(AZ72=1,G72,0)</f>
        <v>0</v>
      </c>
      <c r="BB72" s="129">
        <f>IF(AZ72=2,G72,0)</f>
        <v>0</v>
      </c>
      <c r="BC72" s="129">
        <f>IF(AZ72=3,G72,0)</f>
        <v>0</v>
      </c>
      <c r="BD72" s="129">
        <f>IF(AZ72=4,G72,0)</f>
        <v>0</v>
      </c>
      <c r="BE72" s="129">
        <f>IF(AZ72=5,G72,0)</f>
        <v>0</v>
      </c>
      <c r="CZ72" s="129">
        <v>0</v>
      </c>
    </row>
    <row r="73" spans="1:104" ht="22.5">
      <c r="A73" s="152">
        <v>16</v>
      </c>
      <c r="B73" s="153" t="s">
        <v>1002</v>
      </c>
      <c r="C73" s="154" t="s">
        <v>1003</v>
      </c>
      <c r="D73" s="155" t="s">
        <v>1004</v>
      </c>
      <c r="E73" s="156">
        <v>0.3439</v>
      </c>
      <c r="F73" s="183">
        <v>0</v>
      </c>
      <c r="G73" s="157">
        <f>E73*F73</f>
        <v>0</v>
      </c>
      <c r="O73" s="151">
        <v>2</v>
      </c>
      <c r="AA73" s="129">
        <v>1</v>
      </c>
      <c r="AB73" s="129">
        <v>1</v>
      </c>
      <c r="AC73" s="129">
        <v>1</v>
      </c>
      <c r="AZ73" s="129">
        <v>1</v>
      </c>
      <c r="BA73" s="129">
        <f>IF(AZ73=1,G73,0)</f>
        <v>0</v>
      </c>
      <c r="BB73" s="129">
        <f>IF(AZ73=2,G73,0)</f>
        <v>0</v>
      </c>
      <c r="BC73" s="129">
        <f>IF(AZ73=3,G73,0)</f>
        <v>0</v>
      </c>
      <c r="BD73" s="129">
        <f>IF(AZ73=4,G73,0)</f>
        <v>0</v>
      </c>
      <c r="BE73" s="129">
        <f>IF(AZ73=5,G73,0)</f>
        <v>0</v>
      </c>
      <c r="CZ73" s="129">
        <v>1.05544</v>
      </c>
    </row>
    <row r="74" spans="1:15" ht="12.75">
      <c r="A74" s="158"/>
      <c r="B74" s="159"/>
      <c r="C74" s="507" t="s">
        <v>1005</v>
      </c>
      <c r="D74" s="508"/>
      <c r="E74" s="161">
        <v>0.0731</v>
      </c>
      <c r="F74" s="162"/>
      <c r="G74" s="163"/>
      <c r="M74" s="160" t="s">
        <v>1005</v>
      </c>
      <c r="O74" s="151"/>
    </row>
    <row r="75" spans="1:15" ht="12.75">
      <c r="A75" s="158"/>
      <c r="B75" s="159"/>
      <c r="C75" s="507" t="s">
        <v>1006</v>
      </c>
      <c r="D75" s="508"/>
      <c r="E75" s="161">
        <v>0.2552</v>
      </c>
      <c r="F75" s="162"/>
      <c r="G75" s="163"/>
      <c r="M75" s="160" t="s">
        <v>1006</v>
      </c>
      <c r="O75" s="151"/>
    </row>
    <row r="76" spans="1:15" ht="12.75">
      <c r="A76" s="158"/>
      <c r="B76" s="159"/>
      <c r="C76" s="507" t="s">
        <v>1007</v>
      </c>
      <c r="D76" s="508"/>
      <c r="E76" s="161">
        <v>0.012</v>
      </c>
      <c r="F76" s="162"/>
      <c r="G76" s="163"/>
      <c r="M76" s="160" t="s">
        <v>1007</v>
      </c>
      <c r="O76" s="151"/>
    </row>
    <row r="77" spans="1:15" ht="12.75">
      <c r="A77" s="158"/>
      <c r="B77" s="159"/>
      <c r="C77" s="507" t="s">
        <v>988</v>
      </c>
      <c r="D77" s="508"/>
      <c r="E77" s="161">
        <v>0</v>
      </c>
      <c r="F77" s="162"/>
      <c r="G77" s="163"/>
      <c r="M77" s="160" t="s">
        <v>988</v>
      </c>
      <c r="O77" s="151"/>
    </row>
    <row r="78" spans="1:15" ht="12.75">
      <c r="A78" s="158"/>
      <c r="B78" s="159"/>
      <c r="C78" s="507" t="s">
        <v>989</v>
      </c>
      <c r="D78" s="508"/>
      <c r="E78" s="161">
        <v>0</v>
      </c>
      <c r="F78" s="162"/>
      <c r="G78" s="163"/>
      <c r="M78" s="160" t="s">
        <v>989</v>
      </c>
      <c r="O78" s="151"/>
    </row>
    <row r="79" spans="1:15" ht="12.75">
      <c r="A79" s="158"/>
      <c r="B79" s="159"/>
      <c r="C79" s="507" t="s">
        <v>1008</v>
      </c>
      <c r="D79" s="508"/>
      <c r="E79" s="161">
        <v>0.0036</v>
      </c>
      <c r="F79" s="162"/>
      <c r="G79" s="163"/>
      <c r="M79" s="160" t="s">
        <v>1008</v>
      </c>
      <c r="O79" s="151"/>
    </row>
    <row r="80" spans="1:104" ht="22.5">
      <c r="A80" s="152">
        <v>17</v>
      </c>
      <c r="B80" s="153" t="s">
        <v>1009</v>
      </c>
      <c r="C80" s="154" t="s">
        <v>1010</v>
      </c>
      <c r="D80" s="155" t="s">
        <v>936</v>
      </c>
      <c r="E80" s="156">
        <v>17.8</v>
      </c>
      <c r="F80" s="183">
        <v>0</v>
      </c>
      <c r="G80" s="157">
        <f>E80*F80</f>
        <v>0</v>
      </c>
      <c r="O80" s="151">
        <v>2</v>
      </c>
      <c r="AA80" s="129">
        <v>1</v>
      </c>
      <c r="AB80" s="129">
        <v>1</v>
      </c>
      <c r="AC80" s="129">
        <v>1</v>
      </c>
      <c r="AZ80" s="129">
        <v>1</v>
      </c>
      <c r="BA80" s="129">
        <f>IF(AZ80=1,G80,0)</f>
        <v>0</v>
      </c>
      <c r="BB80" s="129">
        <f>IF(AZ80=2,G80,0)</f>
        <v>0</v>
      </c>
      <c r="BC80" s="129">
        <f>IF(AZ80=3,G80,0)</f>
        <v>0</v>
      </c>
      <c r="BD80" s="129">
        <f>IF(AZ80=4,G80,0)</f>
        <v>0</v>
      </c>
      <c r="BE80" s="129">
        <f>IF(AZ80=5,G80,0)</f>
        <v>0</v>
      </c>
      <c r="CZ80" s="129">
        <v>0.59</v>
      </c>
    </row>
    <row r="81" spans="1:15" ht="12.75">
      <c r="A81" s="158"/>
      <c r="B81" s="159"/>
      <c r="C81" s="507" t="s">
        <v>1011</v>
      </c>
      <c r="D81" s="508"/>
      <c r="E81" s="161">
        <v>2.575</v>
      </c>
      <c r="F81" s="162"/>
      <c r="G81" s="163"/>
      <c r="M81" s="160" t="s">
        <v>1011</v>
      </c>
      <c r="O81" s="151"/>
    </row>
    <row r="82" spans="1:15" ht="12.75">
      <c r="A82" s="158"/>
      <c r="B82" s="159"/>
      <c r="C82" s="507" t="s">
        <v>1012</v>
      </c>
      <c r="D82" s="508"/>
      <c r="E82" s="161">
        <v>1.475</v>
      </c>
      <c r="F82" s="162"/>
      <c r="G82" s="163"/>
      <c r="M82" s="160" t="s">
        <v>1012</v>
      </c>
      <c r="O82" s="151"/>
    </row>
    <row r="83" spans="1:15" ht="12.75">
      <c r="A83" s="158"/>
      <c r="B83" s="159"/>
      <c r="C83" s="507" t="s">
        <v>1013</v>
      </c>
      <c r="D83" s="508"/>
      <c r="E83" s="161">
        <v>4</v>
      </c>
      <c r="F83" s="162"/>
      <c r="G83" s="163"/>
      <c r="M83" s="160" t="s">
        <v>1013</v>
      </c>
      <c r="O83" s="151"/>
    </row>
    <row r="84" spans="1:15" ht="12.75">
      <c r="A84" s="158"/>
      <c r="B84" s="159"/>
      <c r="C84" s="507" t="s">
        <v>1014</v>
      </c>
      <c r="D84" s="508"/>
      <c r="E84" s="161">
        <v>4.675</v>
      </c>
      <c r="F84" s="162"/>
      <c r="G84" s="163"/>
      <c r="M84" s="160" t="s">
        <v>1014</v>
      </c>
      <c r="O84" s="151"/>
    </row>
    <row r="85" spans="1:15" ht="12.75">
      <c r="A85" s="158"/>
      <c r="B85" s="159"/>
      <c r="C85" s="507" t="s">
        <v>1015</v>
      </c>
      <c r="D85" s="508"/>
      <c r="E85" s="161">
        <v>4.55</v>
      </c>
      <c r="F85" s="162"/>
      <c r="G85" s="163"/>
      <c r="M85" s="160" t="s">
        <v>1015</v>
      </c>
      <c r="O85" s="151"/>
    </row>
    <row r="86" spans="1:15" ht="12.75">
      <c r="A86" s="158"/>
      <c r="B86" s="159"/>
      <c r="C86" s="507" t="s">
        <v>1016</v>
      </c>
      <c r="D86" s="508"/>
      <c r="E86" s="161">
        <v>0.525</v>
      </c>
      <c r="F86" s="162"/>
      <c r="G86" s="163"/>
      <c r="M86" s="160" t="s">
        <v>1016</v>
      </c>
      <c r="O86" s="151"/>
    </row>
    <row r="87" spans="1:104" ht="22.5">
      <c r="A87" s="152">
        <v>18</v>
      </c>
      <c r="B87" s="153" t="s">
        <v>1017</v>
      </c>
      <c r="C87" s="154" t="s">
        <v>1018</v>
      </c>
      <c r="D87" s="155" t="s">
        <v>936</v>
      </c>
      <c r="E87" s="156">
        <v>0.525</v>
      </c>
      <c r="F87" s="183">
        <v>0</v>
      </c>
      <c r="G87" s="157">
        <f>E87*F87</f>
        <v>0</v>
      </c>
      <c r="O87" s="151">
        <v>2</v>
      </c>
      <c r="AA87" s="129">
        <v>1</v>
      </c>
      <c r="AB87" s="129">
        <v>1</v>
      </c>
      <c r="AC87" s="129">
        <v>1</v>
      </c>
      <c r="AZ87" s="129">
        <v>1</v>
      </c>
      <c r="BA87" s="129">
        <f>IF(AZ87=1,G87,0)</f>
        <v>0</v>
      </c>
      <c r="BB87" s="129">
        <f>IF(AZ87=2,G87,0)</f>
        <v>0</v>
      </c>
      <c r="BC87" s="129">
        <f>IF(AZ87=3,G87,0)</f>
        <v>0</v>
      </c>
      <c r="BD87" s="129">
        <f>IF(AZ87=4,G87,0)</f>
        <v>0</v>
      </c>
      <c r="BE87" s="129">
        <f>IF(AZ87=5,G87,0)</f>
        <v>0</v>
      </c>
      <c r="CZ87" s="129">
        <v>1.175</v>
      </c>
    </row>
    <row r="88" spans="1:15" ht="12.75">
      <c r="A88" s="158"/>
      <c r="B88" s="159"/>
      <c r="C88" s="507" t="s">
        <v>1016</v>
      </c>
      <c r="D88" s="508"/>
      <c r="E88" s="161">
        <v>0.525</v>
      </c>
      <c r="F88" s="162"/>
      <c r="G88" s="163"/>
      <c r="M88" s="160" t="s">
        <v>1016</v>
      </c>
      <c r="O88" s="151"/>
    </row>
    <row r="89" spans="1:104" ht="12.75">
      <c r="A89" s="152">
        <v>19</v>
      </c>
      <c r="B89" s="153" t="s">
        <v>1019</v>
      </c>
      <c r="C89" s="154" t="s">
        <v>1020</v>
      </c>
      <c r="D89" s="155" t="s">
        <v>943</v>
      </c>
      <c r="E89" s="156">
        <v>12.0563</v>
      </c>
      <c r="F89" s="183">
        <v>0</v>
      </c>
      <c r="G89" s="157">
        <f>E89*F89</f>
        <v>0</v>
      </c>
      <c r="O89" s="151">
        <v>2</v>
      </c>
      <c r="AA89" s="129">
        <v>1</v>
      </c>
      <c r="AB89" s="129">
        <v>1</v>
      </c>
      <c r="AC89" s="129">
        <v>1</v>
      </c>
      <c r="AZ89" s="129">
        <v>1</v>
      </c>
      <c r="BA89" s="129">
        <f>IF(AZ89=1,G89,0)</f>
        <v>0</v>
      </c>
      <c r="BB89" s="129">
        <f>IF(AZ89=2,G89,0)</f>
        <v>0</v>
      </c>
      <c r="BC89" s="129">
        <f>IF(AZ89=3,G89,0)</f>
        <v>0</v>
      </c>
      <c r="BD89" s="129">
        <f>IF(AZ89=4,G89,0)</f>
        <v>0</v>
      </c>
      <c r="BE89" s="129">
        <f>IF(AZ89=5,G89,0)</f>
        <v>0</v>
      </c>
      <c r="CZ89" s="129">
        <v>2.525</v>
      </c>
    </row>
    <row r="90" spans="1:15" ht="12.75">
      <c r="A90" s="158"/>
      <c r="B90" s="159"/>
      <c r="C90" s="507" t="s">
        <v>1021</v>
      </c>
      <c r="D90" s="508"/>
      <c r="E90" s="161">
        <v>1.5263</v>
      </c>
      <c r="F90" s="162"/>
      <c r="G90" s="163"/>
      <c r="M90" s="160" t="s">
        <v>1021</v>
      </c>
      <c r="O90" s="151"/>
    </row>
    <row r="91" spans="1:15" ht="12.75">
      <c r="A91" s="158"/>
      <c r="B91" s="159"/>
      <c r="C91" s="507" t="s">
        <v>1022</v>
      </c>
      <c r="D91" s="508"/>
      <c r="E91" s="161">
        <v>1.395</v>
      </c>
      <c r="F91" s="162"/>
      <c r="G91" s="163"/>
      <c r="M91" s="160" t="s">
        <v>1022</v>
      </c>
      <c r="O91" s="151"/>
    </row>
    <row r="92" spans="1:15" ht="12.75">
      <c r="A92" s="158"/>
      <c r="B92" s="159"/>
      <c r="C92" s="507" t="s">
        <v>1023</v>
      </c>
      <c r="D92" s="508"/>
      <c r="E92" s="161">
        <v>0.885</v>
      </c>
      <c r="F92" s="162"/>
      <c r="G92" s="163"/>
      <c r="M92" s="160" t="s">
        <v>1023</v>
      </c>
      <c r="O92" s="151"/>
    </row>
    <row r="93" spans="1:15" ht="12.75">
      <c r="A93" s="158"/>
      <c r="B93" s="159"/>
      <c r="C93" s="507" t="s">
        <v>1024</v>
      </c>
      <c r="D93" s="508"/>
      <c r="E93" s="161">
        <v>2.4</v>
      </c>
      <c r="F93" s="162"/>
      <c r="G93" s="163"/>
      <c r="M93" s="160" t="s">
        <v>1024</v>
      </c>
      <c r="O93" s="151"/>
    </row>
    <row r="94" spans="1:15" ht="12.75">
      <c r="A94" s="158"/>
      <c r="B94" s="159"/>
      <c r="C94" s="507" t="s">
        <v>1025</v>
      </c>
      <c r="D94" s="508"/>
      <c r="E94" s="161">
        <v>2.805</v>
      </c>
      <c r="F94" s="162"/>
      <c r="G94" s="163"/>
      <c r="M94" s="160" t="s">
        <v>1025</v>
      </c>
      <c r="O94" s="151"/>
    </row>
    <row r="95" spans="1:15" ht="12.75">
      <c r="A95" s="158"/>
      <c r="B95" s="159"/>
      <c r="C95" s="507" t="s">
        <v>1026</v>
      </c>
      <c r="D95" s="508"/>
      <c r="E95" s="161">
        <v>2.73</v>
      </c>
      <c r="F95" s="162"/>
      <c r="G95" s="163"/>
      <c r="M95" s="160" t="s">
        <v>1026</v>
      </c>
      <c r="O95" s="151"/>
    </row>
    <row r="96" spans="1:15" ht="12.75">
      <c r="A96" s="158"/>
      <c r="B96" s="159"/>
      <c r="C96" s="507" t="s">
        <v>1027</v>
      </c>
      <c r="D96" s="508"/>
      <c r="E96" s="161">
        <v>0.315</v>
      </c>
      <c r="F96" s="162"/>
      <c r="G96" s="163"/>
      <c r="M96" s="160" t="s">
        <v>1027</v>
      </c>
      <c r="O96" s="151"/>
    </row>
    <row r="97" spans="1:104" ht="12.75">
      <c r="A97" s="152">
        <v>20</v>
      </c>
      <c r="B97" s="153" t="s">
        <v>1028</v>
      </c>
      <c r="C97" s="154" t="s">
        <v>1029</v>
      </c>
      <c r="D97" s="155" t="s">
        <v>936</v>
      </c>
      <c r="E97" s="156">
        <v>21.99</v>
      </c>
      <c r="F97" s="183">
        <v>0</v>
      </c>
      <c r="G97" s="157">
        <f>E97*F97</f>
        <v>0</v>
      </c>
      <c r="O97" s="151">
        <v>2</v>
      </c>
      <c r="AA97" s="129">
        <v>1</v>
      </c>
      <c r="AB97" s="129">
        <v>1</v>
      </c>
      <c r="AC97" s="129">
        <v>1</v>
      </c>
      <c r="AZ97" s="129">
        <v>1</v>
      </c>
      <c r="BA97" s="129">
        <f>IF(AZ97=1,G97,0)</f>
        <v>0</v>
      </c>
      <c r="BB97" s="129">
        <f>IF(AZ97=2,G97,0)</f>
        <v>0</v>
      </c>
      <c r="BC97" s="129">
        <f>IF(AZ97=3,G97,0)</f>
        <v>0</v>
      </c>
      <c r="BD97" s="129">
        <f>IF(AZ97=4,G97,0)</f>
        <v>0</v>
      </c>
      <c r="BE97" s="129">
        <f>IF(AZ97=5,G97,0)</f>
        <v>0</v>
      </c>
      <c r="CZ97" s="129">
        <v>0.03921</v>
      </c>
    </row>
    <row r="98" spans="1:15" ht="12.75">
      <c r="A98" s="158"/>
      <c r="B98" s="159"/>
      <c r="C98" s="507" t="s">
        <v>1030</v>
      </c>
      <c r="D98" s="508"/>
      <c r="E98" s="161">
        <v>0</v>
      </c>
      <c r="F98" s="162"/>
      <c r="G98" s="163"/>
      <c r="M98" s="160" t="s">
        <v>1030</v>
      </c>
      <c r="O98" s="151"/>
    </row>
    <row r="99" spans="1:15" ht="12.75">
      <c r="A99" s="158"/>
      <c r="B99" s="159"/>
      <c r="C99" s="507" t="s">
        <v>1031</v>
      </c>
      <c r="D99" s="508"/>
      <c r="E99" s="161">
        <v>3.72</v>
      </c>
      <c r="F99" s="162"/>
      <c r="G99" s="163"/>
      <c r="M99" s="160" t="s">
        <v>1031</v>
      </c>
      <c r="O99" s="151"/>
    </row>
    <row r="100" spans="1:15" ht="12.75">
      <c r="A100" s="158"/>
      <c r="B100" s="159"/>
      <c r="C100" s="507" t="s">
        <v>1032</v>
      </c>
      <c r="D100" s="508"/>
      <c r="E100" s="161">
        <v>1.77</v>
      </c>
      <c r="F100" s="162"/>
      <c r="G100" s="163"/>
      <c r="M100" s="160" t="s">
        <v>1032</v>
      </c>
      <c r="O100" s="151"/>
    </row>
    <row r="101" spans="1:15" ht="12.75">
      <c r="A101" s="158"/>
      <c r="B101" s="159"/>
      <c r="C101" s="507" t="s">
        <v>1033</v>
      </c>
      <c r="D101" s="508"/>
      <c r="E101" s="161">
        <v>4.8</v>
      </c>
      <c r="F101" s="162"/>
      <c r="G101" s="163"/>
      <c r="M101" s="160" t="s">
        <v>1033</v>
      </c>
      <c r="O101" s="151"/>
    </row>
    <row r="102" spans="1:15" ht="12.75">
      <c r="A102" s="158"/>
      <c r="B102" s="159"/>
      <c r="C102" s="507" t="s">
        <v>1034</v>
      </c>
      <c r="D102" s="508"/>
      <c r="E102" s="161">
        <v>5.61</v>
      </c>
      <c r="F102" s="162"/>
      <c r="G102" s="163"/>
      <c r="M102" s="160" t="s">
        <v>1034</v>
      </c>
      <c r="O102" s="151"/>
    </row>
    <row r="103" spans="1:15" ht="12.75">
      <c r="A103" s="158"/>
      <c r="B103" s="159"/>
      <c r="C103" s="507" t="s">
        <v>1035</v>
      </c>
      <c r="D103" s="508"/>
      <c r="E103" s="161">
        <v>5.46</v>
      </c>
      <c r="F103" s="162"/>
      <c r="G103" s="163"/>
      <c r="M103" s="160" t="s">
        <v>1035</v>
      </c>
      <c r="O103" s="151"/>
    </row>
    <row r="104" spans="1:15" ht="12.75">
      <c r="A104" s="158"/>
      <c r="B104" s="159"/>
      <c r="C104" s="507" t="s">
        <v>1036</v>
      </c>
      <c r="D104" s="508"/>
      <c r="E104" s="161">
        <v>0.63</v>
      </c>
      <c r="F104" s="162"/>
      <c r="G104" s="163"/>
      <c r="M104" s="160" t="s">
        <v>1036</v>
      </c>
      <c r="O104" s="151"/>
    </row>
    <row r="105" spans="1:104" ht="12.75">
      <c r="A105" s="152">
        <v>21</v>
      </c>
      <c r="B105" s="153" t="s">
        <v>1037</v>
      </c>
      <c r="C105" s="154" t="s">
        <v>1038</v>
      </c>
      <c r="D105" s="155" t="s">
        <v>936</v>
      </c>
      <c r="E105" s="156">
        <v>21.99</v>
      </c>
      <c r="F105" s="183">
        <v>0</v>
      </c>
      <c r="G105" s="157">
        <f>E105*F105</f>
        <v>0</v>
      </c>
      <c r="O105" s="151">
        <v>2</v>
      </c>
      <c r="AA105" s="129">
        <v>1</v>
      </c>
      <c r="AB105" s="129">
        <v>1</v>
      </c>
      <c r="AC105" s="129">
        <v>1</v>
      </c>
      <c r="AZ105" s="129">
        <v>1</v>
      </c>
      <c r="BA105" s="129">
        <f>IF(AZ105=1,G105,0)</f>
        <v>0</v>
      </c>
      <c r="BB105" s="129">
        <f>IF(AZ105=2,G105,0)</f>
        <v>0</v>
      </c>
      <c r="BC105" s="129">
        <f>IF(AZ105=3,G105,0)</f>
        <v>0</v>
      </c>
      <c r="BD105" s="129">
        <f>IF(AZ105=4,G105,0)</f>
        <v>0</v>
      </c>
      <c r="BE105" s="129">
        <f>IF(AZ105=5,G105,0)</f>
        <v>0</v>
      </c>
      <c r="CZ105" s="129">
        <v>0</v>
      </c>
    </row>
    <row r="106" spans="1:104" ht="12.75">
      <c r="A106" s="152">
        <v>22</v>
      </c>
      <c r="B106" s="153" t="s">
        <v>1039</v>
      </c>
      <c r="C106" s="154" t="s">
        <v>1040</v>
      </c>
      <c r="D106" s="155" t="s">
        <v>1004</v>
      </c>
      <c r="E106" s="156">
        <v>0.2356</v>
      </c>
      <c r="F106" s="183">
        <v>0</v>
      </c>
      <c r="G106" s="157">
        <f>E106*F106</f>
        <v>0</v>
      </c>
      <c r="O106" s="151">
        <v>2</v>
      </c>
      <c r="AA106" s="129">
        <v>1</v>
      </c>
      <c r="AB106" s="129">
        <v>1</v>
      </c>
      <c r="AC106" s="129">
        <v>1</v>
      </c>
      <c r="AZ106" s="129">
        <v>1</v>
      </c>
      <c r="BA106" s="129">
        <f>IF(AZ106=1,G106,0)</f>
        <v>0</v>
      </c>
      <c r="BB106" s="129">
        <f>IF(AZ106=2,G106,0)</f>
        <v>0</v>
      </c>
      <c r="BC106" s="129">
        <f>IF(AZ106=3,G106,0)</f>
        <v>0</v>
      </c>
      <c r="BD106" s="129">
        <f>IF(AZ106=4,G106,0)</f>
        <v>0</v>
      </c>
      <c r="BE106" s="129">
        <f>IF(AZ106=5,G106,0)</f>
        <v>0</v>
      </c>
      <c r="CZ106" s="129">
        <v>1.00852</v>
      </c>
    </row>
    <row r="107" spans="1:15" ht="12.75">
      <c r="A107" s="158"/>
      <c r="B107" s="159"/>
      <c r="C107" s="507" t="s">
        <v>1041</v>
      </c>
      <c r="D107" s="508"/>
      <c r="E107" s="161">
        <v>0</v>
      </c>
      <c r="F107" s="162"/>
      <c r="G107" s="163"/>
      <c r="M107" s="160" t="s">
        <v>1041</v>
      </c>
      <c r="O107" s="151"/>
    </row>
    <row r="108" spans="1:15" ht="12.75">
      <c r="A108" s="158"/>
      <c r="B108" s="159"/>
      <c r="C108" s="507" t="s">
        <v>1042</v>
      </c>
      <c r="D108" s="508"/>
      <c r="E108" s="161">
        <v>0.0453</v>
      </c>
      <c r="F108" s="162"/>
      <c r="G108" s="163"/>
      <c r="M108" s="160" t="s">
        <v>1042</v>
      </c>
      <c r="O108" s="151"/>
    </row>
    <row r="109" spans="1:15" ht="12.75">
      <c r="A109" s="158"/>
      <c r="B109" s="159"/>
      <c r="C109" s="507" t="s">
        <v>1043</v>
      </c>
      <c r="D109" s="508"/>
      <c r="E109" s="161">
        <v>0.0184</v>
      </c>
      <c r="F109" s="162"/>
      <c r="G109" s="163"/>
      <c r="M109" s="160" t="s">
        <v>1043</v>
      </c>
      <c r="O109" s="151"/>
    </row>
    <row r="110" spans="1:15" ht="12.75">
      <c r="A110" s="158"/>
      <c r="B110" s="159"/>
      <c r="C110" s="507" t="s">
        <v>1044</v>
      </c>
      <c r="D110" s="508"/>
      <c r="E110" s="161">
        <v>0.05</v>
      </c>
      <c r="F110" s="162"/>
      <c r="G110" s="163"/>
      <c r="M110" s="160" t="s">
        <v>1044</v>
      </c>
      <c r="O110" s="151"/>
    </row>
    <row r="111" spans="1:15" ht="12.75">
      <c r="A111" s="158"/>
      <c r="B111" s="159"/>
      <c r="C111" s="507" t="s">
        <v>1045</v>
      </c>
      <c r="D111" s="508"/>
      <c r="E111" s="161">
        <v>0.0584</v>
      </c>
      <c r="F111" s="162"/>
      <c r="G111" s="163"/>
      <c r="M111" s="160" t="s">
        <v>1045</v>
      </c>
      <c r="O111" s="151"/>
    </row>
    <row r="112" spans="1:15" ht="12.75">
      <c r="A112" s="158"/>
      <c r="B112" s="159"/>
      <c r="C112" s="507" t="s">
        <v>1046</v>
      </c>
      <c r="D112" s="508"/>
      <c r="E112" s="161">
        <v>0.0569</v>
      </c>
      <c r="F112" s="162"/>
      <c r="G112" s="163"/>
      <c r="M112" s="160" t="s">
        <v>1046</v>
      </c>
      <c r="O112" s="151"/>
    </row>
    <row r="113" spans="1:15" ht="12.75">
      <c r="A113" s="158"/>
      <c r="B113" s="159"/>
      <c r="C113" s="507" t="s">
        <v>1047</v>
      </c>
      <c r="D113" s="508"/>
      <c r="E113" s="161">
        <v>0.0066</v>
      </c>
      <c r="F113" s="162"/>
      <c r="G113" s="163"/>
      <c r="M113" s="160" t="s">
        <v>1047</v>
      </c>
      <c r="O113" s="151"/>
    </row>
    <row r="114" spans="1:57" ht="12.75">
      <c r="A114" s="164"/>
      <c r="B114" s="165" t="s">
        <v>924</v>
      </c>
      <c r="C114" s="166" t="str">
        <f>CONCATENATE(B55," ",C55)</f>
        <v>2 Základy a zvláštní zakládání</v>
      </c>
      <c r="D114" s="164"/>
      <c r="E114" s="167"/>
      <c r="F114" s="167"/>
      <c r="G114" s="168">
        <f>SUM(G55:G113)</f>
        <v>0</v>
      </c>
      <c r="O114" s="151">
        <v>4</v>
      </c>
      <c r="BA114" s="169">
        <f>SUM(BA55:BA113)</f>
        <v>0</v>
      </c>
      <c r="BB114" s="169">
        <f>SUM(BB55:BB113)</f>
        <v>0</v>
      </c>
      <c r="BC114" s="169">
        <f>SUM(BC55:BC113)</f>
        <v>0</v>
      </c>
      <c r="BD114" s="169">
        <f>SUM(BD55:BD113)</f>
        <v>0</v>
      </c>
      <c r="BE114" s="169">
        <f>SUM(BE55:BE113)</f>
        <v>0</v>
      </c>
    </row>
    <row r="115" spans="1:15" ht="12.75">
      <c r="A115" s="144" t="s">
        <v>921</v>
      </c>
      <c r="B115" s="145" t="s">
        <v>1048</v>
      </c>
      <c r="C115" s="146" t="s">
        <v>1049</v>
      </c>
      <c r="D115" s="147"/>
      <c r="E115" s="148"/>
      <c r="F115" s="148"/>
      <c r="G115" s="149"/>
      <c r="H115" s="150"/>
      <c r="I115" s="150"/>
      <c r="O115" s="151">
        <v>1</v>
      </c>
    </row>
    <row r="116" spans="1:104" ht="12.75">
      <c r="A116" s="152">
        <v>23</v>
      </c>
      <c r="B116" s="153" t="s">
        <v>1050</v>
      </c>
      <c r="C116" s="154" t="s">
        <v>1051</v>
      </c>
      <c r="D116" s="155" t="s">
        <v>943</v>
      </c>
      <c r="E116" s="156">
        <v>1.132</v>
      </c>
      <c r="F116" s="183">
        <v>0</v>
      </c>
      <c r="G116" s="157">
        <f>E116*F116</f>
        <v>0</v>
      </c>
      <c r="O116" s="151">
        <v>2</v>
      </c>
      <c r="AA116" s="129">
        <v>1</v>
      </c>
      <c r="AB116" s="129">
        <v>1</v>
      </c>
      <c r="AC116" s="129">
        <v>1</v>
      </c>
      <c r="AZ116" s="129">
        <v>1</v>
      </c>
      <c r="BA116" s="129">
        <f>IF(AZ116=1,G116,0)</f>
        <v>0</v>
      </c>
      <c r="BB116" s="129">
        <f>IF(AZ116=2,G116,0)</f>
        <v>0</v>
      </c>
      <c r="BC116" s="129">
        <f>IF(AZ116=3,G116,0)</f>
        <v>0</v>
      </c>
      <c r="BD116" s="129">
        <f>IF(AZ116=4,G116,0)</f>
        <v>0</v>
      </c>
      <c r="BE116" s="129">
        <f>IF(AZ116=5,G116,0)</f>
        <v>0</v>
      </c>
      <c r="CZ116" s="129">
        <v>1.95224</v>
      </c>
    </row>
    <row r="117" spans="1:15" ht="12.75">
      <c r="A117" s="158"/>
      <c r="B117" s="159"/>
      <c r="C117" s="507" t="s">
        <v>937</v>
      </c>
      <c r="D117" s="508"/>
      <c r="E117" s="161">
        <v>0</v>
      </c>
      <c r="F117" s="162"/>
      <c r="G117" s="163"/>
      <c r="M117" s="160" t="s">
        <v>937</v>
      </c>
      <c r="O117" s="151"/>
    </row>
    <row r="118" spans="1:15" ht="12.75">
      <c r="A118" s="158"/>
      <c r="B118" s="159"/>
      <c r="C118" s="507" t="s">
        <v>1052</v>
      </c>
      <c r="D118" s="508"/>
      <c r="E118" s="161">
        <v>0.132</v>
      </c>
      <c r="F118" s="162"/>
      <c r="G118" s="163"/>
      <c r="M118" s="160" t="s">
        <v>1052</v>
      </c>
      <c r="O118" s="151"/>
    </row>
    <row r="119" spans="1:15" ht="12.75">
      <c r="A119" s="158"/>
      <c r="B119" s="159"/>
      <c r="C119" s="507" t="s">
        <v>1053</v>
      </c>
      <c r="D119" s="508"/>
      <c r="E119" s="161">
        <v>0</v>
      </c>
      <c r="F119" s="162"/>
      <c r="G119" s="163"/>
      <c r="M119" s="160" t="s">
        <v>1053</v>
      </c>
      <c r="O119" s="151"/>
    </row>
    <row r="120" spans="1:15" ht="12.75">
      <c r="A120" s="158"/>
      <c r="B120" s="159"/>
      <c r="C120" s="507" t="s">
        <v>1054</v>
      </c>
      <c r="D120" s="508"/>
      <c r="E120" s="161">
        <v>1</v>
      </c>
      <c r="F120" s="162"/>
      <c r="G120" s="163"/>
      <c r="M120" s="160" t="s">
        <v>1054</v>
      </c>
      <c r="O120" s="151"/>
    </row>
    <row r="121" spans="1:104" ht="12.75">
      <c r="A121" s="152">
        <v>24</v>
      </c>
      <c r="B121" s="153" t="s">
        <v>1055</v>
      </c>
      <c r="C121" s="154" t="s">
        <v>1056</v>
      </c>
      <c r="D121" s="155" t="s">
        <v>936</v>
      </c>
      <c r="E121" s="156">
        <v>12.56</v>
      </c>
      <c r="F121" s="183">
        <v>0</v>
      </c>
      <c r="G121" s="157">
        <f>E121*F121</f>
        <v>0</v>
      </c>
      <c r="O121" s="151">
        <v>2</v>
      </c>
      <c r="AA121" s="129">
        <v>1</v>
      </c>
      <c r="AB121" s="129">
        <v>1</v>
      </c>
      <c r="AC121" s="129">
        <v>1</v>
      </c>
      <c r="AZ121" s="129">
        <v>1</v>
      </c>
      <c r="BA121" s="129">
        <f>IF(AZ121=1,G121,0)</f>
        <v>0</v>
      </c>
      <c r="BB121" s="129">
        <f>IF(AZ121=2,G121,0)</f>
        <v>0</v>
      </c>
      <c r="BC121" s="129">
        <f>IF(AZ121=3,G121,0)</f>
        <v>0</v>
      </c>
      <c r="BD121" s="129">
        <f>IF(AZ121=4,G121,0)</f>
        <v>0</v>
      </c>
      <c r="BE121" s="129">
        <f>IF(AZ121=5,G121,0)</f>
        <v>0</v>
      </c>
      <c r="CZ121" s="129">
        <v>0.27413</v>
      </c>
    </row>
    <row r="122" spans="1:15" ht="12.75">
      <c r="A122" s="158"/>
      <c r="B122" s="159"/>
      <c r="C122" s="507" t="s">
        <v>937</v>
      </c>
      <c r="D122" s="508"/>
      <c r="E122" s="161">
        <v>0</v>
      </c>
      <c r="F122" s="162"/>
      <c r="G122" s="163"/>
      <c r="M122" s="160" t="s">
        <v>937</v>
      </c>
      <c r="O122" s="151"/>
    </row>
    <row r="123" spans="1:15" ht="12.75">
      <c r="A123" s="158"/>
      <c r="B123" s="159"/>
      <c r="C123" s="507" t="s">
        <v>1057</v>
      </c>
      <c r="D123" s="508"/>
      <c r="E123" s="161">
        <v>2.18</v>
      </c>
      <c r="F123" s="162"/>
      <c r="G123" s="163"/>
      <c r="M123" s="160" t="s">
        <v>1057</v>
      </c>
      <c r="O123" s="151"/>
    </row>
    <row r="124" spans="1:15" ht="12.75">
      <c r="A124" s="158"/>
      <c r="B124" s="159"/>
      <c r="C124" s="507" t="s">
        <v>1058</v>
      </c>
      <c r="D124" s="508"/>
      <c r="E124" s="161">
        <v>8.4</v>
      </c>
      <c r="F124" s="162"/>
      <c r="G124" s="163"/>
      <c r="M124" s="160" t="s">
        <v>1058</v>
      </c>
      <c r="O124" s="151"/>
    </row>
    <row r="125" spans="1:15" ht="12.75">
      <c r="A125" s="158"/>
      <c r="B125" s="159"/>
      <c r="C125" s="507" t="s">
        <v>1059</v>
      </c>
      <c r="D125" s="508"/>
      <c r="E125" s="161">
        <v>1.98</v>
      </c>
      <c r="F125" s="162"/>
      <c r="G125" s="163"/>
      <c r="M125" s="160" t="s">
        <v>1059</v>
      </c>
      <c r="O125" s="151"/>
    </row>
    <row r="126" spans="1:104" ht="12.75">
      <c r="A126" s="152">
        <v>25</v>
      </c>
      <c r="B126" s="153" t="s">
        <v>1060</v>
      </c>
      <c r="C126" s="154" t="s">
        <v>1061</v>
      </c>
      <c r="D126" s="155" t="s">
        <v>936</v>
      </c>
      <c r="E126" s="156">
        <v>130.5875</v>
      </c>
      <c r="F126" s="183">
        <v>0</v>
      </c>
      <c r="G126" s="157">
        <f>E126*F126</f>
        <v>0</v>
      </c>
      <c r="O126" s="151">
        <v>2</v>
      </c>
      <c r="AA126" s="129">
        <v>1</v>
      </c>
      <c r="AB126" s="129">
        <v>1</v>
      </c>
      <c r="AC126" s="129">
        <v>1</v>
      </c>
      <c r="AZ126" s="129">
        <v>1</v>
      </c>
      <c r="BA126" s="129">
        <f>IF(AZ126=1,G126,0)</f>
        <v>0</v>
      </c>
      <c r="BB126" s="129">
        <f>IF(AZ126=2,G126,0)</f>
        <v>0</v>
      </c>
      <c r="BC126" s="129">
        <f>IF(AZ126=3,G126,0)</f>
        <v>0</v>
      </c>
      <c r="BD126" s="129">
        <f>IF(AZ126=4,G126,0)</f>
        <v>0</v>
      </c>
      <c r="BE126" s="129">
        <f>IF(AZ126=5,G126,0)</f>
        <v>0</v>
      </c>
      <c r="CZ126" s="129">
        <v>0.21971</v>
      </c>
    </row>
    <row r="127" spans="1:15" ht="12.75">
      <c r="A127" s="158"/>
      <c r="B127" s="159"/>
      <c r="C127" s="507" t="s">
        <v>937</v>
      </c>
      <c r="D127" s="508"/>
      <c r="E127" s="161">
        <v>0</v>
      </c>
      <c r="F127" s="162"/>
      <c r="G127" s="163"/>
      <c r="M127" s="160" t="s">
        <v>937</v>
      </c>
      <c r="O127" s="151"/>
    </row>
    <row r="128" spans="1:15" ht="12.75">
      <c r="A128" s="158"/>
      <c r="B128" s="159"/>
      <c r="C128" s="507" t="s">
        <v>1062</v>
      </c>
      <c r="D128" s="508"/>
      <c r="E128" s="161">
        <v>23.6625</v>
      </c>
      <c r="F128" s="162"/>
      <c r="G128" s="163"/>
      <c r="M128" s="160" t="s">
        <v>1062</v>
      </c>
      <c r="O128" s="151"/>
    </row>
    <row r="129" spans="1:15" ht="12.75">
      <c r="A129" s="158"/>
      <c r="B129" s="159"/>
      <c r="C129" s="507" t="s">
        <v>1063</v>
      </c>
      <c r="D129" s="508"/>
      <c r="E129" s="161">
        <v>79.4</v>
      </c>
      <c r="F129" s="162"/>
      <c r="G129" s="163"/>
      <c r="M129" s="160" t="s">
        <v>1063</v>
      </c>
      <c r="O129" s="151"/>
    </row>
    <row r="130" spans="1:15" ht="12.75">
      <c r="A130" s="158"/>
      <c r="B130" s="159"/>
      <c r="C130" s="507" t="s">
        <v>939</v>
      </c>
      <c r="D130" s="508"/>
      <c r="E130" s="161">
        <v>0</v>
      </c>
      <c r="F130" s="162"/>
      <c r="G130" s="163"/>
      <c r="M130" s="160" t="s">
        <v>939</v>
      </c>
      <c r="O130" s="151"/>
    </row>
    <row r="131" spans="1:15" ht="12.75">
      <c r="A131" s="158"/>
      <c r="B131" s="159"/>
      <c r="C131" s="507" t="s">
        <v>1064</v>
      </c>
      <c r="D131" s="508"/>
      <c r="E131" s="161">
        <v>12.51</v>
      </c>
      <c r="F131" s="162"/>
      <c r="G131" s="163"/>
      <c r="M131" s="160" t="s">
        <v>1064</v>
      </c>
      <c r="O131" s="151"/>
    </row>
    <row r="132" spans="1:15" ht="12.75">
      <c r="A132" s="158"/>
      <c r="B132" s="159"/>
      <c r="C132" s="507" t="s">
        <v>1065</v>
      </c>
      <c r="D132" s="508"/>
      <c r="E132" s="161">
        <v>2.635</v>
      </c>
      <c r="F132" s="162"/>
      <c r="G132" s="163"/>
      <c r="M132" s="160" t="s">
        <v>1065</v>
      </c>
      <c r="O132" s="151"/>
    </row>
    <row r="133" spans="1:15" ht="12.75">
      <c r="A133" s="158"/>
      <c r="B133" s="159"/>
      <c r="C133" s="507" t="s">
        <v>1066</v>
      </c>
      <c r="D133" s="508"/>
      <c r="E133" s="161">
        <v>0</v>
      </c>
      <c r="F133" s="162"/>
      <c r="G133" s="163"/>
      <c r="M133" s="160" t="s">
        <v>1066</v>
      </c>
      <c r="O133" s="151"/>
    </row>
    <row r="134" spans="1:15" ht="12.75">
      <c r="A134" s="158"/>
      <c r="B134" s="159"/>
      <c r="C134" s="507" t="s">
        <v>1067</v>
      </c>
      <c r="D134" s="508"/>
      <c r="E134" s="161">
        <v>3</v>
      </c>
      <c r="F134" s="162"/>
      <c r="G134" s="163"/>
      <c r="M134" s="160" t="s">
        <v>1067</v>
      </c>
      <c r="O134" s="151"/>
    </row>
    <row r="135" spans="1:15" ht="12.75">
      <c r="A135" s="158"/>
      <c r="B135" s="159"/>
      <c r="C135" s="507" t="s">
        <v>1068</v>
      </c>
      <c r="D135" s="508"/>
      <c r="E135" s="161">
        <v>2.03</v>
      </c>
      <c r="F135" s="162"/>
      <c r="G135" s="163"/>
      <c r="M135" s="160" t="s">
        <v>1068</v>
      </c>
      <c r="O135" s="151"/>
    </row>
    <row r="136" spans="1:15" ht="12.75">
      <c r="A136" s="158"/>
      <c r="B136" s="159"/>
      <c r="C136" s="507" t="s">
        <v>1069</v>
      </c>
      <c r="D136" s="508"/>
      <c r="E136" s="161">
        <v>5.55</v>
      </c>
      <c r="F136" s="162"/>
      <c r="G136" s="163"/>
      <c r="M136" s="160" t="s">
        <v>1069</v>
      </c>
      <c r="O136" s="151"/>
    </row>
    <row r="137" spans="1:15" ht="12.75">
      <c r="A137" s="158"/>
      <c r="B137" s="159"/>
      <c r="C137" s="507" t="s">
        <v>1070</v>
      </c>
      <c r="D137" s="508"/>
      <c r="E137" s="161">
        <v>1.8</v>
      </c>
      <c r="F137" s="162"/>
      <c r="G137" s="163"/>
      <c r="M137" s="160" t="s">
        <v>1070</v>
      </c>
      <c r="O137" s="151"/>
    </row>
    <row r="138" spans="1:104" ht="12.75">
      <c r="A138" s="152">
        <v>26</v>
      </c>
      <c r="B138" s="153" t="s">
        <v>1071</v>
      </c>
      <c r="C138" s="154" t="s">
        <v>1072</v>
      </c>
      <c r="D138" s="155" t="s">
        <v>936</v>
      </c>
      <c r="E138" s="156">
        <v>3.155</v>
      </c>
      <c r="F138" s="183">
        <v>0</v>
      </c>
      <c r="G138" s="157">
        <f>E138*F138</f>
        <v>0</v>
      </c>
      <c r="O138" s="151">
        <v>2</v>
      </c>
      <c r="AA138" s="129">
        <v>1</v>
      </c>
      <c r="AB138" s="129">
        <v>1</v>
      </c>
      <c r="AC138" s="129">
        <v>1</v>
      </c>
      <c r="AZ138" s="129">
        <v>1</v>
      </c>
      <c r="BA138" s="129">
        <f>IF(AZ138=1,G138,0)</f>
        <v>0</v>
      </c>
      <c r="BB138" s="129">
        <f>IF(AZ138=2,G138,0)</f>
        <v>0</v>
      </c>
      <c r="BC138" s="129">
        <f>IF(AZ138=3,G138,0)</f>
        <v>0</v>
      </c>
      <c r="BD138" s="129">
        <f>IF(AZ138=4,G138,0)</f>
        <v>0</v>
      </c>
      <c r="BE138" s="129">
        <f>IF(AZ138=5,G138,0)</f>
        <v>0</v>
      </c>
      <c r="CZ138" s="129">
        <v>0.32939</v>
      </c>
    </row>
    <row r="139" spans="1:15" ht="12.75">
      <c r="A139" s="158"/>
      <c r="B139" s="159"/>
      <c r="C139" s="507" t="s">
        <v>937</v>
      </c>
      <c r="D139" s="508"/>
      <c r="E139" s="161">
        <v>0</v>
      </c>
      <c r="F139" s="162"/>
      <c r="G139" s="163"/>
      <c r="M139" s="160" t="s">
        <v>937</v>
      </c>
      <c r="O139" s="151"/>
    </row>
    <row r="140" spans="1:15" ht="12.75">
      <c r="A140" s="158"/>
      <c r="B140" s="159"/>
      <c r="C140" s="507" t="s">
        <v>1073</v>
      </c>
      <c r="D140" s="508"/>
      <c r="E140" s="161">
        <v>3.155</v>
      </c>
      <c r="F140" s="162"/>
      <c r="G140" s="163"/>
      <c r="M140" s="160" t="s">
        <v>1073</v>
      </c>
      <c r="O140" s="151"/>
    </row>
    <row r="141" spans="1:104" ht="12.75">
      <c r="A141" s="152">
        <v>27</v>
      </c>
      <c r="B141" s="153" t="s">
        <v>1074</v>
      </c>
      <c r="C141" s="154" t="s">
        <v>1075</v>
      </c>
      <c r="D141" s="155" t="s">
        <v>1076</v>
      </c>
      <c r="E141" s="156">
        <v>9</v>
      </c>
      <c r="F141" s="183">
        <v>0</v>
      </c>
      <c r="G141" s="157">
        <f>E141*F141</f>
        <v>0</v>
      </c>
      <c r="O141" s="151">
        <v>2</v>
      </c>
      <c r="AA141" s="129">
        <v>1</v>
      </c>
      <c r="AB141" s="129">
        <v>1</v>
      </c>
      <c r="AC141" s="129">
        <v>1</v>
      </c>
      <c r="AZ141" s="129">
        <v>1</v>
      </c>
      <c r="BA141" s="129">
        <f>IF(AZ141=1,G141,0)</f>
        <v>0</v>
      </c>
      <c r="BB141" s="129">
        <f>IF(AZ141=2,G141,0)</f>
        <v>0</v>
      </c>
      <c r="BC141" s="129">
        <f>IF(AZ141=3,G141,0)</f>
        <v>0</v>
      </c>
      <c r="BD141" s="129">
        <f>IF(AZ141=4,G141,0)</f>
        <v>0</v>
      </c>
      <c r="BE141" s="129">
        <f>IF(AZ141=5,G141,0)</f>
        <v>0</v>
      </c>
      <c r="CZ141" s="129">
        <v>0.04529</v>
      </c>
    </row>
    <row r="142" spans="1:15" ht="12.75">
      <c r="A142" s="158"/>
      <c r="B142" s="159"/>
      <c r="C142" s="507" t="s">
        <v>1077</v>
      </c>
      <c r="D142" s="508"/>
      <c r="E142" s="161">
        <v>6</v>
      </c>
      <c r="F142" s="162"/>
      <c r="G142" s="163"/>
      <c r="M142" s="160" t="s">
        <v>1077</v>
      </c>
      <c r="O142" s="151"/>
    </row>
    <row r="143" spans="1:15" ht="12.75">
      <c r="A143" s="158"/>
      <c r="B143" s="159"/>
      <c r="C143" s="507" t="s">
        <v>1078</v>
      </c>
      <c r="D143" s="508"/>
      <c r="E143" s="161">
        <v>3</v>
      </c>
      <c r="F143" s="162"/>
      <c r="G143" s="163"/>
      <c r="M143" s="160" t="s">
        <v>1078</v>
      </c>
      <c r="O143" s="151"/>
    </row>
    <row r="144" spans="1:104" ht="12.75">
      <c r="A144" s="152">
        <v>28</v>
      </c>
      <c r="B144" s="153" t="s">
        <v>1079</v>
      </c>
      <c r="C144" s="154" t="s">
        <v>1080</v>
      </c>
      <c r="D144" s="155" t="s">
        <v>1076</v>
      </c>
      <c r="E144" s="156">
        <v>3</v>
      </c>
      <c r="F144" s="183">
        <v>0</v>
      </c>
      <c r="G144" s="157">
        <f>E144*F144</f>
        <v>0</v>
      </c>
      <c r="O144" s="151">
        <v>2</v>
      </c>
      <c r="AA144" s="129">
        <v>1</v>
      </c>
      <c r="AB144" s="129">
        <v>1</v>
      </c>
      <c r="AC144" s="129">
        <v>1</v>
      </c>
      <c r="AZ144" s="129">
        <v>1</v>
      </c>
      <c r="BA144" s="129">
        <f>IF(AZ144=1,G144,0)</f>
        <v>0</v>
      </c>
      <c r="BB144" s="129">
        <f>IF(AZ144=2,G144,0)</f>
        <v>0</v>
      </c>
      <c r="BC144" s="129">
        <f>IF(AZ144=3,G144,0)</f>
        <v>0</v>
      </c>
      <c r="BD144" s="129">
        <f>IF(AZ144=4,G144,0)</f>
        <v>0</v>
      </c>
      <c r="BE144" s="129">
        <f>IF(AZ144=5,G144,0)</f>
        <v>0</v>
      </c>
      <c r="CZ144" s="129">
        <v>0.09891</v>
      </c>
    </row>
    <row r="145" spans="1:15" ht="12.75">
      <c r="A145" s="158"/>
      <c r="B145" s="159"/>
      <c r="C145" s="507" t="s">
        <v>1081</v>
      </c>
      <c r="D145" s="508"/>
      <c r="E145" s="161">
        <v>3</v>
      </c>
      <c r="F145" s="182"/>
      <c r="G145" s="163"/>
      <c r="M145" s="160" t="s">
        <v>1081</v>
      </c>
      <c r="O145" s="151"/>
    </row>
    <row r="146" spans="1:104" ht="12.75">
      <c r="A146" s="152">
        <v>29</v>
      </c>
      <c r="B146" s="153" t="s">
        <v>1082</v>
      </c>
      <c r="C146" s="154" t="s">
        <v>1083</v>
      </c>
      <c r="D146" s="155" t="s">
        <v>943</v>
      </c>
      <c r="E146" s="156">
        <v>1.805</v>
      </c>
      <c r="F146" s="183">
        <v>0</v>
      </c>
      <c r="G146" s="157">
        <f>E146*F146</f>
        <v>0</v>
      </c>
      <c r="O146" s="151">
        <v>2</v>
      </c>
      <c r="AA146" s="129">
        <v>1</v>
      </c>
      <c r="AB146" s="129">
        <v>1</v>
      </c>
      <c r="AC146" s="129">
        <v>1</v>
      </c>
      <c r="AZ146" s="129">
        <v>1</v>
      </c>
      <c r="BA146" s="129">
        <f>IF(AZ146=1,G146,0)</f>
        <v>0</v>
      </c>
      <c r="BB146" s="129">
        <f>IF(AZ146=2,G146,0)</f>
        <v>0</v>
      </c>
      <c r="BC146" s="129">
        <f>IF(AZ146=3,G146,0)</f>
        <v>0</v>
      </c>
      <c r="BD146" s="129">
        <f>IF(AZ146=4,G146,0)</f>
        <v>0</v>
      </c>
      <c r="BE146" s="129">
        <f>IF(AZ146=5,G146,0)</f>
        <v>0</v>
      </c>
      <c r="CZ146" s="129">
        <v>2.66358</v>
      </c>
    </row>
    <row r="147" spans="1:15" ht="12.75">
      <c r="A147" s="158"/>
      <c r="B147" s="159"/>
      <c r="C147" s="507" t="s">
        <v>937</v>
      </c>
      <c r="D147" s="508"/>
      <c r="E147" s="161">
        <v>0</v>
      </c>
      <c r="F147" s="162"/>
      <c r="G147" s="163"/>
      <c r="M147" s="160" t="s">
        <v>937</v>
      </c>
      <c r="O147" s="151"/>
    </row>
    <row r="148" spans="1:15" ht="12.75">
      <c r="A148" s="158"/>
      <c r="B148" s="159"/>
      <c r="C148" s="507" t="s">
        <v>1084</v>
      </c>
      <c r="D148" s="508"/>
      <c r="E148" s="161">
        <v>0</v>
      </c>
      <c r="F148" s="162"/>
      <c r="G148" s="163"/>
      <c r="M148" s="160" t="s">
        <v>1084</v>
      </c>
      <c r="O148" s="151"/>
    </row>
    <row r="149" spans="1:15" ht="12.75">
      <c r="A149" s="158"/>
      <c r="B149" s="159"/>
      <c r="C149" s="507" t="s">
        <v>1085</v>
      </c>
      <c r="D149" s="508"/>
      <c r="E149" s="161">
        <v>0.105</v>
      </c>
      <c r="F149" s="162"/>
      <c r="G149" s="163"/>
      <c r="M149" s="160" t="s">
        <v>1085</v>
      </c>
      <c r="O149" s="151"/>
    </row>
    <row r="150" spans="1:15" ht="12.75">
      <c r="A150" s="158"/>
      <c r="B150" s="159"/>
      <c r="C150" s="507" t="s">
        <v>1086</v>
      </c>
      <c r="D150" s="508"/>
      <c r="E150" s="161">
        <v>1.7</v>
      </c>
      <c r="F150" s="162"/>
      <c r="G150" s="163"/>
      <c r="M150" s="160" t="s">
        <v>1086</v>
      </c>
      <c r="O150" s="151"/>
    </row>
    <row r="151" spans="1:104" ht="12.75">
      <c r="A151" s="152">
        <v>30</v>
      </c>
      <c r="B151" s="153" t="s">
        <v>1087</v>
      </c>
      <c r="C151" s="154" t="s">
        <v>1088</v>
      </c>
      <c r="D151" s="155" t="s">
        <v>936</v>
      </c>
      <c r="E151" s="156">
        <v>1.33</v>
      </c>
      <c r="F151" s="183">
        <v>0</v>
      </c>
      <c r="G151" s="157">
        <f>E151*F151</f>
        <v>0</v>
      </c>
      <c r="O151" s="151">
        <v>2</v>
      </c>
      <c r="AA151" s="129">
        <v>1</v>
      </c>
      <c r="AB151" s="129">
        <v>1</v>
      </c>
      <c r="AC151" s="129">
        <v>1</v>
      </c>
      <c r="AZ151" s="129">
        <v>1</v>
      </c>
      <c r="BA151" s="129">
        <f>IF(AZ151=1,G151,0)</f>
        <v>0</v>
      </c>
      <c r="BB151" s="129">
        <f>IF(AZ151=2,G151,0)</f>
        <v>0</v>
      </c>
      <c r="BC151" s="129">
        <f>IF(AZ151=3,G151,0)</f>
        <v>0</v>
      </c>
      <c r="BD151" s="129">
        <f>IF(AZ151=4,G151,0)</f>
        <v>0</v>
      </c>
      <c r="BE151" s="129">
        <f>IF(AZ151=5,G151,0)</f>
        <v>0</v>
      </c>
      <c r="CZ151" s="129">
        <v>0</v>
      </c>
    </row>
    <row r="152" spans="1:15" ht="12.75">
      <c r="A152" s="158"/>
      <c r="B152" s="159"/>
      <c r="C152" s="507" t="s">
        <v>1089</v>
      </c>
      <c r="D152" s="508"/>
      <c r="E152" s="161">
        <v>0</v>
      </c>
      <c r="F152" s="162"/>
      <c r="G152" s="163"/>
      <c r="M152" s="160" t="s">
        <v>1089</v>
      </c>
      <c r="O152" s="151"/>
    </row>
    <row r="153" spans="1:15" ht="12.75">
      <c r="A153" s="158"/>
      <c r="B153" s="159"/>
      <c r="C153" s="507" t="s">
        <v>939</v>
      </c>
      <c r="D153" s="508"/>
      <c r="E153" s="161">
        <v>0</v>
      </c>
      <c r="F153" s="162"/>
      <c r="G153" s="163"/>
      <c r="M153" s="160" t="s">
        <v>939</v>
      </c>
      <c r="O153" s="151"/>
    </row>
    <row r="154" spans="1:15" ht="12.75">
      <c r="A154" s="158"/>
      <c r="B154" s="159"/>
      <c r="C154" s="507" t="s">
        <v>1090</v>
      </c>
      <c r="D154" s="508"/>
      <c r="E154" s="161">
        <v>1.33</v>
      </c>
      <c r="F154" s="162"/>
      <c r="G154" s="163"/>
      <c r="M154" s="160" t="s">
        <v>1090</v>
      </c>
      <c r="O154" s="151"/>
    </row>
    <row r="155" spans="1:104" ht="12.75">
      <c r="A155" s="152">
        <v>31</v>
      </c>
      <c r="B155" s="153" t="s">
        <v>1091</v>
      </c>
      <c r="C155" s="154" t="s">
        <v>1092</v>
      </c>
      <c r="D155" s="155" t="s">
        <v>936</v>
      </c>
      <c r="E155" s="156">
        <v>27.6675</v>
      </c>
      <c r="F155" s="183">
        <v>0</v>
      </c>
      <c r="G155" s="157">
        <f>E155*F155</f>
        <v>0</v>
      </c>
      <c r="O155" s="151">
        <v>2</v>
      </c>
      <c r="AA155" s="129">
        <v>1</v>
      </c>
      <c r="AB155" s="129">
        <v>1</v>
      </c>
      <c r="AC155" s="129">
        <v>1</v>
      </c>
      <c r="AZ155" s="129">
        <v>1</v>
      </c>
      <c r="BA155" s="129">
        <f>IF(AZ155=1,G155,0)</f>
        <v>0</v>
      </c>
      <c r="BB155" s="129">
        <f>IF(AZ155=2,G155,0)</f>
        <v>0</v>
      </c>
      <c r="BC155" s="129">
        <f>IF(AZ155=3,G155,0)</f>
        <v>0</v>
      </c>
      <c r="BD155" s="129">
        <f>IF(AZ155=4,G155,0)</f>
        <v>0</v>
      </c>
      <c r="BE155" s="129">
        <f>IF(AZ155=5,G155,0)</f>
        <v>0</v>
      </c>
      <c r="CZ155" s="129">
        <v>0.09985</v>
      </c>
    </row>
    <row r="156" spans="1:15" ht="12.75">
      <c r="A156" s="158"/>
      <c r="B156" s="159"/>
      <c r="C156" s="507" t="s">
        <v>937</v>
      </c>
      <c r="D156" s="508"/>
      <c r="E156" s="161">
        <v>0</v>
      </c>
      <c r="F156" s="162"/>
      <c r="G156" s="163"/>
      <c r="M156" s="160" t="s">
        <v>937</v>
      </c>
      <c r="O156" s="151"/>
    </row>
    <row r="157" spans="1:15" ht="12.75">
      <c r="A157" s="158"/>
      <c r="B157" s="159"/>
      <c r="C157" s="507" t="s">
        <v>1093</v>
      </c>
      <c r="D157" s="508"/>
      <c r="E157" s="161">
        <v>0.8125</v>
      </c>
      <c r="F157" s="162"/>
      <c r="G157" s="163"/>
      <c r="M157" s="160" t="s">
        <v>1093</v>
      </c>
      <c r="O157" s="151"/>
    </row>
    <row r="158" spans="1:15" ht="12.75">
      <c r="A158" s="158"/>
      <c r="B158" s="159"/>
      <c r="C158" s="507" t="s">
        <v>1094</v>
      </c>
      <c r="D158" s="508"/>
      <c r="E158" s="161">
        <v>1.44</v>
      </c>
      <c r="F158" s="162"/>
      <c r="G158" s="163"/>
      <c r="M158" s="160" t="s">
        <v>1094</v>
      </c>
      <c r="O158" s="151"/>
    </row>
    <row r="159" spans="1:15" ht="12.75">
      <c r="A159" s="158"/>
      <c r="B159" s="159"/>
      <c r="C159" s="507" t="s">
        <v>939</v>
      </c>
      <c r="D159" s="508"/>
      <c r="E159" s="161">
        <v>0</v>
      </c>
      <c r="F159" s="162"/>
      <c r="G159" s="163"/>
      <c r="M159" s="160" t="s">
        <v>939</v>
      </c>
      <c r="O159" s="151"/>
    </row>
    <row r="160" spans="1:15" ht="12.75">
      <c r="A160" s="158"/>
      <c r="B160" s="159"/>
      <c r="C160" s="507" t="s">
        <v>1095</v>
      </c>
      <c r="D160" s="508"/>
      <c r="E160" s="161">
        <v>2.88</v>
      </c>
      <c r="F160" s="162"/>
      <c r="G160" s="163"/>
      <c r="M160" s="160" t="s">
        <v>1095</v>
      </c>
      <c r="O160" s="151"/>
    </row>
    <row r="161" spans="1:15" ht="12.75">
      <c r="A161" s="158"/>
      <c r="B161" s="159"/>
      <c r="C161" s="507" t="s">
        <v>1096</v>
      </c>
      <c r="D161" s="508"/>
      <c r="E161" s="161">
        <v>6.77</v>
      </c>
      <c r="F161" s="162"/>
      <c r="G161" s="163"/>
      <c r="M161" s="160" t="s">
        <v>1096</v>
      </c>
      <c r="O161" s="151"/>
    </row>
    <row r="162" spans="1:15" ht="12.75">
      <c r="A162" s="158"/>
      <c r="B162" s="159"/>
      <c r="C162" s="507" t="s">
        <v>1097</v>
      </c>
      <c r="D162" s="508"/>
      <c r="E162" s="161">
        <v>8.66</v>
      </c>
      <c r="F162" s="162"/>
      <c r="G162" s="163"/>
      <c r="M162" s="160" t="s">
        <v>1097</v>
      </c>
      <c r="O162" s="151"/>
    </row>
    <row r="163" spans="1:15" ht="12.75">
      <c r="A163" s="158"/>
      <c r="B163" s="159"/>
      <c r="C163" s="507" t="s">
        <v>1098</v>
      </c>
      <c r="D163" s="508"/>
      <c r="E163" s="161">
        <v>7.105</v>
      </c>
      <c r="F163" s="162"/>
      <c r="G163" s="163"/>
      <c r="M163" s="160" t="s">
        <v>1098</v>
      </c>
      <c r="O163" s="151"/>
    </row>
    <row r="164" spans="1:104" ht="12.75">
      <c r="A164" s="152">
        <v>32</v>
      </c>
      <c r="B164" s="153" t="s">
        <v>1099</v>
      </c>
      <c r="C164" s="154" t="s">
        <v>1100</v>
      </c>
      <c r="D164" s="155" t="s">
        <v>936</v>
      </c>
      <c r="E164" s="156">
        <v>3.625</v>
      </c>
      <c r="F164" s="183">
        <v>0</v>
      </c>
      <c r="G164" s="157">
        <f>E164*F164</f>
        <v>0</v>
      </c>
      <c r="O164" s="151">
        <v>2</v>
      </c>
      <c r="AA164" s="129">
        <v>1</v>
      </c>
      <c r="AB164" s="129">
        <v>1</v>
      </c>
      <c r="AC164" s="129">
        <v>1</v>
      </c>
      <c r="AZ164" s="129">
        <v>1</v>
      </c>
      <c r="BA164" s="129">
        <f>IF(AZ164=1,G164,0)</f>
        <v>0</v>
      </c>
      <c r="BB164" s="129">
        <f>IF(AZ164=2,G164,0)</f>
        <v>0</v>
      </c>
      <c r="BC164" s="129">
        <f>IF(AZ164=3,G164,0)</f>
        <v>0</v>
      </c>
      <c r="BD164" s="129">
        <f>IF(AZ164=4,G164,0)</f>
        <v>0</v>
      </c>
      <c r="BE164" s="129">
        <f>IF(AZ164=5,G164,0)</f>
        <v>0</v>
      </c>
      <c r="CZ164" s="129">
        <v>0.12138</v>
      </c>
    </row>
    <row r="165" spans="1:15" ht="12.75">
      <c r="A165" s="158"/>
      <c r="B165" s="159"/>
      <c r="C165" s="507" t="s">
        <v>1066</v>
      </c>
      <c r="D165" s="508"/>
      <c r="E165" s="161">
        <v>0</v>
      </c>
      <c r="F165" s="162"/>
      <c r="G165" s="163"/>
      <c r="M165" s="160" t="s">
        <v>1066</v>
      </c>
      <c r="O165" s="151"/>
    </row>
    <row r="166" spans="1:15" ht="12.75">
      <c r="A166" s="158"/>
      <c r="B166" s="159"/>
      <c r="C166" s="507" t="s">
        <v>1101</v>
      </c>
      <c r="D166" s="508"/>
      <c r="E166" s="161">
        <v>3.625</v>
      </c>
      <c r="F166" s="162"/>
      <c r="G166" s="163"/>
      <c r="M166" s="160" t="s">
        <v>1101</v>
      </c>
      <c r="O166" s="151"/>
    </row>
    <row r="167" spans="1:104" ht="12.75">
      <c r="A167" s="152">
        <v>33</v>
      </c>
      <c r="B167" s="153" t="s">
        <v>1102</v>
      </c>
      <c r="C167" s="154" t="s">
        <v>1103</v>
      </c>
      <c r="D167" s="155" t="s">
        <v>936</v>
      </c>
      <c r="E167" s="156">
        <v>1.33</v>
      </c>
      <c r="F167" s="183">
        <v>0</v>
      </c>
      <c r="G167" s="157">
        <f>E167*F167</f>
        <v>0</v>
      </c>
      <c r="O167" s="151">
        <v>2</v>
      </c>
      <c r="AA167" s="129">
        <v>1</v>
      </c>
      <c r="AB167" s="129">
        <v>1</v>
      </c>
      <c r="AC167" s="129">
        <v>1</v>
      </c>
      <c r="AZ167" s="129">
        <v>1</v>
      </c>
      <c r="BA167" s="129">
        <f>IF(AZ167=1,G167,0)</f>
        <v>0</v>
      </c>
      <c r="BB167" s="129">
        <f>IF(AZ167=2,G167,0)</f>
        <v>0</v>
      </c>
      <c r="BC167" s="129">
        <f>IF(AZ167=3,G167,0)</f>
        <v>0</v>
      </c>
      <c r="BD167" s="129">
        <f>IF(AZ167=4,G167,0)</f>
        <v>0</v>
      </c>
      <c r="BE167" s="129">
        <f>IF(AZ167=5,G167,0)</f>
        <v>0</v>
      </c>
      <c r="CZ167" s="129">
        <v>0.1055</v>
      </c>
    </row>
    <row r="168" spans="1:15" ht="12.75">
      <c r="A168" s="158"/>
      <c r="B168" s="159"/>
      <c r="C168" s="507" t="s">
        <v>1089</v>
      </c>
      <c r="D168" s="508"/>
      <c r="E168" s="161">
        <v>0</v>
      </c>
      <c r="F168" s="162"/>
      <c r="G168" s="163"/>
      <c r="M168" s="160" t="s">
        <v>1089</v>
      </c>
      <c r="O168" s="151"/>
    </row>
    <row r="169" spans="1:15" ht="12.75">
      <c r="A169" s="158"/>
      <c r="B169" s="159"/>
      <c r="C169" s="507" t="s">
        <v>939</v>
      </c>
      <c r="D169" s="508"/>
      <c r="E169" s="161">
        <v>0</v>
      </c>
      <c r="F169" s="162"/>
      <c r="G169" s="163"/>
      <c r="M169" s="160" t="s">
        <v>939</v>
      </c>
      <c r="O169" s="151"/>
    </row>
    <row r="170" spans="1:15" ht="12.75">
      <c r="A170" s="158"/>
      <c r="B170" s="159"/>
      <c r="C170" s="507" t="s">
        <v>1090</v>
      </c>
      <c r="D170" s="508"/>
      <c r="E170" s="161">
        <v>1.33</v>
      </c>
      <c r="F170" s="162"/>
      <c r="G170" s="163"/>
      <c r="M170" s="160" t="s">
        <v>1090</v>
      </c>
      <c r="O170" s="151"/>
    </row>
    <row r="171" spans="1:104" ht="12.75">
      <c r="A171" s="152">
        <v>34</v>
      </c>
      <c r="B171" s="153" t="s">
        <v>1104</v>
      </c>
      <c r="C171" s="154" t="s">
        <v>1105</v>
      </c>
      <c r="D171" s="155" t="s">
        <v>1106</v>
      </c>
      <c r="E171" s="156">
        <v>16.05</v>
      </c>
      <c r="F171" s="183">
        <v>0</v>
      </c>
      <c r="G171" s="157">
        <f>E171*F171</f>
        <v>0</v>
      </c>
      <c r="O171" s="151">
        <v>2</v>
      </c>
      <c r="AA171" s="129">
        <v>1</v>
      </c>
      <c r="AB171" s="129">
        <v>1</v>
      </c>
      <c r="AC171" s="129">
        <v>1</v>
      </c>
      <c r="AZ171" s="129">
        <v>1</v>
      </c>
      <c r="BA171" s="129">
        <f>IF(AZ171=1,G171,0)</f>
        <v>0</v>
      </c>
      <c r="BB171" s="129">
        <f>IF(AZ171=2,G171,0)</f>
        <v>0</v>
      </c>
      <c r="BC171" s="129">
        <f>IF(AZ171=3,G171,0)</f>
        <v>0</v>
      </c>
      <c r="BD171" s="129">
        <f>IF(AZ171=4,G171,0)</f>
        <v>0</v>
      </c>
      <c r="BE171" s="129">
        <f>IF(AZ171=5,G171,0)</f>
        <v>0</v>
      </c>
      <c r="CZ171" s="129">
        <v>8E-05</v>
      </c>
    </row>
    <row r="172" spans="1:15" ht="12.75">
      <c r="A172" s="158"/>
      <c r="B172" s="159"/>
      <c r="C172" s="507" t="s">
        <v>937</v>
      </c>
      <c r="D172" s="508"/>
      <c r="E172" s="161">
        <v>0</v>
      </c>
      <c r="F172" s="162"/>
      <c r="G172" s="163"/>
      <c r="M172" s="160" t="s">
        <v>937</v>
      </c>
      <c r="O172" s="151"/>
    </row>
    <row r="173" spans="1:15" ht="12.75">
      <c r="A173" s="158"/>
      <c r="B173" s="159"/>
      <c r="C173" s="507" t="s">
        <v>1107</v>
      </c>
      <c r="D173" s="508"/>
      <c r="E173" s="161">
        <v>2.4</v>
      </c>
      <c r="F173" s="162"/>
      <c r="G173" s="163"/>
      <c r="M173" s="160" t="s">
        <v>1107</v>
      </c>
      <c r="O173" s="151"/>
    </row>
    <row r="174" spans="1:15" ht="12.75">
      <c r="A174" s="158"/>
      <c r="B174" s="159"/>
      <c r="C174" s="507" t="s">
        <v>939</v>
      </c>
      <c r="D174" s="508"/>
      <c r="E174" s="161">
        <v>0</v>
      </c>
      <c r="F174" s="162"/>
      <c r="G174" s="163"/>
      <c r="M174" s="160" t="s">
        <v>939</v>
      </c>
      <c r="O174" s="151"/>
    </row>
    <row r="175" spans="1:15" ht="12.75">
      <c r="A175" s="158"/>
      <c r="B175" s="159"/>
      <c r="C175" s="507" t="s">
        <v>1108</v>
      </c>
      <c r="D175" s="508"/>
      <c r="E175" s="161">
        <v>3.6</v>
      </c>
      <c r="F175" s="162"/>
      <c r="G175" s="163"/>
      <c r="M175" s="160" t="s">
        <v>1108</v>
      </c>
      <c r="O175" s="151"/>
    </row>
    <row r="176" spans="1:15" ht="12.75">
      <c r="A176" s="158"/>
      <c r="B176" s="159"/>
      <c r="C176" s="507" t="s">
        <v>1109</v>
      </c>
      <c r="D176" s="508"/>
      <c r="E176" s="161">
        <v>3.1</v>
      </c>
      <c r="F176" s="162"/>
      <c r="G176" s="163"/>
      <c r="M176" s="160" t="s">
        <v>1109</v>
      </c>
      <c r="O176" s="151"/>
    </row>
    <row r="177" spans="1:15" ht="12.75">
      <c r="A177" s="158"/>
      <c r="B177" s="159"/>
      <c r="C177" s="507" t="s">
        <v>1110</v>
      </c>
      <c r="D177" s="508"/>
      <c r="E177" s="161">
        <v>3.8</v>
      </c>
      <c r="F177" s="162"/>
      <c r="G177" s="163"/>
      <c r="M177" s="160" t="s">
        <v>1110</v>
      </c>
      <c r="O177" s="151"/>
    </row>
    <row r="178" spans="1:15" ht="12.75">
      <c r="A178" s="158"/>
      <c r="B178" s="159"/>
      <c r="C178" s="507" t="s">
        <v>1111</v>
      </c>
      <c r="D178" s="508"/>
      <c r="E178" s="161">
        <v>3.15</v>
      </c>
      <c r="F178" s="162"/>
      <c r="G178" s="163"/>
      <c r="M178" s="160" t="s">
        <v>1111</v>
      </c>
      <c r="O178" s="151"/>
    </row>
    <row r="179" spans="1:104" ht="12.75">
      <c r="A179" s="152">
        <v>35</v>
      </c>
      <c r="B179" s="153" t="s">
        <v>1112</v>
      </c>
      <c r="C179" s="154" t="s">
        <v>1113</v>
      </c>
      <c r="D179" s="155" t="s">
        <v>936</v>
      </c>
      <c r="E179" s="156">
        <v>18.6875</v>
      </c>
      <c r="F179" s="183">
        <v>0</v>
      </c>
      <c r="G179" s="157">
        <f>E179*F179</f>
        <v>0</v>
      </c>
      <c r="O179" s="151">
        <v>2</v>
      </c>
      <c r="AA179" s="129">
        <v>1</v>
      </c>
      <c r="AB179" s="129">
        <v>1</v>
      </c>
      <c r="AC179" s="129">
        <v>1</v>
      </c>
      <c r="AZ179" s="129">
        <v>1</v>
      </c>
      <c r="BA179" s="129">
        <f>IF(AZ179=1,G179,0)</f>
        <v>0</v>
      </c>
      <c r="BB179" s="129">
        <f>IF(AZ179=2,G179,0)</f>
        <v>0</v>
      </c>
      <c r="BC179" s="129">
        <f>IF(AZ179=3,G179,0)</f>
        <v>0</v>
      </c>
      <c r="BD179" s="129">
        <f>IF(AZ179=4,G179,0)</f>
        <v>0</v>
      </c>
      <c r="BE179" s="129">
        <f>IF(AZ179=5,G179,0)</f>
        <v>0</v>
      </c>
      <c r="CZ179" s="129">
        <v>0.00107</v>
      </c>
    </row>
    <row r="180" spans="1:15" ht="12.75">
      <c r="A180" s="158"/>
      <c r="B180" s="159"/>
      <c r="C180" s="507" t="s">
        <v>1114</v>
      </c>
      <c r="D180" s="508"/>
      <c r="E180" s="161">
        <v>0</v>
      </c>
      <c r="F180" s="162"/>
      <c r="G180" s="163"/>
      <c r="M180" s="160" t="s">
        <v>1114</v>
      </c>
      <c r="O180" s="151"/>
    </row>
    <row r="181" spans="1:15" ht="12.75">
      <c r="A181" s="158"/>
      <c r="B181" s="159"/>
      <c r="C181" s="507" t="s">
        <v>1115</v>
      </c>
      <c r="D181" s="508"/>
      <c r="E181" s="161">
        <v>18.6875</v>
      </c>
      <c r="F181" s="162"/>
      <c r="G181" s="163"/>
      <c r="M181" s="160" t="s">
        <v>1115</v>
      </c>
      <c r="O181" s="151"/>
    </row>
    <row r="182" spans="1:104" ht="12.75">
      <c r="A182" s="152">
        <v>36</v>
      </c>
      <c r="B182" s="153" t="s">
        <v>1116</v>
      </c>
      <c r="C182" s="154" t="s">
        <v>1117</v>
      </c>
      <c r="D182" s="155" t="s">
        <v>1118</v>
      </c>
      <c r="E182" s="156">
        <v>12.508</v>
      </c>
      <c r="F182" s="183">
        <v>0</v>
      </c>
      <c r="G182" s="157">
        <f>E182*F182</f>
        <v>0</v>
      </c>
      <c r="O182" s="151">
        <v>2</v>
      </c>
      <c r="AA182" s="129">
        <v>2</v>
      </c>
      <c r="AB182" s="129">
        <v>7</v>
      </c>
      <c r="AC182" s="129">
        <v>7</v>
      </c>
      <c r="AZ182" s="129">
        <v>1</v>
      </c>
      <c r="BA182" s="129">
        <f>IF(AZ182=1,G182,0)</f>
        <v>0</v>
      </c>
      <c r="BB182" s="129">
        <f>IF(AZ182=2,G182,0)</f>
        <v>0</v>
      </c>
      <c r="BC182" s="129">
        <f>IF(AZ182=3,G182,0)</f>
        <v>0</v>
      </c>
      <c r="BD182" s="129">
        <f>IF(AZ182=4,G182,0)</f>
        <v>0</v>
      </c>
      <c r="BE182" s="129">
        <f>IF(AZ182=5,G182,0)</f>
        <v>0</v>
      </c>
      <c r="CZ182" s="129">
        <v>0.00106</v>
      </c>
    </row>
    <row r="183" spans="1:15" ht="12.75">
      <c r="A183" s="158"/>
      <c r="B183" s="159"/>
      <c r="C183" s="507" t="s">
        <v>1119</v>
      </c>
      <c r="D183" s="508"/>
      <c r="E183" s="161">
        <v>0</v>
      </c>
      <c r="F183" s="162"/>
      <c r="G183" s="163"/>
      <c r="M183" s="160" t="s">
        <v>1119</v>
      </c>
      <c r="O183" s="151"/>
    </row>
    <row r="184" spans="1:15" ht="12.75">
      <c r="A184" s="158"/>
      <c r="B184" s="159"/>
      <c r="C184" s="507" t="s">
        <v>1120</v>
      </c>
      <c r="D184" s="508"/>
      <c r="E184" s="161">
        <v>12.508</v>
      </c>
      <c r="F184" s="162"/>
      <c r="G184" s="163"/>
      <c r="M184" s="160" t="s">
        <v>1120</v>
      </c>
      <c r="O184" s="151"/>
    </row>
    <row r="185" spans="1:104" ht="12.75">
      <c r="A185" s="152">
        <v>37</v>
      </c>
      <c r="B185" s="153" t="s">
        <v>1121</v>
      </c>
      <c r="C185" s="154" t="s">
        <v>1122</v>
      </c>
      <c r="D185" s="155" t="s">
        <v>1118</v>
      </c>
      <c r="E185" s="156">
        <v>125.08</v>
      </c>
      <c r="F185" s="183">
        <v>0</v>
      </c>
      <c r="G185" s="157">
        <f>E185*F185</f>
        <v>0</v>
      </c>
      <c r="O185" s="151">
        <v>2</v>
      </c>
      <c r="AA185" s="129">
        <v>2</v>
      </c>
      <c r="AB185" s="129">
        <v>7</v>
      </c>
      <c r="AC185" s="129">
        <v>7</v>
      </c>
      <c r="AZ185" s="129">
        <v>1</v>
      </c>
      <c r="BA185" s="129">
        <f>IF(AZ185=1,G185,0)</f>
        <v>0</v>
      </c>
      <c r="BB185" s="129">
        <f>IF(AZ185=2,G185,0)</f>
        <v>0</v>
      </c>
      <c r="BC185" s="129">
        <f>IF(AZ185=3,G185,0)</f>
        <v>0</v>
      </c>
      <c r="BD185" s="129">
        <f>IF(AZ185=4,G185,0)</f>
        <v>0</v>
      </c>
      <c r="BE185" s="129">
        <f>IF(AZ185=5,G185,0)</f>
        <v>0</v>
      </c>
      <c r="CZ185" s="129">
        <v>0.00105</v>
      </c>
    </row>
    <row r="186" spans="1:15" ht="12.75">
      <c r="A186" s="158"/>
      <c r="B186" s="159"/>
      <c r="C186" s="507" t="s">
        <v>1123</v>
      </c>
      <c r="D186" s="508"/>
      <c r="E186" s="161">
        <v>0</v>
      </c>
      <c r="F186" s="162"/>
      <c r="G186" s="163"/>
      <c r="M186" s="160" t="s">
        <v>1123</v>
      </c>
      <c r="O186" s="151"/>
    </row>
    <row r="187" spans="1:15" ht="12.75">
      <c r="A187" s="158"/>
      <c r="B187" s="159"/>
      <c r="C187" s="507" t="s">
        <v>1124</v>
      </c>
      <c r="D187" s="508"/>
      <c r="E187" s="161">
        <v>125.08</v>
      </c>
      <c r="F187" s="162"/>
      <c r="G187" s="163"/>
      <c r="M187" s="160" t="s">
        <v>1124</v>
      </c>
      <c r="O187" s="151"/>
    </row>
    <row r="188" spans="1:104" ht="12.75">
      <c r="A188" s="152">
        <v>38</v>
      </c>
      <c r="B188" s="153" t="s">
        <v>1125</v>
      </c>
      <c r="C188" s="154" t="s">
        <v>1126</v>
      </c>
      <c r="D188" s="155" t="s">
        <v>1076</v>
      </c>
      <c r="E188" s="156">
        <v>1</v>
      </c>
      <c r="F188" s="183">
        <v>0</v>
      </c>
      <c r="G188" s="157">
        <f aca="true" t="shared" si="0" ref="G188:G212">E188*F188</f>
        <v>0</v>
      </c>
      <c r="O188" s="151">
        <v>2</v>
      </c>
      <c r="AA188" s="129">
        <v>12</v>
      </c>
      <c r="AB188" s="129">
        <v>0</v>
      </c>
      <c r="AC188" s="129">
        <v>1795</v>
      </c>
      <c r="AZ188" s="129">
        <v>1</v>
      </c>
      <c r="BA188" s="129">
        <f aca="true" t="shared" si="1" ref="BA188:BA212">IF(AZ188=1,G188,0)</f>
        <v>0</v>
      </c>
      <c r="BB188" s="129">
        <f aca="true" t="shared" si="2" ref="BB188:BB212">IF(AZ188=2,G188,0)</f>
        <v>0</v>
      </c>
      <c r="BC188" s="129">
        <f aca="true" t="shared" si="3" ref="BC188:BC212">IF(AZ188=3,G188,0)</f>
        <v>0</v>
      </c>
      <c r="BD188" s="129">
        <f aca="true" t="shared" si="4" ref="BD188:BD212">IF(AZ188=4,G188,0)</f>
        <v>0</v>
      </c>
      <c r="BE188" s="129">
        <f aca="true" t="shared" si="5" ref="BE188:BE212">IF(AZ188=5,G188,0)</f>
        <v>0</v>
      </c>
      <c r="CZ188" s="129">
        <v>0</v>
      </c>
    </row>
    <row r="189" spans="1:104" ht="22.5">
      <c r="A189" s="152">
        <v>39</v>
      </c>
      <c r="B189" s="153" t="s">
        <v>1127</v>
      </c>
      <c r="C189" s="154" t="s">
        <v>1128</v>
      </c>
      <c r="D189" s="155" t="s">
        <v>1076</v>
      </c>
      <c r="E189" s="156">
        <v>1</v>
      </c>
      <c r="F189" s="183">
        <v>0</v>
      </c>
      <c r="G189" s="157">
        <f t="shared" si="0"/>
        <v>0</v>
      </c>
      <c r="O189" s="151">
        <v>2</v>
      </c>
      <c r="AA189" s="129">
        <v>12</v>
      </c>
      <c r="AB189" s="129">
        <v>0</v>
      </c>
      <c r="AC189" s="129">
        <v>1796</v>
      </c>
      <c r="AZ189" s="129">
        <v>1</v>
      </c>
      <c r="BA189" s="129">
        <f t="shared" si="1"/>
        <v>0</v>
      </c>
      <c r="BB189" s="129">
        <f t="shared" si="2"/>
        <v>0</v>
      </c>
      <c r="BC189" s="129">
        <f t="shared" si="3"/>
        <v>0</v>
      </c>
      <c r="BD189" s="129">
        <f t="shared" si="4"/>
        <v>0</v>
      </c>
      <c r="BE189" s="129">
        <f t="shared" si="5"/>
        <v>0</v>
      </c>
      <c r="CZ189" s="129">
        <v>0</v>
      </c>
    </row>
    <row r="190" spans="1:104" ht="12.75">
      <c r="A190" s="152">
        <v>40</v>
      </c>
      <c r="B190" s="153" t="s">
        <v>1129</v>
      </c>
      <c r="C190" s="154" t="s">
        <v>1130</v>
      </c>
      <c r="D190" s="155" t="s">
        <v>1076</v>
      </c>
      <c r="E190" s="156">
        <v>1</v>
      </c>
      <c r="F190" s="183">
        <v>0</v>
      </c>
      <c r="G190" s="157">
        <f t="shared" si="0"/>
        <v>0</v>
      </c>
      <c r="O190" s="151">
        <v>2</v>
      </c>
      <c r="AA190" s="129">
        <v>12</v>
      </c>
      <c r="AB190" s="129">
        <v>0</v>
      </c>
      <c r="AC190" s="129">
        <v>1797</v>
      </c>
      <c r="AZ190" s="129">
        <v>1</v>
      </c>
      <c r="BA190" s="129">
        <f t="shared" si="1"/>
        <v>0</v>
      </c>
      <c r="BB190" s="129">
        <f t="shared" si="2"/>
        <v>0</v>
      </c>
      <c r="BC190" s="129">
        <f t="shared" si="3"/>
        <v>0</v>
      </c>
      <c r="BD190" s="129">
        <f t="shared" si="4"/>
        <v>0</v>
      </c>
      <c r="BE190" s="129">
        <f t="shared" si="5"/>
        <v>0</v>
      </c>
      <c r="CZ190" s="129">
        <v>0</v>
      </c>
    </row>
    <row r="191" spans="1:104" ht="12.75">
      <c r="A191" s="152">
        <v>41</v>
      </c>
      <c r="B191" s="153" t="s">
        <v>1131</v>
      </c>
      <c r="C191" s="154" t="s">
        <v>1132</v>
      </c>
      <c r="D191" s="155" t="s">
        <v>1076</v>
      </c>
      <c r="E191" s="156">
        <v>1</v>
      </c>
      <c r="F191" s="183">
        <v>0</v>
      </c>
      <c r="G191" s="157">
        <f t="shared" si="0"/>
        <v>0</v>
      </c>
      <c r="O191" s="151">
        <v>2</v>
      </c>
      <c r="AA191" s="129">
        <v>12</v>
      </c>
      <c r="AB191" s="129">
        <v>0</v>
      </c>
      <c r="AC191" s="129">
        <v>1794</v>
      </c>
      <c r="AZ191" s="129">
        <v>1</v>
      </c>
      <c r="BA191" s="129">
        <f t="shared" si="1"/>
        <v>0</v>
      </c>
      <c r="BB191" s="129">
        <f t="shared" si="2"/>
        <v>0</v>
      </c>
      <c r="BC191" s="129">
        <f t="shared" si="3"/>
        <v>0</v>
      </c>
      <c r="BD191" s="129">
        <f t="shared" si="4"/>
        <v>0</v>
      </c>
      <c r="BE191" s="129">
        <f t="shared" si="5"/>
        <v>0</v>
      </c>
      <c r="CZ191" s="129">
        <v>0</v>
      </c>
    </row>
    <row r="192" spans="1:104" ht="12.75">
      <c r="A192" s="152">
        <v>42</v>
      </c>
      <c r="B192" s="153" t="s">
        <v>1131</v>
      </c>
      <c r="C192" s="154" t="s">
        <v>1132</v>
      </c>
      <c r="D192" s="155" t="s">
        <v>1076</v>
      </c>
      <c r="E192" s="156">
        <v>1</v>
      </c>
      <c r="F192" s="183">
        <v>0</v>
      </c>
      <c r="G192" s="157">
        <f t="shared" si="0"/>
        <v>0</v>
      </c>
      <c r="O192" s="151">
        <v>2</v>
      </c>
      <c r="AA192" s="129">
        <v>12</v>
      </c>
      <c r="AB192" s="129">
        <v>0</v>
      </c>
      <c r="AC192" s="129">
        <v>1827</v>
      </c>
      <c r="AZ192" s="129">
        <v>1</v>
      </c>
      <c r="BA192" s="129">
        <f t="shared" si="1"/>
        <v>0</v>
      </c>
      <c r="BB192" s="129">
        <f t="shared" si="2"/>
        <v>0</v>
      </c>
      <c r="BC192" s="129">
        <f t="shared" si="3"/>
        <v>0</v>
      </c>
      <c r="BD192" s="129">
        <f t="shared" si="4"/>
        <v>0</v>
      </c>
      <c r="BE192" s="129">
        <f t="shared" si="5"/>
        <v>0</v>
      </c>
      <c r="CZ192" s="129">
        <v>0</v>
      </c>
    </row>
    <row r="193" spans="1:104" ht="12.75">
      <c r="A193" s="152">
        <v>43</v>
      </c>
      <c r="B193" s="153" t="s">
        <v>1133</v>
      </c>
      <c r="C193" s="154" t="s">
        <v>1134</v>
      </c>
      <c r="D193" s="155" t="s">
        <v>1076</v>
      </c>
      <c r="E193" s="156">
        <v>1</v>
      </c>
      <c r="F193" s="183">
        <v>0</v>
      </c>
      <c r="G193" s="157">
        <f t="shared" si="0"/>
        <v>0</v>
      </c>
      <c r="O193" s="151">
        <v>2</v>
      </c>
      <c r="AA193" s="129">
        <v>12</v>
      </c>
      <c r="AB193" s="129">
        <v>0</v>
      </c>
      <c r="AC193" s="129">
        <v>1805</v>
      </c>
      <c r="AZ193" s="129">
        <v>1</v>
      </c>
      <c r="BA193" s="129">
        <f t="shared" si="1"/>
        <v>0</v>
      </c>
      <c r="BB193" s="129">
        <f t="shared" si="2"/>
        <v>0</v>
      </c>
      <c r="BC193" s="129">
        <f t="shared" si="3"/>
        <v>0</v>
      </c>
      <c r="BD193" s="129">
        <f t="shared" si="4"/>
        <v>0</v>
      </c>
      <c r="BE193" s="129">
        <f t="shared" si="5"/>
        <v>0</v>
      </c>
      <c r="CZ193" s="129">
        <v>0</v>
      </c>
    </row>
    <row r="194" spans="1:104" ht="12.75">
      <c r="A194" s="152">
        <v>44</v>
      </c>
      <c r="B194" s="153" t="s">
        <v>1135</v>
      </c>
      <c r="C194" s="154" t="s">
        <v>1136</v>
      </c>
      <c r="D194" s="155" t="s">
        <v>1076</v>
      </c>
      <c r="E194" s="156">
        <v>1</v>
      </c>
      <c r="F194" s="183">
        <v>0</v>
      </c>
      <c r="G194" s="157">
        <f t="shared" si="0"/>
        <v>0</v>
      </c>
      <c r="O194" s="151">
        <v>2</v>
      </c>
      <c r="AA194" s="129">
        <v>12</v>
      </c>
      <c r="AB194" s="129">
        <v>0</v>
      </c>
      <c r="AC194" s="129">
        <v>1816</v>
      </c>
      <c r="AZ194" s="129">
        <v>1</v>
      </c>
      <c r="BA194" s="129">
        <f t="shared" si="1"/>
        <v>0</v>
      </c>
      <c r="BB194" s="129">
        <f t="shared" si="2"/>
        <v>0</v>
      </c>
      <c r="BC194" s="129">
        <f t="shared" si="3"/>
        <v>0</v>
      </c>
      <c r="BD194" s="129">
        <f t="shared" si="4"/>
        <v>0</v>
      </c>
      <c r="BE194" s="129">
        <f t="shared" si="5"/>
        <v>0</v>
      </c>
      <c r="CZ194" s="129">
        <v>0</v>
      </c>
    </row>
    <row r="195" spans="1:104" ht="22.5">
      <c r="A195" s="152">
        <v>45</v>
      </c>
      <c r="B195" s="153" t="s">
        <v>1137</v>
      </c>
      <c r="C195" s="154" t="s">
        <v>1138</v>
      </c>
      <c r="D195" s="155" t="s">
        <v>1076</v>
      </c>
      <c r="E195" s="156">
        <v>1</v>
      </c>
      <c r="F195" s="183">
        <v>0</v>
      </c>
      <c r="G195" s="157">
        <f t="shared" si="0"/>
        <v>0</v>
      </c>
      <c r="O195" s="151">
        <v>2</v>
      </c>
      <c r="AA195" s="129">
        <v>12</v>
      </c>
      <c r="AB195" s="129">
        <v>0</v>
      </c>
      <c r="AC195" s="129">
        <v>1838</v>
      </c>
      <c r="AZ195" s="129">
        <v>1</v>
      </c>
      <c r="BA195" s="129">
        <f t="shared" si="1"/>
        <v>0</v>
      </c>
      <c r="BB195" s="129">
        <f t="shared" si="2"/>
        <v>0</v>
      </c>
      <c r="BC195" s="129">
        <f t="shared" si="3"/>
        <v>0</v>
      </c>
      <c r="BD195" s="129">
        <f t="shared" si="4"/>
        <v>0</v>
      </c>
      <c r="BE195" s="129">
        <f t="shared" si="5"/>
        <v>0</v>
      </c>
      <c r="CZ195" s="129">
        <v>0</v>
      </c>
    </row>
    <row r="196" spans="1:104" ht="12.75">
      <c r="A196" s="152">
        <v>46</v>
      </c>
      <c r="B196" s="153" t="s">
        <v>1139</v>
      </c>
      <c r="C196" s="154" t="s">
        <v>1140</v>
      </c>
      <c r="D196" s="155" t="s">
        <v>1076</v>
      </c>
      <c r="E196" s="156">
        <v>1</v>
      </c>
      <c r="F196" s="183">
        <v>0</v>
      </c>
      <c r="G196" s="157">
        <f t="shared" si="0"/>
        <v>0</v>
      </c>
      <c r="O196" s="151">
        <v>2</v>
      </c>
      <c r="AA196" s="129">
        <v>12</v>
      </c>
      <c r="AB196" s="129">
        <v>0</v>
      </c>
      <c r="AC196" s="129">
        <v>1849</v>
      </c>
      <c r="AZ196" s="129">
        <v>1</v>
      </c>
      <c r="BA196" s="129">
        <f t="shared" si="1"/>
        <v>0</v>
      </c>
      <c r="BB196" s="129">
        <f t="shared" si="2"/>
        <v>0</v>
      </c>
      <c r="BC196" s="129">
        <f t="shared" si="3"/>
        <v>0</v>
      </c>
      <c r="BD196" s="129">
        <f t="shared" si="4"/>
        <v>0</v>
      </c>
      <c r="BE196" s="129">
        <f t="shared" si="5"/>
        <v>0</v>
      </c>
      <c r="CZ196" s="129">
        <v>0</v>
      </c>
    </row>
    <row r="197" spans="1:104" ht="12.75">
      <c r="A197" s="152">
        <v>47</v>
      </c>
      <c r="B197" s="153" t="s">
        <v>1139</v>
      </c>
      <c r="C197" s="154" t="s">
        <v>1141</v>
      </c>
      <c r="D197" s="155" t="s">
        <v>1076</v>
      </c>
      <c r="E197" s="156">
        <v>1</v>
      </c>
      <c r="F197" s="183">
        <v>0</v>
      </c>
      <c r="G197" s="157">
        <f t="shared" si="0"/>
        <v>0</v>
      </c>
      <c r="O197" s="151">
        <v>2</v>
      </c>
      <c r="AA197" s="129">
        <v>12</v>
      </c>
      <c r="AB197" s="129">
        <v>0</v>
      </c>
      <c r="AC197" s="129">
        <v>1853</v>
      </c>
      <c r="AZ197" s="129">
        <v>1</v>
      </c>
      <c r="BA197" s="129">
        <f t="shared" si="1"/>
        <v>0</v>
      </c>
      <c r="BB197" s="129">
        <f t="shared" si="2"/>
        <v>0</v>
      </c>
      <c r="BC197" s="129">
        <f t="shared" si="3"/>
        <v>0</v>
      </c>
      <c r="BD197" s="129">
        <f t="shared" si="4"/>
        <v>0</v>
      </c>
      <c r="BE197" s="129">
        <f t="shared" si="5"/>
        <v>0</v>
      </c>
      <c r="CZ197" s="129">
        <v>0</v>
      </c>
    </row>
    <row r="198" spans="1:104" ht="12.75">
      <c r="A198" s="152">
        <v>48</v>
      </c>
      <c r="B198" s="153" t="s">
        <v>1142</v>
      </c>
      <c r="C198" s="154" t="s">
        <v>1140</v>
      </c>
      <c r="D198" s="155" t="s">
        <v>1076</v>
      </c>
      <c r="E198" s="156">
        <v>1</v>
      </c>
      <c r="F198" s="183">
        <v>0</v>
      </c>
      <c r="G198" s="157">
        <f t="shared" si="0"/>
        <v>0</v>
      </c>
      <c r="O198" s="151">
        <v>2</v>
      </c>
      <c r="AA198" s="129">
        <v>12</v>
      </c>
      <c r="AB198" s="129">
        <v>0</v>
      </c>
      <c r="AC198" s="129">
        <v>1854</v>
      </c>
      <c r="AZ198" s="129">
        <v>1</v>
      </c>
      <c r="BA198" s="129">
        <f t="shared" si="1"/>
        <v>0</v>
      </c>
      <c r="BB198" s="129">
        <f t="shared" si="2"/>
        <v>0</v>
      </c>
      <c r="BC198" s="129">
        <f t="shared" si="3"/>
        <v>0</v>
      </c>
      <c r="BD198" s="129">
        <f t="shared" si="4"/>
        <v>0</v>
      </c>
      <c r="BE198" s="129">
        <f t="shared" si="5"/>
        <v>0</v>
      </c>
      <c r="CZ198" s="129">
        <v>0</v>
      </c>
    </row>
    <row r="199" spans="1:104" ht="12.75">
      <c r="A199" s="152">
        <v>49</v>
      </c>
      <c r="B199" s="153" t="s">
        <v>1143</v>
      </c>
      <c r="C199" s="154" t="s">
        <v>1130</v>
      </c>
      <c r="D199" s="155" t="s">
        <v>1076</v>
      </c>
      <c r="E199" s="156">
        <v>1</v>
      </c>
      <c r="F199" s="183">
        <v>0</v>
      </c>
      <c r="G199" s="157">
        <f t="shared" si="0"/>
        <v>0</v>
      </c>
      <c r="O199" s="151">
        <v>2</v>
      </c>
      <c r="AA199" s="129">
        <v>12</v>
      </c>
      <c r="AB199" s="129">
        <v>0</v>
      </c>
      <c r="AC199" s="129">
        <v>1855</v>
      </c>
      <c r="AZ199" s="129">
        <v>1</v>
      </c>
      <c r="BA199" s="129">
        <f t="shared" si="1"/>
        <v>0</v>
      </c>
      <c r="BB199" s="129">
        <f t="shared" si="2"/>
        <v>0</v>
      </c>
      <c r="BC199" s="129">
        <f t="shared" si="3"/>
        <v>0</v>
      </c>
      <c r="BD199" s="129">
        <f t="shared" si="4"/>
        <v>0</v>
      </c>
      <c r="BE199" s="129">
        <f t="shared" si="5"/>
        <v>0</v>
      </c>
      <c r="CZ199" s="129">
        <v>0</v>
      </c>
    </row>
    <row r="200" spans="1:104" ht="12.75">
      <c r="A200" s="152">
        <v>50</v>
      </c>
      <c r="B200" s="153" t="s">
        <v>1144</v>
      </c>
      <c r="C200" s="154" t="s">
        <v>1145</v>
      </c>
      <c r="D200" s="155" t="s">
        <v>1076</v>
      </c>
      <c r="E200" s="156">
        <v>1</v>
      </c>
      <c r="F200" s="183">
        <v>0</v>
      </c>
      <c r="G200" s="157">
        <f t="shared" si="0"/>
        <v>0</v>
      </c>
      <c r="O200" s="151">
        <v>2</v>
      </c>
      <c r="AA200" s="129">
        <v>12</v>
      </c>
      <c r="AB200" s="129">
        <v>0</v>
      </c>
      <c r="AC200" s="129">
        <v>1811</v>
      </c>
      <c r="AZ200" s="129">
        <v>1</v>
      </c>
      <c r="BA200" s="129">
        <f t="shared" si="1"/>
        <v>0</v>
      </c>
      <c r="BB200" s="129">
        <f t="shared" si="2"/>
        <v>0</v>
      </c>
      <c r="BC200" s="129">
        <f t="shared" si="3"/>
        <v>0</v>
      </c>
      <c r="BD200" s="129">
        <f t="shared" si="4"/>
        <v>0</v>
      </c>
      <c r="BE200" s="129">
        <f t="shared" si="5"/>
        <v>0</v>
      </c>
      <c r="CZ200" s="129">
        <v>0</v>
      </c>
    </row>
    <row r="201" spans="1:104" ht="12.75">
      <c r="A201" s="152">
        <v>51</v>
      </c>
      <c r="B201" s="153" t="s">
        <v>1146</v>
      </c>
      <c r="C201" s="154" t="s">
        <v>1147</v>
      </c>
      <c r="D201" s="155" t="s">
        <v>1076</v>
      </c>
      <c r="E201" s="156">
        <v>1</v>
      </c>
      <c r="F201" s="183">
        <v>0</v>
      </c>
      <c r="G201" s="157">
        <f t="shared" si="0"/>
        <v>0</v>
      </c>
      <c r="O201" s="151">
        <v>2</v>
      </c>
      <c r="AA201" s="129">
        <v>12</v>
      </c>
      <c r="AB201" s="129">
        <v>0</v>
      </c>
      <c r="AC201" s="129">
        <v>1798</v>
      </c>
      <c r="AZ201" s="129">
        <v>1</v>
      </c>
      <c r="BA201" s="129">
        <f t="shared" si="1"/>
        <v>0</v>
      </c>
      <c r="BB201" s="129">
        <f t="shared" si="2"/>
        <v>0</v>
      </c>
      <c r="BC201" s="129">
        <f t="shared" si="3"/>
        <v>0</v>
      </c>
      <c r="BD201" s="129">
        <f t="shared" si="4"/>
        <v>0</v>
      </c>
      <c r="BE201" s="129">
        <f t="shared" si="5"/>
        <v>0</v>
      </c>
      <c r="CZ201" s="129">
        <v>0</v>
      </c>
    </row>
    <row r="202" spans="1:104" ht="12.75">
      <c r="A202" s="152">
        <v>52</v>
      </c>
      <c r="B202" s="153" t="s">
        <v>1148</v>
      </c>
      <c r="C202" s="154" t="s">
        <v>1149</v>
      </c>
      <c r="D202" s="155" t="s">
        <v>1076</v>
      </c>
      <c r="E202" s="156">
        <v>1</v>
      </c>
      <c r="F202" s="183">
        <v>0</v>
      </c>
      <c r="G202" s="157">
        <f t="shared" si="0"/>
        <v>0</v>
      </c>
      <c r="O202" s="151">
        <v>2</v>
      </c>
      <c r="AA202" s="129">
        <v>12</v>
      </c>
      <c r="AB202" s="129">
        <v>0</v>
      </c>
      <c r="AC202" s="129">
        <v>1799</v>
      </c>
      <c r="AZ202" s="129">
        <v>1</v>
      </c>
      <c r="BA202" s="129">
        <f t="shared" si="1"/>
        <v>0</v>
      </c>
      <c r="BB202" s="129">
        <f t="shared" si="2"/>
        <v>0</v>
      </c>
      <c r="BC202" s="129">
        <f t="shared" si="3"/>
        <v>0</v>
      </c>
      <c r="BD202" s="129">
        <f t="shared" si="4"/>
        <v>0</v>
      </c>
      <c r="BE202" s="129">
        <f t="shared" si="5"/>
        <v>0</v>
      </c>
      <c r="CZ202" s="129">
        <v>0</v>
      </c>
    </row>
    <row r="203" spans="1:104" ht="22.5">
      <c r="A203" s="152">
        <v>53</v>
      </c>
      <c r="B203" s="153" t="s">
        <v>1150</v>
      </c>
      <c r="C203" s="154" t="s">
        <v>1151</v>
      </c>
      <c r="D203" s="155" t="s">
        <v>1076</v>
      </c>
      <c r="E203" s="156">
        <v>1</v>
      </c>
      <c r="F203" s="183">
        <v>0</v>
      </c>
      <c r="G203" s="157">
        <f t="shared" si="0"/>
        <v>0</v>
      </c>
      <c r="O203" s="151">
        <v>2</v>
      </c>
      <c r="AA203" s="129">
        <v>12</v>
      </c>
      <c r="AB203" s="129">
        <v>0</v>
      </c>
      <c r="AC203" s="129">
        <v>1800</v>
      </c>
      <c r="AZ203" s="129">
        <v>1</v>
      </c>
      <c r="BA203" s="129">
        <f t="shared" si="1"/>
        <v>0</v>
      </c>
      <c r="BB203" s="129">
        <f t="shared" si="2"/>
        <v>0</v>
      </c>
      <c r="BC203" s="129">
        <f t="shared" si="3"/>
        <v>0</v>
      </c>
      <c r="BD203" s="129">
        <f t="shared" si="4"/>
        <v>0</v>
      </c>
      <c r="BE203" s="129">
        <f t="shared" si="5"/>
        <v>0</v>
      </c>
      <c r="CZ203" s="129">
        <v>0</v>
      </c>
    </row>
    <row r="204" spans="1:104" ht="12.75">
      <c r="A204" s="152">
        <v>54</v>
      </c>
      <c r="B204" s="153" t="s">
        <v>1152</v>
      </c>
      <c r="C204" s="154" t="s">
        <v>1153</v>
      </c>
      <c r="D204" s="155" t="s">
        <v>1076</v>
      </c>
      <c r="E204" s="156">
        <v>1</v>
      </c>
      <c r="F204" s="183">
        <v>0</v>
      </c>
      <c r="G204" s="157">
        <f t="shared" si="0"/>
        <v>0</v>
      </c>
      <c r="O204" s="151">
        <v>2</v>
      </c>
      <c r="AA204" s="129">
        <v>12</v>
      </c>
      <c r="AB204" s="129">
        <v>0</v>
      </c>
      <c r="AC204" s="129">
        <v>1801</v>
      </c>
      <c r="AZ204" s="129">
        <v>1</v>
      </c>
      <c r="BA204" s="129">
        <f t="shared" si="1"/>
        <v>0</v>
      </c>
      <c r="BB204" s="129">
        <f t="shared" si="2"/>
        <v>0</v>
      </c>
      <c r="BC204" s="129">
        <f t="shared" si="3"/>
        <v>0</v>
      </c>
      <c r="BD204" s="129">
        <f t="shared" si="4"/>
        <v>0</v>
      </c>
      <c r="BE204" s="129">
        <f t="shared" si="5"/>
        <v>0</v>
      </c>
      <c r="CZ204" s="129">
        <v>0</v>
      </c>
    </row>
    <row r="205" spans="1:104" ht="12.75">
      <c r="A205" s="152">
        <v>55</v>
      </c>
      <c r="B205" s="153" t="s">
        <v>1154</v>
      </c>
      <c r="C205" s="154" t="s">
        <v>1134</v>
      </c>
      <c r="D205" s="155" t="s">
        <v>1076</v>
      </c>
      <c r="E205" s="156">
        <v>1</v>
      </c>
      <c r="F205" s="183">
        <v>0</v>
      </c>
      <c r="G205" s="157">
        <f t="shared" si="0"/>
        <v>0</v>
      </c>
      <c r="O205" s="151">
        <v>2</v>
      </c>
      <c r="AA205" s="129">
        <v>12</v>
      </c>
      <c r="AB205" s="129">
        <v>0</v>
      </c>
      <c r="AC205" s="129">
        <v>1803</v>
      </c>
      <c r="AZ205" s="129">
        <v>1</v>
      </c>
      <c r="BA205" s="129">
        <f t="shared" si="1"/>
        <v>0</v>
      </c>
      <c r="BB205" s="129">
        <f t="shared" si="2"/>
        <v>0</v>
      </c>
      <c r="BC205" s="129">
        <f t="shared" si="3"/>
        <v>0</v>
      </c>
      <c r="BD205" s="129">
        <f t="shared" si="4"/>
        <v>0</v>
      </c>
      <c r="BE205" s="129">
        <f t="shared" si="5"/>
        <v>0</v>
      </c>
      <c r="CZ205" s="129">
        <v>0</v>
      </c>
    </row>
    <row r="206" spans="1:104" ht="12.75">
      <c r="A206" s="152">
        <v>56</v>
      </c>
      <c r="B206" s="153" t="s">
        <v>1154</v>
      </c>
      <c r="C206" s="154" t="s">
        <v>1155</v>
      </c>
      <c r="D206" s="155" t="s">
        <v>1076</v>
      </c>
      <c r="E206" s="156">
        <v>1</v>
      </c>
      <c r="F206" s="183">
        <v>0</v>
      </c>
      <c r="G206" s="157">
        <f t="shared" si="0"/>
        <v>0</v>
      </c>
      <c r="O206" s="151">
        <v>2</v>
      </c>
      <c r="AA206" s="129">
        <v>12</v>
      </c>
      <c r="AB206" s="129">
        <v>0</v>
      </c>
      <c r="AC206" s="129">
        <v>1802</v>
      </c>
      <c r="AZ206" s="129">
        <v>1</v>
      </c>
      <c r="BA206" s="129">
        <f t="shared" si="1"/>
        <v>0</v>
      </c>
      <c r="BB206" s="129">
        <f t="shared" si="2"/>
        <v>0</v>
      </c>
      <c r="BC206" s="129">
        <f t="shared" si="3"/>
        <v>0</v>
      </c>
      <c r="BD206" s="129">
        <f t="shared" si="4"/>
        <v>0</v>
      </c>
      <c r="BE206" s="129">
        <f t="shared" si="5"/>
        <v>0</v>
      </c>
      <c r="CZ206" s="129">
        <v>0</v>
      </c>
    </row>
    <row r="207" spans="1:104" ht="12.75">
      <c r="A207" s="152">
        <v>57</v>
      </c>
      <c r="B207" s="153" t="s">
        <v>1156</v>
      </c>
      <c r="C207" s="154" t="s">
        <v>1157</v>
      </c>
      <c r="D207" s="155" t="s">
        <v>1076</v>
      </c>
      <c r="E207" s="156">
        <v>1</v>
      </c>
      <c r="F207" s="183">
        <v>0</v>
      </c>
      <c r="G207" s="157">
        <f t="shared" si="0"/>
        <v>0</v>
      </c>
      <c r="O207" s="151">
        <v>2</v>
      </c>
      <c r="AA207" s="129">
        <v>12</v>
      </c>
      <c r="AB207" s="129">
        <v>0</v>
      </c>
      <c r="AC207" s="129">
        <v>1804</v>
      </c>
      <c r="AZ207" s="129">
        <v>1</v>
      </c>
      <c r="BA207" s="129">
        <f t="shared" si="1"/>
        <v>0</v>
      </c>
      <c r="BB207" s="129">
        <f t="shared" si="2"/>
        <v>0</v>
      </c>
      <c r="BC207" s="129">
        <f t="shared" si="3"/>
        <v>0</v>
      </c>
      <c r="BD207" s="129">
        <f t="shared" si="4"/>
        <v>0</v>
      </c>
      <c r="BE207" s="129">
        <f t="shared" si="5"/>
        <v>0</v>
      </c>
      <c r="CZ207" s="129">
        <v>0</v>
      </c>
    </row>
    <row r="208" spans="1:104" ht="12.75">
      <c r="A208" s="152">
        <v>58</v>
      </c>
      <c r="B208" s="153" t="s">
        <v>1156</v>
      </c>
      <c r="C208" s="154" t="s">
        <v>1158</v>
      </c>
      <c r="D208" s="155" t="s">
        <v>1076</v>
      </c>
      <c r="E208" s="156">
        <v>1</v>
      </c>
      <c r="F208" s="183">
        <v>0</v>
      </c>
      <c r="G208" s="157">
        <f t="shared" si="0"/>
        <v>0</v>
      </c>
      <c r="O208" s="151">
        <v>2</v>
      </c>
      <c r="AA208" s="129">
        <v>12</v>
      </c>
      <c r="AB208" s="129">
        <v>0</v>
      </c>
      <c r="AC208" s="129">
        <v>1807</v>
      </c>
      <c r="AZ208" s="129">
        <v>1</v>
      </c>
      <c r="BA208" s="129">
        <f t="shared" si="1"/>
        <v>0</v>
      </c>
      <c r="BB208" s="129">
        <f t="shared" si="2"/>
        <v>0</v>
      </c>
      <c r="BC208" s="129">
        <f t="shared" si="3"/>
        <v>0</v>
      </c>
      <c r="BD208" s="129">
        <f t="shared" si="4"/>
        <v>0</v>
      </c>
      <c r="BE208" s="129">
        <f t="shared" si="5"/>
        <v>0</v>
      </c>
      <c r="CZ208" s="129">
        <v>0</v>
      </c>
    </row>
    <row r="209" spans="1:104" ht="12.75">
      <c r="A209" s="152">
        <v>59</v>
      </c>
      <c r="B209" s="153" t="s">
        <v>1156</v>
      </c>
      <c r="C209" s="154" t="s">
        <v>1159</v>
      </c>
      <c r="D209" s="155" t="s">
        <v>1076</v>
      </c>
      <c r="E209" s="156">
        <v>1</v>
      </c>
      <c r="F209" s="183">
        <v>0</v>
      </c>
      <c r="G209" s="157">
        <f t="shared" si="0"/>
        <v>0</v>
      </c>
      <c r="O209" s="151">
        <v>2</v>
      </c>
      <c r="AA209" s="129">
        <v>12</v>
      </c>
      <c r="AB209" s="129">
        <v>0</v>
      </c>
      <c r="AC209" s="129">
        <v>1806</v>
      </c>
      <c r="AZ209" s="129">
        <v>1</v>
      </c>
      <c r="BA209" s="129">
        <f t="shared" si="1"/>
        <v>0</v>
      </c>
      <c r="BB209" s="129">
        <f t="shared" si="2"/>
        <v>0</v>
      </c>
      <c r="BC209" s="129">
        <f t="shared" si="3"/>
        <v>0</v>
      </c>
      <c r="BD209" s="129">
        <f t="shared" si="4"/>
        <v>0</v>
      </c>
      <c r="BE209" s="129">
        <f t="shared" si="5"/>
        <v>0</v>
      </c>
      <c r="CZ209" s="129">
        <v>0</v>
      </c>
    </row>
    <row r="210" spans="1:104" ht="12.75">
      <c r="A210" s="152">
        <v>60</v>
      </c>
      <c r="B210" s="153" t="s">
        <v>1160</v>
      </c>
      <c r="C210" s="154" t="s">
        <v>1141</v>
      </c>
      <c r="D210" s="155" t="s">
        <v>1076</v>
      </c>
      <c r="E210" s="156">
        <v>1</v>
      </c>
      <c r="F210" s="183">
        <v>0</v>
      </c>
      <c r="G210" s="157">
        <f t="shared" si="0"/>
        <v>0</v>
      </c>
      <c r="O210" s="151">
        <v>2</v>
      </c>
      <c r="AA210" s="129">
        <v>12</v>
      </c>
      <c r="AB210" s="129">
        <v>0</v>
      </c>
      <c r="AC210" s="129">
        <v>1809</v>
      </c>
      <c r="AZ210" s="129">
        <v>1</v>
      </c>
      <c r="BA210" s="129">
        <f t="shared" si="1"/>
        <v>0</v>
      </c>
      <c r="BB210" s="129">
        <f t="shared" si="2"/>
        <v>0</v>
      </c>
      <c r="BC210" s="129">
        <f t="shared" si="3"/>
        <v>0</v>
      </c>
      <c r="BD210" s="129">
        <f t="shared" si="4"/>
        <v>0</v>
      </c>
      <c r="BE210" s="129">
        <f t="shared" si="5"/>
        <v>0</v>
      </c>
      <c r="CZ210" s="129">
        <v>0</v>
      </c>
    </row>
    <row r="211" spans="1:104" ht="12.75">
      <c r="A211" s="152">
        <v>61</v>
      </c>
      <c r="B211" s="153" t="s">
        <v>1160</v>
      </c>
      <c r="C211" s="154" t="s">
        <v>1161</v>
      </c>
      <c r="D211" s="155" t="s">
        <v>1076</v>
      </c>
      <c r="E211" s="156">
        <v>1</v>
      </c>
      <c r="F211" s="183">
        <v>0</v>
      </c>
      <c r="G211" s="157">
        <f t="shared" si="0"/>
        <v>0</v>
      </c>
      <c r="O211" s="151">
        <v>2</v>
      </c>
      <c r="AA211" s="129">
        <v>12</v>
      </c>
      <c r="AB211" s="129">
        <v>0</v>
      </c>
      <c r="AC211" s="129">
        <v>1808</v>
      </c>
      <c r="AZ211" s="129">
        <v>1</v>
      </c>
      <c r="BA211" s="129">
        <f t="shared" si="1"/>
        <v>0</v>
      </c>
      <c r="BB211" s="129">
        <f t="shared" si="2"/>
        <v>0</v>
      </c>
      <c r="BC211" s="129">
        <f t="shared" si="3"/>
        <v>0</v>
      </c>
      <c r="BD211" s="129">
        <f t="shared" si="4"/>
        <v>0</v>
      </c>
      <c r="BE211" s="129">
        <f t="shared" si="5"/>
        <v>0</v>
      </c>
      <c r="CZ211" s="129">
        <v>0</v>
      </c>
    </row>
    <row r="212" spans="1:104" ht="12.75">
      <c r="A212" s="152">
        <v>62</v>
      </c>
      <c r="B212" s="153" t="s">
        <v>1162</v>
      </c>
      <c r="C212" s="154" t="s">
        <v>1161</v>
      </c>
      <c r="D212" s="155" t="s">
        <v>1076</v>
      </c>
      <c r="E212" s="156">
        <v>1</v>
      </c>
      <c r="F212" s="183">
        <v>0</v>
      </c>
      <c r="G212" s="157">
        <f t="shared" si="0"/>
        <v>0</v>
      </c>
      <c r="O212" s="151">
        <v>2</v>
      </c>
      <c r="AA212" s="129">
        <v>12</v>
      </c>
      <c r="AB212" s="129">
        <v>0</v>
      </c>
      <c r="AC212" s="129">
        <v>1810</v>
      </c>
      <c r="AZ212" s="129">
        <v>1</v>
      </c>
      <c r="BA212" s="129">
        <f t="shared" si="1"/>
        <v>0</v>
      </c>
      <c r="BB212" s="129">
        <f t="shared" si="2"/>
        <v>0</v>
      </c>
      <c r="BC212" s="129">
        <f t="shared" si="3"/>
        <v>0</v>
      </c>
      <c r="BD212" s="129">
        <f t="shared" si="4"/>
        <v>0</v>
      </c>
      <c r="BE212" s="129">
        <f t="shared" si="5"/>
        <v>0</v>
      </c>
      <c r="CZ212" s="129">
        <v>0</v>
      </c>
    </row>
    <row r="213" spans="1:57" ht="12.75">
      <c r="A213" s="164"/>
      <c r="B213" s="165" t="s">
        <v>924</v>
      </c>
      <c r="C213" s="166" t="str">
        <f>CONCATENATE(B115," ",C115)</f>
        <v>3 Svislé a kompletní konstrukce</v>
      </c>
      <c r="D213" s="164"/>
      <c r="E213" s="167"/>
      <c r="F213" s="167"/>
      <c r="G213" s="168">
        <f>SUM(G115:G212)</f>
        <v>0</v>
      </c>
      <c r="O213" s="151">
        <v>4</v>
      </c>
      <c r="BA213" s="169">
        <f>SUM(BA115:BA212)</f>
        <v>0</v>
      </c>
      <c r="BB213" s="169">
        <f>SUM(BB115:BB212)</f>
        <v>0</v>
      </c>
      <c r="BC213" s="169">
        <f>SUM(BC115:BC212)</f>
        <v>0</v>
      </c>
      <c r="BD213" s="169">
        <f>SUM(BD115:BD212)</f>
        <v>0</v>
      </c>
      <c r="BE213" s="169">
        <f>SUM(BE115:BE212)</f>
        <v>0</v>
      </c>
    </row>
    <row r="214" spans="1:15" ht="12.75">
      <c r="A214" s="144" t="s">
        <v>921</v>
      </c>
      <c r="B214" s="145" t="s">
        <v>1163</v>
      </c>
      <c r="C214" s="146" t="s">
        <v>1164</v>
      </c>
      <c r="D214" s="147"/>
      <c r="E214" s="148"/>
      <c r="F214" s="148"/>
      <c r="G214" s="149"/>
      <c r="H214" s="150"/>
      <c r="I214" s="150"/>
      <c r="O214" s="151">
        <v>1</v>
      </c>
    </row>
    <row r="215" spans="1:104" ht="22.5">
      <c r="A215" s="152">
        <v>63</v>
      </c>
      <c r="B215" s="153" t="s">
        <v>1165</v>
      </c>
      <c r="C215" s="154" t="s">
        <v>1166</v>
      </c>
      <c r="D215" s="155" t="s">
        <v>936</v>
      </c>
      <c r="E215" s="156">
        <v>8.91</v>
      </c>
      <c r="F215" s="183">
        <v>0</v>
      </c>
      <c r="G215" s="157">
        <f>E215*F215</f>
        <v>0</v>
      </c>
      <c r="O215" s="151">
        <v>2</v>
      </c>
      <c r="AA215" s="129">
        <v>1</v>
      </c>
      <c r="AB215" s="129">
        <v>1</v>
      </c>
      <c r="AC215" s="129">
        <v>1</v>
      </c>
      <c r="AZ215" s="129">
        <v>1</v>
      </c>
      <c r="BA215" s="129">
        <f>IF(AZ215=1,G215,0)</f>
        <v>0</v>
      </c>
      <c r="BB215" s="129">
        <f>IF(AZ215=2,G215,0)</f>
        <v>0</v>
      </c>
      <c r="BC215" s="129">
        <f>IF(AZ215=3,G215,0)</f>
        <v>0</v>
      </c>
      <c r="BD215" s="129">
        <f>IF(AZ215=4,G215,0)</f>
        <v>0</v>
      </c>
      <c r="BE215" s="129">
        <f>IF(AZ215=5,G215,0)</f>
        <v>0</v>
      </c>
      <c r="CZ215" s="129">
        <v>0.0186</v>
      </c>
    </row>
    <row r="216" spans="1:15" ht="12.75">
      <c r="A216" s="158"/>
      <c r="B216" s="159"/>
      <c r="C216" s="507" t="s">
        <v>937</v>
      </c>
      <c r="D216" s="508"/>
      <c r="E216" s="161">
        <v>0</v>
      </c>
      <c r="F216" s="162"/>
      <c r="G216" s="163"/>
      <c r="M216" s="160" t="s">
        <v>937</v>
      </c>
      <c r="O216" s="151"/>
    </row>
    <row r="217" spans="1:15" ht="12.75">
      <c r="A217" s="158"/>
      <c r="B217" s="159"/>
      <c r="C217" s="507" t="s">
        <v>1167</v>
      </c>
      <c r="D217" s="508"/>
      <c r="E217" s="161">
        <v>8.91</v>
      </c>
      <c r="F217" s="162"/>
      <c r="G217" s="163"/>
      <c r="M217" s="160" t="s">
        <v>1167</v>
      </c>
      <c r="O217" s="151"/>
    </row>
    <row r="218" spans="1:104" ht="22.5">
      <c r="A218" s="152">
        <v>64</v>
      </c>
      <c r="B218" s="153" t="s">
        <v>1168</v>
      </c>
      <c r="C218" s="154" t="s">
        <v>1169</v>
      </c>
      <c r="D218" s="155" t="s">
        <v>936</v>
      </c>
      <c r="E218" s="156">
        <v>19.45</v>
      </c>
      <c r="F218" s="183">
        <v>0</v>
      </c>
      <c r="G218" s="157">
        <f>E218*F218</f>
        <v>0</v>
      </c>
      <c r="O218" s="151">
        <v>2</v>
      </c>
      <c r="AA218" s="129">
        <v>1</v>
      </c>
      <c r="AB218" s="129">
        <v>1</v>
      </c>
      <c r="AC218" s="129">
        <v>1</v>
      </c>
      <c r="AZ218" s="129">
        <v>1</v>
      </c>
      <c r="BA218" s="129">
        <f>IF(AZ218=1,G218,0)</f>
        <v>0</v>
      </c>
      <c r="BB218" s="129">
        <f>IF(AZ218=2,G218,0)</f>
        <v>0</v>
      </c>
      <c r="BC218" s="129">
        <f>IF(AZ218=3,G218,0)</f>
        <v>0</v>
      </c>
      <c r="BD218" s="129">
        <f>IF(AZ218=4,G218,0)</f>
        <v>0</v>
      </c>
      <c r="BE218" s="129">
        <f>IF(AZ218=5,G218,0)</f>
        <v>0</v>
      </c>
      <c r="CZ218" s="129">
        <v>0.02017</v>
      </c>
    </row>
    <row r="219" spans="1:15" ht="12.75">
      <c r="A219" s="158"/>
      <c r="B219" s="159"/>
      <c r="C219" s="507" t="s">
        <v>937</v>
      </c>
      <c r="D219" s="508"/>
      <c r="E219" s="161">
        <v>0</v>
      </c>
      <c r="F219" s="162"/>
      <c r="G219" s="163"/>
      <c r="M219" s="160" t="s">
        <v>937</v>
      </c>
      <c r="O219" s="151"/>
    </row>
    <row r="220" spans="1:15" ht="12.75">
      <c r="A220" s="158"/>
      <c r="B220" s="159"/>
      <c r="C220" s="507" t="s">
        <v>1170</v>
      </c>
      <c r="D220" s="508"/>
      <c r="E220" s="161">
        <v>4.275</v>
      </c>
      <c r="F220" s="162"/>
      <c r="G220" s="163"/>
      <c r="M220" s="160" t="s">
        <v>1170</v>
      </c>
      <c r="O220" s="151"/>
    </row>
    <row r="221" spans="1:15" ht="12.75">
      <c r="A221" s="158"/>
      <c r="B221" s="159"/>
      <c r="C221" s="507" t="s">
        <v>1171</v>
      </c>
      <c r="D221" s="508"/>
      <c r="E221" s="161">
        <v>15.175</v>
      </c>
      <c r="F221" s="162"/>
      <c r="G221" s="163"/>
      <c r="M221" s="160" t="s">
        <v>1171</v>
      </c>
      <c r="O221" s="151"/>
    </row>
    <row r="222" spans="1:104" ht="22.5">
      <c r="A222" s="152">
        <v>65</v>
      </c>
      <c r="B222" s="153" t="s">
        <v>1172</v>
      </c>
      <c r="C222" s="154" t="s">
        <v>1173</v>
      </c>
      <c r="D222" s="155" t="s">
        <v>936</v>
      </c>
      <c r="E222" s="156">
        <v>9</v>
      </c>
      <c r="F222" s="183">
        <v>0</v>
      </c>
      <c r="G222" s="157">
        <f>E222*F222</f>
        <v>0</v>
      </c>
      <c r="O222" s="151">
        <v>2</v>
      </c>
      <c r="AA222" s="129">
        <v>1</v>
      </c>
      <c r="AB222" s="129">
        <v>1</v>
      </c>
      <c r="AC222" s="129">
        <v>1</v>
      </c>
      <c r="AZ222" s="129">
        <v>1</v>
      </c>
      <c r="BA222" s="129">
        <f>IF(AZ222=1,G222,0)</f>
        <v>0</v>
      </c>
      <c r="BB222" s="129">
        <f>IF(AZ222=2,G222,0)</f>
        <v>0</v>
      </c>
      <c r="BC222" s="129">
        <f>IF(AZ222=3,G222,0)</f>
        <v>0</v>
      </c>
      <c r="BD222" s="129">
        <f>IF(AZ222=4,G222,0)</f>
        <v>0</v>
      </c>
      <c r="BE222" s="129">
        <f>IF(AZ222=5,G222,0)</f>
        <v>0</v>
      </c>
      <c r="CZ222" s="129">
        <v>0.0186</v>
      </c>
    </row>
    <row r="223" spans="1:15" ht="12.75">
      <c r="A223" s="158"/>
      <c r="B223" s="159"/>
      <c r="C223" s="507" t="s">
        <v>939</v>
      </c>
      <c r="D223" s="508"/>
      <c r="E223" s="161">
        <v>0</v>
      </c>
      <c r="F223" s="162"/>
      <c r="G223" s="163"/>
      <c r="M223" s="160" t="s">
        <v>939</v>
      </c>
      <c r="O223" s="151"/>
    </row>
    <row r="224" spans="1:15" ht="12.75">
      <c r="A224" s="158"/>
      <c r="B224" s="159"/>
      <c r="C224" s="507" t="s">
        <v>1174</v>
      </c>
      <c r="D224" s="508"/>
      <c r="E224" s="161">
        <v>9</v>
      </c>
      <c r="F224" s="162"/>
      <c r="G224" s="163"/>
      <c r="M224" s="160" t="s">
        <v>1174</v>
      </c>
      <c r="O224" s="151"/>
    </row>
    <row r="225" spans="1:104" ht="12.75">
      <c r="A225" s="152">
        <v>66</v>
      </c>
      <c r="B225" s="153" t="s">
        <v>1175</v>
      </c>
      <c r="C225" s="154" t="s">
        <v>1176</v>
      </c>
      <c r="D225" s="155" t="s">
        <v>936</v>
      </c>
      <c r="E225" s="156">
        <v>19.45</v>
      </c>
      <c r="F225" s="183">
        <v>0</v>
      </c>
      <c r="G225" s="157">
        <f>E225*F225</f>
        <v>0</v>
      </c>
      <c r="O225" s="151">
        <v>2</v>
      </c>
      <c r="AA225" s="129">
        <v>1</v>
      </c>
      <c r="AB225" s="129">
        <v>1</v>
      </c>
      <c r="AC225" s="129">
        <v>1</v>
      </c>
      <c r="AZ225" s="129">
        <v>1</v>
      </c>
      <c r="BA225" s="129">
        <f>IF(AZ225=1,G225,0)</f>
        <v>0</v>
      </c>
      <c r="BB225" s="129">
        <f>IF(AZ225=2,G225,0)</f>
        <v>0</v>
      </c>
      <c r="BC225" s="129">
        <f>IF(AZ225=3,G225,0)</f>
        <v>0</v>
      </c>
      <c r="BD225" s="129">
        <f>IF(AZ225=4,G225,0)</f>
        <v>0</v>
      </c>
      <c r="BE225" s="129">
        <f>IF(AZ225=5,G225,0)</f>
        <v>0</v>
      </c>
      <c r="CZ225" s="129">
        <v>0.00414</v>
      </c>
    </row>
    <row r="226" spans="1:15" ht="12.75">
      <c r="A226" s="158"/>
      <c r="B226" s="159"/>
      <c r="C226" s="507" t="s">
        <v>937</v>
      </c>
      <c r="D226" s="508"/>
      <c r="E226" s="161">
        <v>0</v>
      </c>
      <c r="F226" s="162"/>
      <c r="G226" s="163"/>
      <c r="M226" s="160" t="s">
        <v>937</v>
      </c>
      <c r="O226" s="151"/>
    </row>
    <row r="227" spans="1:15" ht="12.75">
      <c r="A227" s="158"/>
      <c r="B227" s="159"/>
      <c r="C227" s="507" t="s">
        <v>1170</v>
      </c>
      <c r="D227" s="508"/>
      <c r="E227" s="161">
        <v>4.275</v>
      </c>
      <c r="F227" s="162"/>
      <c r="G227" s="163"/>
      <c r="M227" s="160" t="s">
        <v>1170</v>
      </c>
      <c r="O227" s="151"/>
    </row>
    <row r="228" spans="1:15" ht="12.75">
      <c r="A228" s="158"/>
      <c r="B228" s="159"/>
      <c r="C228" s="507" t="s">
        <v>1171</v>
      </c>
      <c r="D228" s="508"/>
      <c r="E228" s="161">
        <v>15.175</v>
      </c>
      <c r="F228" s="162"/>
      <c r="G228" s="163"/>
      <c r="M228" s="160" t="s">
        <v>1171</v>
      </c>
      <c r="O228" s="151"/>
    </row>
    <row r="229" spans="1:104" ht="12.75">
      <c r="A229" s="152">
        <v>67</v>
      </c>
      <c r="B229" s="153" t="s">
        <v>1177</v>
      </c>
      <c r="C229" s="154" t="s">
        <v>1178</v>
      </c>
      <c r="D229" s="155" t="s">
        <v>936</v>
      </c>
      <c r="E229" s="156">
        <v>22.185</v>
      </c>
      <c r="F229" s="183">
        <v>0</v>
      </c>
      <c r="G229" s="157">
        <f>E229*F229</f>
        <v>0</v>
      </c>
      <c r="O229" s="151">
        <v>2</v>
      </c>
      <c r="AA229" s="129">
        <v>1</v>
      </c>
      <c r="AB229" s="129">
        <v>1</v>
      </c>
      <c r="AC229" s="129">
        <v>1</v>
      </c>
      <c r="AZ229" s="129">
        <v>1</v>
      </c>
      <c r="BA229" s="129">
        <f>IF(AZ229=1,G229,0)</f>
        <v>0</v>
      </c>
      <c r="BB229" s="129">
        <f>IF(AZ229=2,G229,0)</f>
        <v>0</v>
      </c>
      <c r="BC229" s="129">
        <f>IF(AZ229=3,G229,0)</f>
        <v>0</v>
      </c>
      <c r="BD229" s="129">
        <f>IF(AZ229=4,G229,0)</f>
        <v>0</v>
      </c>
      <c r="BE229" s="129">
        <f>IF(AZ229=5,G229,0)</f>
        <v>0</v>
      </c>
      <c r="CZ229" s="129">
        <v>0</v>
      </c>
    </row>
    <row r="230" spans="1:15" ht="12.75">
      <c r="A230" s="158"/>
      <c r="B230" s="159"/>
      <c r="C230" s="507" t="s">
        <v>937</v>
      </c>
      <c r="D230" s="508"/>
      <c r="E230" s="161">
        <v>0</v>
      </c>
      <c r="F230" s="162"/>
      <c r="G230" s="163"/>
      <c r="M230" s="160" t="s">
        <v>937</v>
      </c>
      <c r="O230" s="151"/>
    </row>
    <row r="231" spans="1:15" ht="12.75">
      <c r="A231" s="158"/>
      <c r="B231" s="159"/>
      <c r="C231" s="507" t="s">
        <v>1179</v>
      </c>
      <c r="D231" s="508"/>
      <c r="E231" s="161">
        <v>4.275</v>
      </c>
      <c r="F231" s="162"/>
      <c r="G231" s="163"/>
      <c r="M231" s="160" t="s">
        <v>1179</v>
      </c>
      <c r="O231" s="151"/>
    </row>
    <row r="232" spans="1:15" ht="12.75">
      <c r="A232" s="158"/>
      <c r="B232" s="159"/>
      <c r="C232" s="507" t="s">
        <v>1180</v>
      </c>
      <c r="D232" s="508"/>
      <c r="E232" s="161">
        <v>8.91</v>
      </c>
      <c r="F232" s="162"/>
      <c r="G232" s="163"/>
      <c r="M232" s="160" t="s">
        <v>1180</v>
      </c>
      <c r="O232" s="151"/>
    </row>
    <row r="233" spans="1:15" ht="12.75">
      <c r="A233" s="158"/>
      <c r="B233" s="159"/>
      <c r="C233" s="507" t="s">
        <v>939</v>
      </c>
      <c r="D233" s="508"/>
      <c r="E233" s="161">
        <v>0</v>
      </c>
      <c r="F233" s="162"/>
      <c r="G233" s="163"/>
      <c r="M233" s="160" t="s">
        <v>939</v>
      </c>
      <c r="O233" s="151"/>
    </row>
    <row r="234" spans="1:15" ht="12.75">
      <c r="A234" s="158"/>
      <c r="B234" s="159"/>
      <c r="C234" s="507" t="s">
        <v>1174</v>
      </c>
      <c r="D234" s="508"/>
      <c r="E234" s="161">
        <v>9</v>
      </c>
      <c r="F234" s="162"/>
      <c r="G234" s="163"/>
      <c r="M234" s="160" t="s">
        <v>1174</v>
      </c>
      <c r="O234" s="151"/>
    </row>
    <row r="235" spans="1:104" ht="22.5">
      <c r="A235" s="152">
        <v>68</v>
      </c>
      <c r="B235" s="153" t="s">
        <v>1181</v>
      </c>
      <c r="C235" s="154" t="s">
        <v>1182</v>
      </c>
      <c r="D235" s="155" t="s">
        <v>1106</v>
      </c>
      <c r="E235" s="156">
        <v>5.9</v>
      </c>
      <c r="F235" s="183">
        <v>0</v>
      </c>
      <c r="G235" s="157">
        <f>E235*F235</f>
        <v>0</v>
      </c>
      <c r="O235" s="151">
        <v>2</v>
      </c>
      <c r="AA235" s="129">
        <v>1</v>
      </c>
      <c r="AB235" s="129">
        <v>1</v>
      </c>
      <c r="AC235" s="129">
        <v>1</v>
      </c>
      <c r="AZ235" s="129">
        <v>1</v>
      </c>
      <c r="BA235" s="129">
        <f>IF(AZ235=1,G235,0)</f>
        <v>0</v>
      </c>
      <c r="BB235" s="129">
        <f>IF(AZ235=2,G235,0)</f>
        <v>0</v>
      </c>
      <c r="BC235" s="129">
        <f>IF(AZ235=3,G235,0)</f>
        <v>0</v>
      </c>
      <c r="BD235" s="129">
        <f>IF(AZ235=4,G235,0)</f>
        <v>0</v>
      </c>
      <c r="BE235" s="129">
        <f>IF(AZ235=5,G235,0)</f>
        <v>0</v>
      </c>
      <c r="CZ235" s="129">
        <v>0.01941</v>
      </c>
    </row>
    <row r="236" spans="1:15" ht="12.75">
      <c r="A236" s="158"/>
      <c r="B236" s="159"/>
      <c r="C236" s="507" t="s">
        <v>1123</v>
      </c>
      <c r="D236" s="508"/>
      <c r="E236" s="161">
        <v>0</v>
      </c>
      <c r="F236" s="162"/>
      <c r="G236" s="163"/>
      <c r="M236" s="160" t="s">
        <v>1123</v>
      </c>
      <c r="O236" s="151"/>
    </row>
    <row r="237" spans="1:15" ht="12.75">
      <c r="A237" s="158"/>
      <c r="B237" s="159"/>
      <c r="C237" s="507" t="s">
        <v>1183</v>
      </c>
      <c r="D237" s="508"/>
      <c r="E237" s="161">
        <v>5.9</v>
      </c>
      <c r="F237" s="162"/>
      <c r="G237" s="163"/>
      <c r="M237" s="160" t="s">
        <v>1183</v>
      </c>
      <c r="O237" s="151"/>
    </row>
    <row r="238" spans="1:57" ht="12.75">
      <c r="A238" s="164"/>
      <c r="B238" s="165" t="s">
        <v>924</v>
      </c>
      <c r="C238" s="166" t="str">
        <f>CONCATENATE(B214," ",C214)</f>
        <v>311 Sádrokartonové konstrukce</v>
      </c>
      <c r="D238" s="164"/>
      <c r="E238" s="167"/>
      <c r="F238" s="167"/>
      <c r="G238" s="168">
        <f>SUM(G214:G237)</f>
        <v>0</v>
      </c>
      <c r="O238" s="151">
        <v>4</v>
      </c>
      <c r="BA238" s="169">
        <f>SUM(BA214:BA237)</f>
        <v>0</v>
      </c>
      <c r="BB238" s="169">
        <f>SUM(BB214:BB237)</f>
        <v>0</v>
      </c>
      <c r="BC238" s="169">
        <f>SUM(BC214:BC237)</f>
        <v>0</v>
      </c>
      <c r="BD238" s="169">
        <f>SUM(BD214:BD237)</f>
        <v>0</v>
      </c>
      <c r="BE238" s="169">
        <f>SUM(BE214:BE237)</f>
        <v>0</v>
      </c>
    </row>
    <row r="239" spans="1:15" ht="12.75">
      <c r="A239" s="144" t="s">
        <v>921</v>
      </c>
      <c r="B239" s="145" t="s">
        <v>1184</v>
      </c>
      <c r="C239" s="146" t="s">
        <v>1185</v>
      </c>
      <c r="D239" s="147"/>
      <c r="E239" s="148"/>
      <c r="F239" s="148"/>
      <c r="G239" s="149"/>
      <c r="H239" s="150"/>
      <c r="I239" s="150"/>
      <c r="O239" s="151">
        <v>1</v>
      </c>
    </row>
    <row r="240" spans="1:104" ht="12.75">
      <c r="A240" s="152">
        <v>69</v>
      </c>
      <c r="B240" s="153" t="s">
        <v>1186</v>
      </c>
      <c r="C240" s="154" t="s">
        <v>1187</v>
      </c>
      <c r="D240" s="155" t="s">
        <v>943</v>
      </c>
      <c r="E240" s="156">
        <v>24.7628</v>
      </c>
      <c r="F240" s="183">
        <v>0</v>
      </c>
      <c r="G240" s="157">
        <f>E240*F240</f>
        <v>0</v>
      </c>
      <c r="O240" s="151">
        <v>2</v>
      </c>
      <c r="AA240" s="129">
        <v>1</v>
      </c>
      <c r="AB240" s="129">
        <v>1</v>
      </c>
      <c r="AC240" s="129">
        <v>1</v>
      </c>
      <c r="AZ240" s="129">
        <v>1</v>
      </c>
      <c r="BA240" s="129">
        <f>IF(AZ240=1,G240,0)</f>
        <v>0</v>
      </c>
      <c r="BB240" s="129">
        <f>IF(AZ240=2,G240,0)</f>
        <v>0</v>
      </c>
      <c r="BC240" s="129">
        <f>IF(AZ240=3,G240,0)</f>
        <v>0</v>
      </c>
      <c r="BD240" s="129">
        <f>IF(AZ240=4,G240,0)</f>
        <v>0</v>
      </c>
      <c r="BE240" s="129">
        <f>IF(AZ240=5,G240,0)</f>
        <v>0</v>
      </c>
      <c r="CZ240" s="129">
        <v>2.52514</v>
      </c>
    </row>
    <row r="241" spans="1:15" ht="12.75">
      <c r="A241" s="158"/>
      <c r="B241" s="159"/>
      <c r="C241" s="507" t="s">
        <v>1188</v>
      </c>
      <c r="D241" s="508"/>
      <c r="E241" s="161">
        <v>0</v>
      </c>
      <c r="F241" s="162"/>
      <c r="G241" s="163"/>
      <c r="M241" s="160" t="s">
        <v>1188</v>
      </c>
      <c r="O241" s="151"/>
    </row>
    <row r="242" spans="1:15" ht="12.75">
      <c r="A242" s="158"/>
      <c r="B242" s="159"/>
      <c r="C242" s="507" t="s">
        <v>1189</v>
      </c>
      <c r="D242" s="508"/>
      <c r="E242" s="161">
        <v>0</v>
      </c>
      <c r="F242" s="162"/>
      <c r="G242" s="163"/>
      <c r="M242" s="160" t="s">
        <v>1189</v>
      </c>
      <c r="O242" s="151"/>
    </row>
    <row r="243" spans="1:15" ht="12.75">
      <c r="A243" s="158"/>
      <c r="B243" s="159"/>
      <c r="C243" s="507" t="s">
        <v>1190</v>
      </c>
      <c r="D243" s="508"/>
      <c r="E243" s="161">
        <v>3.069</v>
      </c>
      <c r="F243" s="162"/>
      <c r="G243" s="163"/>
      <c r="M243" s="160" t="s">
        <v>1190</v>
      </c>
      <c r="O243" s="151"/>
    </row>
    <row r="244" spans="1:15" ht="12.75">
      <c r="A244" s="158"/>
      <c r="B244" s="159"/>
      <c r="C244" s="507" t="s">
        <v>1191</v>
      </c>
      <c r="D244" s="508"/>
      <c r="E244" s="161">
        <v>12.4047</v>
      </c>
      <c r="F244" s="162"/>
      <c r="G244" s="163"/>
      <c r="M244" s="160" t="s">
        <v>1191</v>
      </c>
      <c r="O244" s="151"/>
    </row>
    <row r="245" spans="1:15" ht="12.75">
      <c r="A245" s="158"/>
      <c r="B245" s="159"/>
      <c r="C245" s="507" t="s">
        <v>1192</v>
      </c>
      <c r="D245" s="508"/>
      <c r="E245" s="161">
        <v>0.1677</v>
      </c>
      <c r="F245" s="162"/>
      <c r="G245" s="163"/>
      <c r="M245" s="160" t="s">
        <v>1192</v>
      </c>
      <c r="O245" s="151"/>
    </row>
    <row r="246" spans="1:15" ht="12.75">
      <c r="A246" s="158"/>
      <c r="B246" s="159"/>
      <c r="C246" s="507" t="s">
        <v>1193</v>
      </c>
      <c r="D246" s="508"/>
      <c r="E246" s="161">
        <v>0.1152</v>
      </c>
      <c r="F246" s="162"/>
      <c r="G246" s="163"/>
      <c r="M246" s="160" t="s">
        <v>1193</v>
      </c>
      <c r="O246" s="151"/>
    </row>
    <row r="247" spans="1:15" ht="12.75">
      <c r="A247" s="158"/>
      <c r="B247" s="159"/>
      <c r="C247" s="507" t="s">
        <v>1194</v>
      </c>
      <c r="D247" s="508"/>
      <c r="E247" s="161">
        <v>0.6444</v>
      </c>
      <c r="F247" s="162"/>
      <c r="G247" s="163"/>
      <c r="M247" s="160" t="s">
        <v>1194</v>
      </c>
      <c r="O247" s="151"/>
    </row>
    <row r="248" spans="1:15" ht="12.75">
      <c r="A248" s="158"/>
      <c r="B248" s="159"/>
      <c r="C248" s="507" t="s">
        <v>1195</v>
      </c>
      <c r="D248" s="508"/>
      <c r="E248" s="161">
        <v>0.429</v>
      </c>
      <c r="F248" s="162"/>
      <c r="G248" s="163"/>
      <c r="M248" s="160" t="s">
        <v>1195</v>
      </c>
      <c r="O248" s="151"/>
    </row>
    <row r="249" spans="1:15" ht="12.75">
      <c r="A249" s="158"/>
      <c r="B249" s="159"/>
      <c r="C249" s="507" t="s">
        <v>1196</v>
      </c>
      <c r="D249" s="508"/>
      <c r="E249" s="161">
        <v>0</v>
      </c>
      <c r="F249" s="162"/>
      <c r="G249" s="163"/>
      <c r="M249" s="160" t="s">
        <v>1196</v>
      </c>
      <c r="O249" s="151"/>
    </row>
    <row r="250" spans="1:15" ht="12.75">
      <c r="A250" s="158"/>
      <c r="B250" s="159"/>
      <c r="C250" s="507" t="s">
        <v>1197</v>
      </c>
      <c r="D250" s="508"/>
      <c r="E250" s="161">
        <v>4.5728</v>
      </c>
      <c r="F250" s="162"/>
      <c r="G250" s="163"/>
      <c r="M250" s="160" t="s">
        <v>1197</v>
      </c>
      <c r="O250" s="151"/>
    </row>
    <row r="251" spans="1:15" ht="12.75">
      <c r="A251" s="158"/>
      <c r="B251" s="159"/>
      <c r="C251" s="507" t="s">
        <v>1198</v>
      </c>
      <c r="D251" s="508"/>
      <c r="E251" s="161">
        <v>0</v>
      </c>
      <c r="F251" s="162"/>
      <c r="G251" s="163"/>
      <c r="M251" s="160" t="s">
        <v>1198</v>
      </c>
      <c r="O251" s="151"/>
    </row>
    <row r="252" spans="1:15" ht="12.75">
      <c r="A252" s="158"/>
      <c r="B252" s="159"/>
      <c r="C252" s="507" t="s">
        <v>1199</v>
      </c>
      <c r="D252" s="508"/>
      <c r="E252" s="161">
        <v>3.36</v>
      </c>
      <c r="F252" s="162"/>
      <c r="G252" s="163"/>
      <c r="M252" s="160" t="s">
        <v>1199</v>
      </c>
      <c r="O252" s="151"/>
    </row>
    <row r="253" spans="1:104" ht="12.75">
      <c r="A253" s="152">
        <v>70</v>
      </c>
      <c r="B253" s="153" t="s">
        <v>1200</v>
      </c>
      <c r="C253" s="154" t="s">
        <v>1201</v>
      </c>
      <c r="D253" s="155" t="s">
        <v>936</v>
      </c>
      <c r="E253" s="156">
        <v>135.1725</v>
      </c>
      <c r="F253" s="183">
        <v>0</v>
      </c>
      <c r="G253" s="157">
        <f>E253*F253</f>
        <v>0</v>
      </c>
      <c r="O253" s="151">
        <v>2</v>
      </c>
      <c r="AA253" s="129">
        <v>1</v>
      </c>
      <c r="AB253" s="129">
        <v>1</v>
      </c>
      <c r="AC253" s="129">
        <v>1</v>
      </c>
      <c r="AZ253" s="129">
        <v>1</v>
      </c>
      <c r="BA253" s="129">
        <f>IF(AZ253=1,G253,0)</f>
        <v>0</v>
      </c>
      <c r="BB253" s="129">
        <f>IF(AZ253=2,G253,0)</f>
        <v>0</v>
      </c>
      <c r="BC253" s="129">
        <f>IF(AZ253=3,G253,0)</f>
        <v>0</v>
      </c>
      <c r="BD253" s="129">
        <f>IF(AZ253=4,G253,0)</f>
        <v>0</v>
      </c>
      <c r="BE253" s="129">
        <f>IF(AZ253=5,G253,0)</f>
        <v>0</v>
      </c>
      <c r="CZ253" s="129">
        <v>0.04531</v>
      </c>
    </row>
    <row r="254" spans="1:15" ht="12.75">
      <c r="A254" s="158"/>
      <c r="B254" s="159"/>
      <c r="C254" s="507" t="s">
        <v>1188</v>
      </c>
      <c r="D254" s="508"/>
      <c r="E254" s="161">
        <v>0</v>
      </c>
      <c r="F254" s="162"/>
      <c r="G254" s="163"/>
      <c r="M254" s="160" t="s">
        <v>1188</v>
      </c>
      <c r="O254" s="151"/>
    </row>
    <row r="255" spans="1:15" ht="12.75">
      <c r="A255" s="158"/>
      <c r="B255" s="159"/>
      <c r="C255" s="507" t="s">
        <v>1189</v>
      </c>
      <c r="D255" s="508"/>
      <c r="E255" s="161">
        <v>0</v>
      </c>
      <c r="F255" s="162"/>
      <c r="G255" s="163"/>
      <c r="M255" s="160" t="s">
        <v>1189</v>
      </c>
      <c r="O255" s="151"/>
    </row>
    <row r="256" spans="1:15" ht="12.75">
      <c r="A256" s="158"/>
      <c r="B256" s="159"/>
      <c r="C256" s="507" t="s">
        <v>1202</v>
      </c>
      <c r="D256" s="508"/>
      <c r="E256" s="161">
        <v>13.95</v>
      </c>
      <c r="F256" s="162"/>
      <c r="G256" s="163"/>
      <c r="M256" s="160" t="s">
        <v>1202</v>
      </c>
      <c r="O256" s="151"/>
    </row>
    <row r="257" spans="1:15" ht="12.75">
      <c r="A257" s="158"/>
      <c r="B257" s="159"/>
      <c r="C257" s="507" t="s">
        <v>1203</v>
      </c>
      <c r="D257" s="508"/>
      <c r="E257" s="161">
        <v>56.385</v>
      </c>
      <c r="F257" s="162"/>
      <c r="G257" s="163"/>
      <c r="M257" s="160" t="s">
        <v>1203</v>
      </c>
      <c r="O257" s="151"/>
    </row>
    <row r="258" spans="1:15" ht="12.75">
      <c r="A258" s="158"/>
      <c r="B258" s="159"/>
      <c r="C258" s="507" t="s">
        <v>1204</v>
      </c>
      <c r="D258" s="508"/>
      <c r="E258" s="161">
        <v>0.7625</v>
      </c>
      <c r="F258" s="162"/>
      <c r="G258" s="163"/>
      <c r="M258" s="160" t="s">
        <v>1204</v>
      </c>
      <c r="O258" s="151"/>
    </row>
    <row r="259" spans="1:15" ht="12.75">
      <c r="A259" s="158"/>
      <c r="B259" s="159"/>
      <c r="C259" s="507" t="s">
        <v>1205</v>
      </c>
      <c r="D259" s="508"/>
      <c r="E259" s="161">
        <v>0.96</v>
      </c>
      <c r="F259" s="162"/>
      <c r="G259" s="163"/>
      <c r="M259" s="160" t="s">
        <v>1205</v>
      </c>
      <c r="O259" s="151"/>
    </row>
    <row r="260" spans="1:15" ht="12.75">
      <c r="A260" s="158"/>
      <c r="B260" s="159"/>
      <c r="C260" s="507" t="s">
        <v>1206</v>
      </c>
      <c r="D260" s="508"/>
      <c r="E260" s="161">
        <v>5.37</v>
      </c>
      <c r="F260" s="162"/>
      <c r="G260" s="163"/>
      <c r="M260" s="160" t="s">
        <v>1206</v>
      </c>
      <c r="O260" s="151"/>
    </row>
    <row r="261" spans="1:15" ht="12.75">
      <c r="A261" s="158"/>
      <c r="B261" s="159"/>
      <c r="C261" s="507" t="s">
        <v>1207</v>
      </c>
      <c r="D261" s="508"/>
      <c r="E261" s="161">
        <v>2.86</v>
      </c>
      <c r="F261" s="162"/>
      <c r="G261" s="163"/>
      <c r="M261" s="160" t="s">
        <v>1207</v>
      </c>
      <c r="O261" s="151"/>
    </row>
    <row r="262" spans="1:15" ht="12.75">
      <c r="A262" s="158"/>
      <c r="B262" s="159"/>
      <c r="C262" s="507" t="s">
        <v>1196</v>
      </c>
      <c r="D262" s="508"/>
      <c r="E262" s="161">
        <v>0</v>
      </c>
      <c r="F262" s="162"/>
      <c r="G262" s="163"/>
      <c r="M262" s="160" t="s">
        <v>1196</v>
      </c>
      <c r="O262" s="151"/>
    </row>
    <row r="263" spans="1:15" ht="12.75">
      <c r="A263" s="158"/>
      <c r="B263" s="159"/>
      <c r="C263" s="507" t="s">
        <v>1208</v>
      </c>
      <c r="D263" s="508"/>
      <c r="E263" s="161">
        <v>32.485</v>
      </c>
      <c r="F263" s="162"/>
      <c r="G263" s="163"/>
      <c r="M263" s="160" t="s">
        <v>1208</v>
      </c>
      <c r="O263" s="151"/>
    </row>
    <row r="264" spans="1:15" ht="12.75">
      <c r="A264" s="158"/>
      <c r="B264" s="159"/>
      <c r="C264" s="507" t="s">
        <v>1198</v>
      </c>
      <c r="D264" s="508"/>
      <c r="E264" s="161">
        <v>0</v>
      </c>
      <c r="F264" s="162"/>
      <c r="G264" s="163"/>
      <c r="M264" s="160" t="s">
        <v>1198</v>
      </c>
      <c r="O264" s="151"/>
    </row>
    <row r="265" spans="1:15" ht="12.75">
      <c r="A265" s="158"/>
      <c r="B265" s="159"/>
      <c r="C265" s="507" t="s">
        <v>1209</v>
      </c>
      <c r="D265" s="508"/>
      <c r="E265" s="161">
        <v>22.4</v>
      </c>
      <c r="F265" s="162"/>
      <c r="G265" s="163"/>
      <c r="M265" s="160" t="s">
        <v>1209</v>
      </c>
      <c r="O265" s="151"/>
    </row>
    <row r="266" spans="1:104" ht="12.75">
      <c r="A266" s="152">
        <v>71</v>
      </c>
      <c r="B266" s="153" t="s">
        <v>1210</v>
      </c>
      <c r="C266" s="154" t="s">
        <v>1211</v>
      </c>
      <c r="D266" s="155" t="s">
        <v>936</v>
      </c>
      <c r="E266" s="156">
        <v>135.1725</v>
      </c>
      <c r="F266" s="183">
        <v>0</v>
      </c>
      <c r="G266" s="157">
        <f>E266*F266</f>
        <v>0</v>
      </c>
      <c r="O266" s="151">
        <v>2</v>
      </c>
      <c r="AA266" s="129">
        <v>1</v>
      </c>
      <c r="AB266" s="129">
        <v>1</v>
      </c>
      <c r="AC266" s="129">
        <v>1</v>
      </c>
      <c r="AZ266" s="129">
        <v>1</v>
      </c>
      <c r="BA266" s="129">
        <f>IF(AZ266=1,G266,0)</f>
        <v>0</v>
      </c>
      <c r="BB266" s="129">
        <f>IF(AZ266=2,G266,0)</f>
        <v>0</v>
      </c>
      <c r="BC266" s="129">
        <f>IF(AZ266=3,G266,0)</f>
        <v>0</v>
      </c>
      <c r="BD266" s="129">
        <f>IF(AZ266=4,G266,0)</f>
        <v>0</v>
      </c>
      <c r="BE266" s="129">
        <f>IF(AZ266=5,G266,0)</f>
        <v>0</v>
      </c>
      <c r="CZ266" s="129">
        <v>0</v>
      </c>
    </row>
    <row r="267" spans="1:104" ht="12.75">
      <c r="A267" s="152">
        <v>72</v>
      </c>
      <c r="B267" s="153" t="s">
        <v>1212</v>
      </c>
      <c r="C267" s="154" t="s">
        <v>1213</v>
      </c>
      <c r="D267" s="155" t="s">
        <v>936</v>
      </c>
      <c r="E267" s="156">
        <v>134.1225</v>
      </c>
      <c r="F267" s="183">
        <v>0</v>
      </c>
      <c r="G267" s="157">
        <f>E267*F267</f>
        <v>0</v>
      </c>
      <c r="O267" s="151">
        <v>2</v>
      </c>
      <c r="AA267" s="129">
        <v>1</v>
      </c>
      <c r="AB267" s="129">
        <v>1</v>
      </c>
      <c r="AC267" s="129">
        <v>1</v>
      </c>
      <c r="AZ267" s="129">
        <v>1</v>
      </c>
      <c r="BA267" s="129">
        <f>IF(AZ267=1,G267,0)</f>
        <v>0</v>
      </c>
      <c r="BB267" s="129">
        <f>IF(AZ267=2,G267,0)</f>
        <v>0</v>
      </c>
      <c r="BC267" s="129">
        <f>IF(AZ267=3,G267,0)</f>
        <v>0</v>
      </c>
      <c r="BD267" s="129">
        <f>IF(AZ267=4,G267,0)</f>
        <v>0</v>
      </c>
      <c r="BE267" s="129">
        <f>IF(AZ267=5,G267,0)</f>
        <v>0</v>
      </c>
      <c r="CZ267" s="129">
        <v>0.00211</v>
      </c>
    </row>
    <row r="268" spans="1:15" ht="12.75">
      <c r="A268" s="158"/>
      <c r="B268" s="159"/>
      <c r="C268" s="507" t="s">
        <v>1188</v>
      </c>
      <c r="D268" s="508"/>
      <c r="E268" s="161">
        <v>0</v>
      </c>
      <c r="F268" s="162"/>
      <c r="G268" s="163"/>
      <c r="M268" s="160" t="s">
        <v>1188</v>
      </c>
      <c r="O268" s="151"/>
    </row>
    <row r="269" spans="1:15" ht="12.75">
      <c r="A269" s="158"/>
      <c r="B269" s="159"/>
      <c r="C269" s="507" t="s">
        <v>1189</v>
      </c>
      <c r="D269" s="508"/>
      <c r="E269" s="161">
        <v>0</v>
      </c>
      <c r="F269" s="162"/>
      <c r="G269" s="163"/>
      <c r="M269" s="160" t="s">
        <v>1189</v>
      </c>
      <c r="O269" s="151"/>
    </row>
    <row r="270" spans="1:15" ht="12.75">
      <c r="A270" s="158"/>
      <c r="B270" s="159"/>
      <c r="C270" s="507" t="s">
        <v>1202</v>
      </c>
      <c r="D270" s="508"/>
      <c r="E270" s="161">
        <v>13.95</v>
      </c>
      <c r="F270" s="162"/>
      <c r="G270" s="163"/>
      <c r="M270" s="160" t="s">
        <v>1202</v>
      </c>
      <c r="O270" s="151"/>
    </row>
    <row r="271" spans="1:15" ht="12.75">
      <c r="A271" s="158"/>
      <c r="B271" s="159"/>
      <c r="C271" s="507" t="s">
        <v>1203</v>
      </c>
      <c r="D271" s="508"/>
      <c r="E271" s="161">
        <v>56.385</v>
      </c>
      <c r="F271" s="162"/>
      <c r="G271" s="163"/>
      <c r="M271" s="160" t="s">
        <v>1203</v>
      </c>
      <c r="O271" s="151"/>
    </row>
    <row r="272" spans="1:15" ht="12.75">
      <c r="A272" s="158"/>
      <c r="B272" s="159"/>
      <c r="C272" s="507" t="s">
        <v>1204</v>
      </c>
      <c r="D272" s="508"/>
      <c r="E272" s="161">
        <v>0.7625</v>
      </c>
      <c r="F272" s="162"/>
      <c r="G272" s="163"/>
      <c r="M272" s="160" t="s">
        <v>1204</v>
      </c>
      <c r="O272" s="151"/>
    </row>
    <row r="273" spans="1:15" ht="12.75">
      <c r="A273" s="158"/>
      <c r="B273" s="159"/>
      <c r="C273" s="507" t="s">
        <v>1205</v>
      </c>
      <c r="D273" s="508"/>
      <c r="E273" s="161">
        <v>0.96</v>
      </c>
      <c r="F273" s="162"/>
      <c r="G273" s="163"/>
      <c r="M273" s="160" t="s">
        <v>1205</v>
      </c>
      <c r="O273" s="151"/>
    </row>
    <row r="274" spans="1:15" ht="12.75">
      <c r="A274" s="158"/>
      <c r="B274" s="159"/>
      <c r="C274" s="507" t="s">
        <v>1206</v>
      </c>
      <c r="D274" s="508"/>
      <c r="E274" s="161">
        <v>5.37</v>
      </c>
      <c r="F274" s="162"/>
      <c r="G274" s="163"/>
      <c r="M274" s="160" t="s">
        <v>1206</v>
      </c>
      <c r="O274" s="151"/>
    </row>
    <row r="275" spans="1:15" ht="12.75">
      <c r="A275" s="158"/>
      <c r="B275" s="159"/>
      <c r="C275" s="507" t="s">
        <v>1207</v>
      </c>
      <c r="D275" s="508"/>
      <c r="E275" s="161">
        <v>2.86</v>
      </c>
      <c r="F275" s="162"/>
      <c r="G275" s="163"/>
      <c r="M275" s="160" t="s">
        <v>1207</v>
      </c>
      <c r="O275" s="151"/>
    </row>
    <row r="276" spans="1:15" ht="12.75">
      <c r="A276" s="158"/>
      <c r="B276" s="159"/>
      <c r="C276" s="507" t="s">
        <v>1196</v>
      </c>
      <c r="D276" s="508"/>
      <c r="E276" s="161">
        <v>0</v>
      </c>
      <c r="F276" s="162"/>
      <c r="G276" s="163"/>
      <c r="M276" s="160" t="s">
        <v>1196</v>
      </c>
      <c r="O276" s="151"/>
    </row>
    <row r="277" spans="1:15" ht="12.75">
      <c r="A277" s="158"/>
      <c r="B277" s="159"/>
      <c r="C277" s="507" t="s">
        <v>1208</v>
      </c>
      <c r="D277" s="508"/>
      <c r="E277" s="161">
        <v>32.485</v>
      </c>
      <c r="F277" s="162"/>
      <c r="G277" s="163"/>
      <c r="M277" s="160" t="s">
        <v>1208</v>
      </c>
      <c r="O277" s="151"/>
    </row>
    <row r="278" spans="1:15" ht="12.75">
      <c r="A278" s="158"/>
      <c r="B278" s="159"/>
      <c r="C278" s="507" t="s">
        <v>1198</v>
      </c>
      <c r="D278" s="508"/>
      <c r="E278" s="161">
        <v>0</v>
      </c>
      <c r="F278" s="162"/>
      <c r="G278" s="163"/>
      <c r="M278" s="160" t="s">
        <v>1198</v>
      </c>
      <c r="O278" s="151"/>
    </row>
    <row r="279" spans="1:15" ht="12.75">
      <c r="A279" s="158"/>
      <c r="B279" s="159"/>
      <c r="C279" s="507" t="s">
        <v>1214</v>
      </c>
      <c r="D279" s="508"/>
      <c r="E279" s="161">
        <v>21.35</v>
      </c>
      <c r="F279" s="162"/>
      <c r="G279" s="163"/>
      <c r="M279" s="160" t="s">
        <v>1214</v>
      </c>
      <c r="O279" s="151"/>
    </row>
    <row r="280" spans="1:104" ht="12.75">
      <c r="A280" s="152">
        <v>73</v>
      </c>
      <c r="B280" s="153" t="s">
        <v>1215</v>
      </c>
      <c r="C280" s="154" t="s">
        <v>1216</v>
      </c>
      <c r="D280" s="155" t="s">
        <v>936</v>
      </c>
      <c r="E280" s="156">
        <v>134.1225</v>
      </c>
      <c r="F280" s="183">
        <v>0</v>
      </c>
      <c r="G280" s="157">
        <f>E280*F280</f>
        <v>0</v>
      </c>
      <c r="O280" s="151">
        <v>2</v>
      </c>
      <c r="AA280" s="129">
        <v>1</v>
      </c>
      <c r="AB280" s="129">
        <v>1</v>
      </c>
      <c r="AC280" s="129">
        <v>1</v>
      </c>
      <c r="AZ280" s="129">
        <v>1</v>
      </c>
      <c r="BA280" s="129">
        <f>IF(AZ280=1,G280,0)</f>
        <v>0</v>
      </c>
      <c r="BB280" s="129">
        <f>IF(AZ280=2,G280,0)</f>
        <v>0</v>
      </c>
      <c r="BC280" s="129">
        <f>IF(AZ280=3,G280,0)</f>
        <v>0</v>
      </c>
      <c r="BD280" s="129">
        <f>IF(AZ280=4,G280,0)</f>
        <v>0</v>
      </c>
      <c r="BE280" s="129">
        <f>IF(AZ280=5,G280,0)</f>
        <v>0</v>
      </c>
      <c r="CZ280" s="129">
        <v>0</v>
      </c>
    </row>
    <row r="281" spans="1:104" ht="12.75">
      <c r="A281" s="152">
        <v>74</v>
      </c>
      <c r="B281" s="153" t="s">
        <v>1217</v>
      </c>
      <c r="C281" s="154" t="s">
        <v>1218</v>
      </c>
      <c r="D281" s="155" t="s">
        <v>1004</v>
      </c>
      <c r="E281" s="156">
        <v>1.611</v>
      </c>
      <c r="F281" s="183">
        <v>0</v>
      </c>
      <c r="G281" s="157">
        <f>E281*F281</f>
        <v>0</v>
      </c>
      <c r="O281" s="151">
        <v>2</v>
      </c>
      <c r="AA281" s="129">
        <v>1</v>
      </c>
      <c r="AB281" s="129">
        <v>1</v>
      </c>
      <c r="AC281" s="129">
        <v>1</v>
      </c>
      <c r="AZ281" s="129">
        <v>1</v>
      </c>
      <c r="BA281" s="129">
        <f>IF(AZ281=1,G281,0)</f>
        <v>0</v>
      </c>
      <c r="BB281" s="129">
        <f>IF(AZ281=2,G281,0)</f>
        <v>0</v>
      </c>
      <c r="BC281" s="129">
        <f>IF(AZ281=3,G281,0)</f>
        <v>0</v>
      </c>
      <c r="BD281" s="129">
        <f>IF(AZ281=4,G281,0)</f>
        <v>0</v>
      </c>
      <c r="BE281" s="129">
        <f>IF(AZ281=5,G281,0)</f>
        <v>0</v>
      </c>
      <c r="CZ281" s="129">
        <v>1.02139</v>
      </c>
    </row>
    <row r="282" spans="1:15" ht="12.75">
      <c r="A282" s="158"/>
      <c r="B282" s="159"/>
      <c r="C282" s="507" t="s">
        <v>1188</v>
      </c>
      <c r="D282" s="508"/>
      <c r="E282" s="161">
        <v>0</v>
      </c>
      <c r="F282" s="162"/>
      <c r="G282" s="163"/>
      <c r="M282" s="160" t="s">
        <v>1188</v>
      </c>
      <c r="O282" s="151"/>
    </row>
    <row r="283" spans="1:15" ht="12.75">
      <c r="A283" s="158"/>
      <c r="B283" s="159"/>
      <c r="C283" s="507" t="s">
        <v>1189</v>
      </c>
      <c r="D283" s="508"/>
      <c r="E283" s="161">
        <v>0</v>
      </c>
      <c r="F283" s="162"/>
      <c r="G283" s="163"/>
      <c r="M283" s="160" t="s">
        <v>1189</v>
      </c>
      <c r="O283" s="151"/>
    </row>
    <row r="284" spans="1:15" ht="12.75">
      <c r="A284" s="158"/>
      <c r="B284" s="159"/>
      <c r="C284" s="507" t="s">
        <v>1219</v>
      </c>
      <c r="D284" s="508"/>
      <c r="E284" s="161">
        <v>1.272</v>
      </c>
      <c r="F284" s="162"/>
      <c r="G284" s="163"/>
      <c r="M284" s="160" t="s">
        <v>1219</v>
      </c>
      <c r="O284" s="151"/>
    </row>
    <row r="285" spans="1:15" ht="12.75">
      <c r="A285" s="158"/>
      <c r="B285" s="159"/>
      <c r="C285" s="507" t="s">
        <v>1196</v>
      </c>
      <c r="D285" s="508"/>
      <c r="E285" s="161">
        <v>0</v>
      </c>
      <c r="F285" s="162"/>
      <c r="G285" s="163"/>
      <c r="M285" s="160" t="s">
        <v>1196</v>
      </c>
      <c r="O285" s="151"/>
    </row>
    <row r="286" spans="1:15" ht="12.75">
      <c r="A286" s="158"/>
      <c r="B286" s="159"/>
      <c r="C286" s="507" t="s">
        <v>1220</v>
      </c>
      <c r="D286" s="508"/>
      <c r="E286" s="161">
        <v>0.175</v>
      </c>
      <c r="F286" s="162"/>
      <c r="G286" s="163"/>
      <c r="M286" s="160" t="s">
        <v>1220</v>
      </c>
      <c r="O286" s="151"/>
    </row>
    <row r="287" spans="1:15" ht="12.75">
      <c r="A287" s="158"/>
      <c r="B287" s="159"/>
      <c r="C287" s="507" t="s">
        <v>1198</v>
      </c>
      <c r="D287" s="508"/>
      <c r="E287" s="161">
        <v>0</v>
      </c>
      <c r="F287" s="162"/>
      <c r="G287" s="163"/>
      <c r="M287" s="160" t="s">
        <v>1198</v>
      </c>
      <c r="O287" s="151"/>
    </row>
    <row r="288" spans="1:15" ht="12.75">
      <c r="A288" s="158"/>
      <c r="B288" s="159"/>
      <c r="C288" s="507" t="s">
        <v>1221</v>
      </c>
      <c r="D288" s="508"/>
      <c r="E288" s="161">
        <v>0.164</v>
      </c>
      <c r="F288" s="162"/>
      <c r="G288" s="163"/>
      <c r="M288" s="160" t="s">
        <v>1221</v>
      </c>
      <c r="O288" s="151"/>
    </row>
    <row r="289" spans="1:104" ht="22.5">
      <c r="A289" s="152">
        <v>75</v>
      </c>
      <c r="B289" s="153" t="s">
        <v>1222</v>
      </c>
      <c r="C289" s="154" t="s">
        <v>1223</v>
      </c>
      <c r="D289" s="155" t="s">
        <v>1004</v>
      </c>
      <c r="E289" s="156">
        <v>0.197</v>
      </c>
      <c r="F289" s="183">
        <v>0</v>
      </c>
      <c r="G289" s="157">
        <f>E289*F289</f>
        <v>0</v>
      </c>
      <c r="O289" s="151">
        <v>2</v>
      </c>
      <c r="AA289" s="129">
        <v>1</v>
      </c>
      <c r="AB289" s="129">
        <v>1</v>
      </c>
      <c r="AC289" s="129">
        <v>1</v>
      </c>
      <c r="AZ289" s="129">
        <v>1</v>
      </c>
      <c r="BA289" s="129">
        <f>IF(AZ289=1,G289,0)</f>
        <v>0</v>
      </c>
      <c r="BB289" s="129">
        <f>IF(AZ289=2,G289,0)</f>
        <v>0</v>
      </c>
      <c r="BC289" s="129">
        <f>IF(AZ289=3,G289,0)</f>
        <v>0</v>
      </c>
      <c r="BD289" s="129">
        <f>IF(AZ289=4,G289,0)</f>
        <v>0</v>
      </c>
      <c r="BE289" s="129">
        <f>IF(AZ289=5,G289,0)</f>
        <v>0</v>
      </c>
      <c r="CZ289" s="129">
        <v>1.05544</v>
      </c>
    </row>
    <row r="290" spans="1:15" ht="12.75">
      <c r="A290" s="158"/>
      <c r="B290" s="159"/>
      <c r="C290" s="507" t="s">
        <v>1188</v>
      </c>
      <c r="D290" s="508"/>
      <c r="E290" s="161">
        <v>0</v>
      </c>
      <c r="F290" s="162"/>
      <c r="G290" s="163"/>
      <c r="M290" s="160" t="s">
        <v>1188</v>
      </c>
      <c r="O290" s="151"/>
    </row>
    <row r="291" spans="1:15" ht="12.75">
      <c r="A291" s="158"/>
      <c r="B291" s="159"/>
      <c r="C291" s="507" t="s">
        <v>1189</v>
      </c>
      <c r="D291" s="508"/>
      <c r="E291" s="161">
        <v>0</v>
      </c>
      <c r="F291" s="162"/>
      <c r="G291" s="163"/>
      <c r="M291" s="160" t="s">
        <v>1189</v>
      </c>
      <c r="O291" s="151"/>
    </row>
    <row r="292" spans="1:15" ht="12.75">
      <c r="A292" s="158"/>
      <c r="B292" s="159"/>
      <c r="C292" s="507" t="s">
        <v>1224</v>
      </c>
      <c r="D292" s="508"/>
      <c r="E292" s="161">
        <v>0.054</v>
      </c>
      <c r="F292" s="162"/>
      <c r="G292" s="163"/>
      <c r="M292" s="160" t="s">
        <v>1224</v>
      </c>
      <c r="O292" s="151"/>
    </row>
    <row r="293" spans="1:15" ht="12.75">
      <c r="A293" s="158"/>
      <c r="B293" s="159"/>
      <c r="C293" s="507" t="s">
        <v>1196</v>
      </c>
      <c r="D293" s="508"/>
      <c r="E293" s="161">
        <v>0</v>
      </c>
      <c r="F293" s="162"/>
      <c r="G293" s="163"/>
      <c r="M293" s="160" t="s">
        <v>1196</v>
      </c>
      <c r="O293" s="151"/>
    </row>
    <row r="294" spans="1:15" ht="12.75">
      <c r="A294" s="158"/>
      <c r="B294" s="159"/>
      <c r="C294" s="507" t="s">
        <v>1225</v>
      </c>
      <c r="D294" s="508"/>
      <c r="E294" s="161">
        <v>0.083</v>
      </c>
      <c r="F294" s="162"/>
      <c r="G294" s="163"/>
      <c r="M294" s="160" t="s">
        <v>1225</v>
      </c>
      <c r="O294" s="151"/>
    </row>
    <row r="295" spans="1:15" ht="12.75">
      <c r="A295" s="158"/>
      <c r="B295" s="159"/>
      <c r="C295" s="507" t="s">
        <v>1198</v>
      </c>
      <c r="D295" s="508"/>
      <c r="E295" s="161">
        <v>0</v>
      </c>
      <c r="F295" s="162"/>
      <c r="G295" s="163"/>
      <c r="M295" s="160" t="s">
        <v>1198</v>
      </c>
      <c r="O295" s="151"/>
    </row>
    <row r="296" spans="1:15" ht="12.75">
      <c r="A296" s="158"/>
      <c r="B296" s="159"/>
      <c r="C296" s="507" t="s">
        <v>1226</v>
      </c>
      <c r="D296" s="508"/>
      <c r="E296" s="161">
        <v>0.06</v>
      </c>
      <c r="F296" s="162"/>
      <c r="G296" s="163"/>
      <c r="M296" s="160" t="s">
        <v>1226</v>
      </c>
      <c r="O296" s="151"/>
    </row>
    <row r="297" spans="1:104" ht="12.75">
      <c r="A297" s="152">
        <v>76</v>
      </c>
      <c r="B297" s="153" t="s">
        <v>1227</v>
      </c>
      <c r="C297" s="154" t="s">
        <v>1228</v>
      </c>
      <c r="D297" s="155" t="s">
        <v>943</v>
      </c>
      <c r="E297" s="156">
        <v>2.1647</v>
      </c>
      <c r="F297" s="183">
        <v>0</v>
      </c>
      <c r="G297" s="157">
        <f>E297*F297</f>
        <v>0</v>
      </c>
      <c r="O297" s="151">
        <v>2</v>
      </c>
      <c r="AA297" s="129">
        <v>1</v>
      </c>
      <c r="AB297" s="129">
        <v>1</v>
      </c>
      <c r="AC297" s="129">
        <v>1</v>
      </c>
      <c r="AZ297" s="129">
        <v>1</v>
      </c>
      <c r="BA297" s="129">
        <f>IF(AZ297=1,G297,0)</f>
        <v>0</v>
      </c>
      <c r="BB297" s="129">
        <f>IF(AZ297=2,G297,0)</f>
        <v>0</v>
      </c>
      <c r="BC297" s="129">
        <f>IF(AZ297=3,G297,0)</f>
        <v>0</v>
      </c>
      <c r="BD297" s="129">
        <f>IF(AZ297=4,G297,0)</f>
        <v>0</v>
      </c>
      <c r="BE297" s="129">
        <f>IF(AZ297=5,G297,0)</f>
        <v>0</v>
      </c>
      <c r="CZ297" s="129">
        <v>2.52507</v>
      </c>
    </row>
    <row r="298" spans="1:15" ht="12.75">
      <c r="A298" s="158"/>
      <c r="B298" s="159"/>
      <c r="C298" s="507" t="s">
        <v>1229</v>
      </c>
      <c r="D298" s="508"/>
      <c r="E298" s="161">
        <v>0</v>
      </c>
      <c r="F298" s="162"/>
      <c r="G298" s="163"/>
      <c r="M298" s="160" t="s">
        <v>1229</v>
      </c>
      <c r="O298" s="151"/>
    </row>
    <row r="299" spans="1:15" ht="12.75">
      <c r="A299" s="158"/>
      <c r="B299" s="159"/>
      <c r="C299" s="507" t="s">
        <v>1230</v>
      </c>
      <c r="D299" s="508"/>
      <c r="E299" s="161">
        <v>0.17</v>
      </c>
      <c r="F299" s="162"/>
      <c r="G299" s="163"/>
      <c r="M299" s="160" t="s">
        <v>1230</v>
      </c>
      <c r="O299" s="151"/>
    </row>
    <row r="300" spans="1:15" ht="12.75">
      <c r="A300" s="158"/>
      <c r="B300" s="159"/>
      <c r="C300" s="507" t="s">
        <v>1188</v>
      </c>
      <c r="D300" s="508"/>
      <c r="E300" s="161">
        <v>0</v>
      </c>
      <c r="F300" s="162"/>
      <c r="G300" s="163"/>
      <c r="M300" s="160" t="s">
        <v>1188</v>
      </c>
      <c r="O300" s="151"/>
    </row>
    <row r="301" spans="1:15" ht="12.75">
      <c r="A301" s="158"/>
      <c r="B301" s="159"/>
      <c r="C301" s="507" t="s">
        <v>937</v>
      </c>
      <c r="D301" s="508"/>
      <c r="E301" s="161">
        <v>0</v>
      </c>
      <c r="F301" s="162"/>
      <c r="G301" s="163"/>
      <c r="M301" s="160" t="s">
        <v>937</v>
      </c>
      <c r="O301" s="151"/>
    </row>
    <row r="302" spans="1:15" ht="12.75">
      <c r="A302" s="158"/>
      <c r="B302" s="159"/>
      <c r="C302" s="507" t="s">
        <v>1231</v>
      </c>
      <c r="D302" s="508"/>
      <c r="E302" s="161">
        <v>0</v>
      </c>
      <c r="F302" s="162"/>
      <c r="G302" s="163"/>
      <c r="M302" s="160" t="s">
        <v>1231</v>
      </c>
      <c r="O302" s="151"/>
    </row>
    <row r="303" spans="1:15" ht="12.75">
      <c r="A303" s="158"/>
      <c r="B303" s="159"/>
      <c r="C303" s="507" t="s">
        <v>1232</v>
      </c>
      <c r="D303" s="508"/>
      <c r="E303" s="161">
        <v>1.446</v>
      </c>
      <c r="F303" s="162"/>
      <c r="G303" s="163"/>
      <c r="M303" s="160" t="s">
        <v>1232</v>
      </c>
      <c r="O303" s="151"/>
    </row>
    <row r="304" spans="1:15" ht="12.75">
      <c r="A304" s="158"/>
      <c r="B304" s="159"/>
      <c r="C304" s="507" t="s">
        <v>1233</v>
      </c>
      <c r="D304" s="508"/>
      <c r="E304" s="161">
        <v>0</v>
      </c>
      <c r="F304" s="162"/>
      <c r="G304" s="163"/>
      <c r="M304" s="160" t="s">
        <v>1233</v>
      </c>
      <c r="O304" s="151"/>
    </row>
    <row r="305" spans="1:15" ht="12.75">
      <c r="A305" s="158"/>
      <c r="B305" s="159"/>
      <c r="C305" s="507" t="s">
        <v>1234</v>
      </c>
      <c r="D305" s="508"/>
      <c r="E305" s="161">
        <v>0.1444</v>
      </c>
      <c r="F305" s="162"/>
      <c r="G305" s="163"/>
      <c r="M305" s="160" t="s">
        <v>1234</v>
      </c>
      <c r="O305" s="151"/>
    </row>
    <row r="306" spans="1:15" ht="12.75">
      <c r="A306" s="158"/>
      <c r="B306" s="159"/>
      <c r="C306" s="507" t="s">
        <v>1235</v>
      </c>
      <c r="D306" s="508"/>
      <c r="E306" s="161">
        <v>0</v>
      </c>
      <c r="F306" s="162"/>
      <c r="G306" s="163"/>
      <c r="M306" s="160" t="s">
        <v>1235</v>
      </c>
      <c r="O306" s="151"/>
    </row>
    <row r="307" spans="1:15" ht="12.75">
      <c r="A307" s="158"/>
      <c r="B307" s="159"/>
      <c r="C307" s="507" t="s">
        <v>1236</v>
      </c>
      <c r="D307" s="508"/>
      <c r="E307" s="161">
        <v>0.4042</v>
      </c>
      <c r="F307" s="162"/>
      <c r="G307" s="163"/>
      <c r="M307" s="160" t="s">
        <v>1236</v>
      </c>
      <c r="O307" s="151"/>
    </row>
    <row r="308" spans="1:104" ht="12.75">
      <c r="A308" s="152">
        <v>77</v>
      </c>
      <c r="B308" s="153" t="s">
        <v>1237</v>
      </c>
      <c r="C308" s="154" t="s">
        <v>1238</v>
      </c>
      <c r="D308" s="155" t="s">
        <v>1106</v>
      </c>
      <c r="E308" s="156">
        <v>25.6</v>
      </c>
      <c r="F308" s="183">
        <v>0</v>
      </c>
      <c r="G308" s="157">
        <f>E308*F308</f>
        <v>0</v>
      </c>
      <c r="O308" s="151">
        <v>2</v>
      </c>
      <c r="AA308" s="129">
        <v>1</v>
      </c>
      <c r="AB308" s="129">
        <v>1</v>
      </c>
      <c r="AC308" s="129">
        <v>1</v>
      </c>
      <c r="AZ308" s="129">
        <v>1</v>
      </c>
      <c r="BA308" s="129">
        <f>IF(AZ308=1,G308,0)</f>
        <v>0</v>
      </c>
      <c r="BB308" s="129">
        <f>IF(AZ308=2,G308,0)</f>
        <v>0</v>
      </c>
      <c r="BC308" s="129">
        <f>IF(AZ308=3,G308,0)</f>
        <v>0</v>
      </c>
      <c r="BD308" s="129">
        <f>IF(AZ308=4,G308,0)</f>
        <v>0</v>
      </c>
      <c r="BE308" s="129">
        <f>IF(AZ308=5,G308,0)</f>
        <v>0</v>
      </c>
      <c r="CZ308" s="129">
        <v>0.18197</v>
      </c>
    </row>
    <row r="309" spans="1:15" ht="12.75">
      <c r="A309" s="158"/>
      <c r="B309" s="159"/>
      <c r="C309" s="507" t="s">
        <v>1229</v>
      </c>
      <c r="D309" s="508"/>
      <c r="E309" s="161">
        <v>0</v>
      </c>
      <c r="F309" s="162"/>
      <c r="G309" s="163"/>
      <c r="M309" s="160" t="s">
        <v>1229</v>
      </c>
      <c r="O309" s="151"/>
    </row>
    <row r="310" spans="1:15" ht="12.75">
      <c r="A310" s="158"/>
      <c r="B310" s="159"/>
      <c r="C310" s="507" t="s">
        <v>1109</v>
      </c>
      <c r="D310" s="508"/>
      <c r="E310" s="161">
        <v>3.1</v>
      </c>
      <c r="F310" s="162"/>
      <c r="G310" s="163"/>
      <c r="M310" s="160" t="s">
        <v>1109</v>
      </c>
      <c r="O310" s="151"/>
    </row>
    <row r="311" spans="1:15" ht="12.75">
      <c r="A311" s="158"/>
      <c r="B311" s="159"/>
      <c r="C311" s="507" t="s">
        <v>1188</v>
      </c>
      <c r="D311" s="508"/>
      <c r="E311" s="161">
        <v>0</v>
      </c>
      <c r="F311" s="162"/>
      <c r="G311" s="163"/>
      <c r="M311" s="160" t="s">
        <v>1188</v>
      </c>
      <c r="O311" s="151"/>
    </row>
    <row r="312" spans="1:15" ht="12.75">
      <c r="A312" s="158"/>
      <c r="B312" s="159"/>
      <c r="C312" s="507" t="s">
        <v>937</v>
      </c>
      <c r="D312" s="508"/>
      <c r="E312" s="161">
        <v>0</v>
      </c>
      <c r="F312" s="162"/>
      <c r="G312" s="163"/>
      <c r="M312" s="160" t="s">
        <v>937</v>
      </c>
      <c r="O312" s="151"/>
    </row>
    <row r="313" spans="1:15" ht="12.75">
      <c r="A313" s="158"/>
      <c r="B313" s="159"/>
      <c r="C313" s="507" t="s">
        <v>1231</v>
      </c>
      <c r="D313" s="508"/>
      <c r="E313" s="161">
        <v>0</v>
      </c>
      <c r="F313" s="162"/>
      <c r="G313" s="163"/>
      <c r="M313" s="160" t="s">
        <v>1231</v>
      </c>
      <c r="O313" s="151"/>
    </row>
    <row r="314" spans="1:15" ht="12.75">
      <c r="A314" s="158"/>
      <c r="B314" s="159"/>
      <c r="C314" s="507" t="s">
        <v>1239</v>
      </c>
      <c r="D314" s="508"/>
      <c r="E314" s="161">
        <v>12.05</v>
      </c>
      <c r="F314" s="162"/>
      <c r="G314" s="163"/>
      <c r="M314" s="160" t="s">
        <v>1239</v>
      </c>
      <c r="O314" s="151"/>
    </row>
    <row r="315" spans="1:15" ht="12.75">
      <c r="A315" s="158"/>
      <c r="B315" s="159"/>
      <c r="C315" s="507" t="s">
        <v>1233</v>
      </c>
      <c r="D315" s="508"/>
      <c r="E315" s="161">
        <v>0</v>
      </c>
      <c r="F315" s="162"/>
      <c r="G315" s="163"/>
      <c r="M315" s="160" t="s">
        <v>1233</v>
      </c>
      <c r="O315" s="151"/>
    </row>
    <row r="316" spans="1:15" ht="12.75">
      <c r="A316" s="158"/>
      <c r="B316" s="159"/>
      <c r="C316" s="507" t="s">
        <v>1240</v>
      </c>
      <c r="D316" s="508"/>
      <c r="E316" s="161">
        <v>2.75</v>
      </c>
      <c r="F316" s="162"/>
      <c r="G316" s="163"/>
      <c r="M316" s="160" t="s">
        <v>1240</v>
      </c>
      <c r="O316" s="151"/>
    </row>
    <row r="317" spans="1:15" ht="12.75">
      <c r="A317" s="158"/>
      <c r="B317" s="159"/>
      <c r="C317" s="507" t="s">
        <v>1235</v>
      </c>
      <c r="D317" s="508"/>
      <c r="E317" s="161">
        <v>0</v>
      </c>
      <c r="F317" s="162"/>
      <c r="G317" s="163"/>
      <c r="M317" s="160" t="s">
        <v>1235</v>
      </c>
      <c r="O317" s="151"/>
    </row>
    <row r="318" spans="1:15" ht="12.75">
      <c r="A318" s="158"/>
      <c r="B318" s="159"/>
      <c r="C318" s="507" t="s">
        <v>1241</v>
      </c>
      <c r="D318" s="508"/>
      <c r="E318" s="161">
        <v>7.7</v>
      </c>
      <c r="F318" s="162"/>
      <c r="G318" s="163"/>
      <c r="M318" s="160" t="s">
        <v>1241</v>
      </c>
      <c r="O318" s="151"/>
    </row>
    <row r="319" spans="1:104" ht="12.75">
      <c r="A319" s="152">
        <v>78</v>
      </c>
      <c r="B319" s="153" t="s">
        <v>1242</v>
      </c>
      <c r="C319" s="154" t="s">
        <v>1243</v>
      </c>
      <c r="D319" s="155" t="s">
        <v>1106</v>
      </c>
      <c r="E319" s="156">
        <v>25.6</v>
      </c>
      <c r="F319" s="183">
        <v>0</v>
      </c>
      <c r="G319" s="157">
        <f>E319*F319</f>
        <v>0</v>
      </c>
      <c r="O319" s="151">
        <v>2</v>
      </c>
      <c r="AA319" s="129">
        <v>1</v>
      </c>
      <c r="AB319" s="129">
        <v>1</v>
      </c>
      <c r="AC319" s="129">
        <v>1</v>
      </c>
      <c r="AZ319" s="129">
        <v>1</v>
      </c>
      <c r="BA319" s="129">
        <f>IF(AZ319=1,G319,0)</f>
        <v>0</v>
      </c>
      <c r="BB319" s="129">
        <f>IF(AZ319=2,G319,0)</f>
        <v>0</v>
      </c>
      <c r="BC319" s="129">
        <f>IF(AZ319=3,G319,0)</f>
        <v>0</v>
      </c>
      <c r="BD319" s="129">
        <f>IF(AZ319=4,G319,0)</f>
        <v>0</v>
      </c>
      <c r="BE319" s="129">
        <f>IF(AZ319=5,G319,0)</f>
        <v>0</v>
      </c>
      <c r="CZ319" s="129">
        <v>0</v>
      </c>
    </row>
    <row r="320" spans="1:104" ht="22.5">
      <c r="A320" s="152">
        <v>79</v>
      </c>
      <c r="B320" s="153" t="s">
        <v>1244</v>
      </c>
      <c r="C320" s="154" t="s">
        <v>1245</v>
      </c>
      <c r="D320" s="155" t="s">
        <v>1004</v>
      </c>
      <c r="E320" s="156">
        <v>0.1217</v>
      </c>
      <c r="F320" s="183"/>
      <c r="G320" s="157">
        <f>E320*F320</f>
        <v>0</v>
      </c>
      <c r="O320" s="151">
        <v>2</v>
      </c>
      <c r="AA320" s="129">
        <v>1</v>
      </c>
      <c r="AB320" s="129">
        <v>1</v>
      </c>
      <c r="AC320" s="129">
        <v>1</v>
      </c>
      <c r="AZ320" s="129">
        <v>1</v>
      </c>
      <c r="BA320" s="129">
        <f>IF(AZ320=1,G320,0)</f>
        <v>0</v>
      </c>
      <c r="BB320" s="129">
        <f>IF(AZ320=2,G320,0)</f>
        <v>0</v>
      </c>
      <c r="BC320" s="129">
        <f>IF(AZ320=3,G320,0)</f>
        <v>0</v>
      </c>
      <c r="BD320" s="129">
        <f>IF(AZ320=4,G320,0)</f>
        <v>0</v>
      </c>
      <c r="BE320" s="129">
        <f>IF(AZ320=5,G320,0)</f>
        <v>0</v>
      </c>
      <c r="CZ320" s="129">
        <v>1.09663</v>
      </c>
    </row>
    <row r="321" spans="1:15" ht="12.75">
      <c r="A321" s="158"/>
      <c r="B321" s="159"/>
      <c r="C321" s="507" t="s">
        <v>1229</v>
      </c>
      <c r="D321" s="508"/>
      <c r="E321" s="161">
        <v>0</v>
      </c>
      <c r="F321" s="162"/>
      <c r="G321" s="163"/>
      <c r="M321" s="160" t="s">
        <v>1229</v>
      </c>
      <c r="O321" s="151"/>
    </row>
    <row r="322" spans="1:15" ht="12.75">
      <c r="A322" s="158"/>
      <c r="B322" s="159"/>
      <c r="C322" s="507" t="s">
        <v>1246</v>
      </c>
      <c r="D322" s="508"/>
      <c r="E322" s="161">
        <v>0.1217</v>
      </c>
      <c r="F322" s="162"/>
      <c r="G322" s="163"/>
      <c r="M322" s="160" t="s">
        <v>1246</v>
      </c>
      <c r="O322" s="151"/>
    </row>
    <row r="323" spans="1:104" ht="12.75">
      <c r="A323" s="152">
        <v>80</v>
      </c>
      <c r="B323" s="153" t="s">
        <v>1247</v>
      </c>
      <c r="C323" s="154" t="s">
        <v>1248</v>
      </c>
      <c r="D323" s="155" t="s">
        <v>943</v>
      </c>
      <c r="E323" s="156">
        <v>0.6174</v>
      </c>
      <c r="F323" s="183">
        <v>0</v>
      </c>
      <c r="G323" s="157">
        <f>E323*F323</f>
        <v>0</v>
      </c>
      <c r="O323" s="151">
        <v>2</v>
      </c>
      <c r="AA323" s="129">
        <v>1</v>
      </c>
      <c r="AB323" s="129">
        <v>1</v>
      </c>
      <c r="AC323" s="129">
        <v>1</v>
      </c>
      <c r="AZ323" s="129">
        <v>1</v>
      </c>
      <c r="BA323" s="129">
        <f>IF(AZ323=1,G323,0)</f>
        <v>0</v>
      </c>
      <c r="BB323" s="129">
        <f>IF(AZ323=2,G323,0)</f>
        <v>0</v>
      </c>
      <c r="BC323" s="129">
        <f>IF(AZ323=3,G323,0)</f>
        <v>0</v>
      </c>
      <c r="BD323" s="129">
        <f>IF(AZ323=4,G323,0)</f>
        <v>0</v>
      </c>
      <c r="BE323" s="129">
        <f>IF(AZ323=5,G323,0)</f>
        <v>0</v>
      </c>
      <c r="CZ323" s="129">
        <v>2.52508</v>
      </c>
    </row>
    <row r="324" spans="1:15" ht="12.75">
      <c r="A324" s="158"/>
      <c r="B324" s="159"/>
      <c r="C324" s="507" t="s">
        <v>1188</v>
      </c>
      <c r="D324" s="508"/>
      <c r="E324" s="161">
        <v>0</v>
      </c>
      <c r="F324" s="162"/>
      <c r="G324" s="163"/>
      <c r="M324" s="160" t="s">
        <v>1188</v>
      </c>
      <c r="O324" s="151"/>
    </row>
    <row r="325" spans="1:15" ht="12.75">
      <c r="A325" s="158"/>
      <c r="B325" s="159"/>
      <c r="C325" s="507" t="s">
        <v>1249</v>
      </c>
      <c r="D325" s="508"/>
      <c r="E325" s="161">
        <v>0</v>
      </c>
      <c r="F325" s="162"/>
      <c r="G325" s="163"/>
      <c r="M325" s="160" t="s">
        <v>1249</v>
      </c>
      <c r="O325" s="151"/>
    </row>
    <row r="326" spans="1:15" ht="12.75">
      <c r="A326" s="158"/>
      <c r="B326" s="159"/>
      <c r="C326" s="507" t="s">
        <v>1250</v>
      </c>
      <c r="D326" s="508"/>
      <c r="E326" s="161">
        <v>0.6174</v>
      </c>
      <c r="F326" s="162"/>
      <c r="G326" s="163"/>
      <c r="M326" s="160" t="s">
        <v>1250</v>
      </c>
      <c r="O326" s="151"/>
    </row>
    <row r="327" spans="1:104" ht="12.75">
      <c r="A327" s="152">
        <v>81</v>
      </c>
      <c r="B327" s="153" t="s">
        <v>1251</v>
      </c>
      <c r="C327" s="154" t="s">
        <v>1252</v>
      </c>
      <c r="D327" s="155" t="s">
        <v>936</v>
      </c>
      <c r="E327" s="156">
        <v>4.116</v>
      </c>
      <c r="F327" s="183">
        <v>0</v>
      </c>
      <c r="G327" s="157">
        <f>E327*F327</f>
        <v>0</v>
      </c>
      <c r="O327" s="151">
        <v>2</v>
      </c>
      <c r="AA327" s="129">
        <v>1</v>
      </c>
      <c r="AB327" s="129">
        <v>1</v>
      </c>
      <c r="AC327" s="129">
        <v>1</v>
      </c>
      <c r="AZ327" s="129">
        <v>1</v>
      </c>
      <c r="BA327" s="129">
        <f>IF(AZ327=1,G327,0)</f>
        <v>0</v>
      </c>
      <c r="BB327" s="129">
        <f>IF(AZ327=2,G327,0)</f>
        <v>0</v>
      </c>
      <c r="BC327" s="129">
        <f>IF(AZ327=3,G327,0)</f>
        <v>0</v>
      </c>
      <c r="BD327" s="129">
        <f>IF(AZ327=4,G327,0)</f>
        <v>0</v>
      </c>
      <c r="BE327" s="129">
        <f>IF(AZ327=5,G327,0)</f>
        <v>0</v>
      </c>
      <c r="CZ327" s="129">
        <v>0.03449</v>
      </c>
    </row>
    <row r="328" spans="1:15" ht="12.75">
      <c r="A328" s="158"/>
      <c r="B328" s="159"/>
      <c r="C328" s="507" t="s">
        <v>1188</v>
      </c>
      <c r="D328" s="508"/>
      <c r="E328" s="161">
        <v>0</v>
      </c>
      <c r="F328" s="162"/>
      <c r="G328" s="163"/>
      <c r="M328" s="160" t="s">
        <v>1188</v>
      </c>
      <c r="O328" s="151"/>
    </row>
    <row r="329" spans="1:15" ht="12.75">
      <c r="A329" s="158"/>
      <c r="B329" s="159"/>
      <c r="C329" s="507" t="s">
        <v>1249</v>
      </c>
      <c r="D329" s="508"/>
      <c r="E329" s="161">
        <v>0</v>
      </c>
      <c r="F329" s="162"/>
      <c r="G329" s="163"/>
      <c r="M329" s="160" t="s">
        <v>1249</v>
      </c>
      <c r="O329" s="151"/>
    </row>
    <row r="330" spans="1:15" ht="12.75">
      <c r="A330" s="158"/>
      <c r="B330" s="159"/>
      <c r="C330" s="507" t="s">
        <v>1253</v>
      </c>
      <c r="D330" s="508"/>
      <c r="E330" s="161">
        <v>4.116</v>
      </c>
      <c r="F330" s="162"/>
      <c r="G330" s="163"/>
      <c r="M330" s="160" t="s">
        <v>1253</v>
      </c>
      <c r="O330" s="151"/>
    </row>
    <row r="331" spans="1:104" ht="12.75">
      <c r="A331" s="152">
        <v>82</v>
      </c>
      <c r="B331" s="153" t="s">
        <v>1254</v>
      </c>
      <c r="C331" s="154" t="s">
        <v>1255</v>
      </c>
      <c r="D331" s="155" t="s">
        <v>936</v>
      </c>
      <c r="E331" s="156">
        <v>4.116</v>
      </c>
      <c r="F331" s="183">
        <v>0</v>
      </c>
      <c r="G331" s="157">
        <f>E331*F331</f>
        <v>0</v>
      </c>
      <c r="O331" s="151">
        <v>2</v>
      </c>
      <c r="AA331" s="129">
        <v>1</v>
      </c>
      <c r="AB331" s="129">
        <v>1</v>
      </c>
      <c r="AC331" s="129">
        <v>1</v>
      </c>
      <c r="AZ331" s="129">
        <v>1</v>
      </c>
      <c r="BA331" s="129">
        <f>IF(AZ331=1,G331,0)</f>
        <v>0</v>
      </c>
      <c r="BB331" s="129">
        <f>IF(AZ331=2,G331,0)</f>
        <v>0</v>
      </c>
      <c r="BC331" s="129">
        <f>IF(AZ331=3,G331,0)</f>
        <v>0</v>
      </c>
      <c r="BD331" s="129">
        <f>IF(AZ331=4,G331,0)</f>
        <v>0</v>
      </c>
      <c r="BE331" s="129">
        <f>IF(AZ331=5,G331,0)</f>
        <v>0</v>
      </c>
      <c r="CZ331" s="129">
        <v>0</v>
      </c>
    </row>
    <row r="332" spans="1:104" ht="12.75">
      <c r="A332" s="152">
        <v>83</v>
      </c>
      <c r="B332" s="153" t="s">
        <v>1256</v>
      </c>
      <c r="C332" s="154" t="s">
        <v>1257</v>
      </c>
      <c r="D332" s="155" t="s">
        <v>1106</v>
      </c>
      <c r="E332" s="156">
        <v>11.2</v>
      </c>
      <c r="F332" s="183">
        <v>0</v>
      </c>
      <c r="G332" s="157">
        <f>E332*F332</f>
        <v>0</v>
      </c>
      <c r="O332" s="151">
        <v>2</v>
      </c>
      <c r="AA332" s="129">
        <v>1</v>
      </c>
      <c r="AB332" s="129">
        <v>1</v>
      </c>
      <c r="AC332" s="129">
        <v>1</v>
      </c>
      <c r="AZ332" s="129">
        <v>1</v>
      </c>
      <c r="BA332" s="129">
        <f>IF(AZ332=1,G332,0)</f>
        <v>0</v>
      </c>
      <c r="BB332" s="129">
        <f>IF(AZ332=2,G332,0)</f>
        <v>0</v>
      </c>
      <c r="BC332" s="129">
        <f>IF(AZ332=3,G332,0)</f>
        <v>0</v>
      </c>
      <c r="BD332" s="129">
        <f>IF(AZ332=4,G332,0)</f>
        <v>0</v>
      </c>
      <c r="BE332" s="129">
        <f>IF(AZ332=5,G332,0)</f>
        <v>0</v>
      </c>
      <c r="CZ332" s="129">
        <v>0.11373</v>
      </c>
    </row>
    <row r="333" spans="1:15" ht="12.75">
      <c r="A333" s="158"/>
      <c r="B333" s="159"/>
      <c r="C333" s="507" t="s">
        <v>1249</v>
      </c>
      <c r="D333" s="508"/>
      <c r="E333" s="161">
        <v>0</v>
      </c>
      <c r="F333" s="162"/>
      <c r="G333" s="163"/>
      <c r="M333" s="160" t="s">
        <v>1249</v>
      </c>
      <c r="O333" s="151"/>
    </row>
    <row r="334" spans="1:15" ht="12.75">
      <c r="A334" s="158"/>
      <c r="B334" s="159"/>
      <c r="C334" s="507" t="s">
        <v>1258</v>
      </c>
      <c r="D334" s="508"/>
      <c r="E334" s="161">
        <v>11.2</v>
      </c>
      <c r="F334" s="162"/>
      <c r="G334" s="163"/>
      <c r="M334" s="160" t="s">
        <v>1258</v>
      </c>
      <c r="O334" s="151"/>
    </row>
    <row r="335" spans="1:104" ht="12.75">
      <c r="A335" s="152">
        <v>84</v>
      </c>
      <c r="B335" s="153" t="s">
        <v>1259</v>
      </c>
      <c r="C335" s="154" t="s">
        <v>1260</v>
      </c>
      <c r="D335" s="155" t="s">
        <v>936</v>
      </c>
      <c r="E335" s="156">
        <v>5.04</v>
      </c>
      <c r="F335" s="183">
        <v>0</v>
      </c>
      <c r="G335" s="157">
        <f>E335*F335</f>
        <v>0</v>
      </c>
      <c r="O335" s="151">
        <v>2</v>
      </c>
      <c r="AA335" s="129">
        <v>1</v>
      </c>
      <c r="AB335" s="129">
        <v>1</v>
      </c>
      <c r="AC335" s="129">
        <v>1</v>
      </c>
      <c r="AZ335" s="129">
        <v>1</v>
      </c>
      <c r="BA335" s="129">
        <f>IF(AZ335=1,G335,0)</f>
        <v>0</v>
      </c>
      <c r="BB335" s="129">
        <f>IF(AZ335=2,G335,0)</f>
        <v>0</v>
      </c>
      <c r="BC335" s="129">
        <f>IF(AZ335=3,G335,0)</f>
        <v>0</v>
      </c>
      <c r="BD335" s="129">
        <f>IF(AZ335=4,G335,0)</f>
        <v>0</v>
      </c>
      <c r="BE335" s="129">
        <f>IF(AZ335=5,G335,0)</f>
        <v>0</v>
      </c>
      <c r="CZ335" s="129">
        <v>0.00816</v>
      </c>
    </row>
    <row r="336" spans="1:15" ht="12.75">
      <c r="A336" s="158"/>
      <c r="B336" s="159"/>
      <c r="C336" s="507" t="s">
        <v>1249</v>
      </c>
      <c r="D336" s="508"/>
      <c r="E336" s="161">
        <v>0</v>
      </c>
      <c r="F336" s="162"/>
      <c r="G336" s="163"/>
      <c r="M336" s="160" t="s">
        <v>1249</v>
      </c>
      <c r="O336" s="151"/>
    </row>
    <row r="337" spans="1:15" ht="12.75">
      <c r="A337" s="158"/>
      <c r="B337" s="159"/>
      <c r="C337" s="507" t="s">
        <v>1261</v>
      </c>
      <c r="D337" s="508"/>
      <c r="E337" s="161">
        <v>5.04</v>
      </c>
      <c r="F337" s="162"/>
      <c r="G337" s="163"/>
      <c r="M337" s="160" t="s">
        <v>1261</v>
      </c>
      <c r="O337" s="151"/>
    </row>
    <row r="338" spans="1:104" ht="12.75">
      <c r="A338" s="152">
        <v>85</v>
      </c>
      <c r="B338" s="153" t="s">
        <v>1262</v>
      </c>
      <c r="C338" s="154" t="s">
        <v>1263</v>
      </c>
      <c r="D338" s="155" t="s">
        <v>936</v>
      </c>
      <c r="E338" s="156">
        <v>5.04</v>
      </c>
      <c r="F338" s="183">
        <v>0</v>
      </c>
      <c r="G338" s="157">
        <f>E338*F338</f>
        <v>0</v>
      </c>
      <c r="O338" s="151">
        <v>2</v>
      </c>
      <c r="AA338" s="129">
        <v>1</v>
      </c>
      <c r="AB338" s="129">
        <v>1</v>
      </c>
      <c r="AC338" s="129">
        <v>1</v>
      </c>
      <c r="AZ338" s="129">
        <v>1</v>
      </c>
      <c r="BA338" s="129">
        <f>IF(AZ338=1,G338,0)</f>
        <v>0</v>
      </c>
      <c r="BB338" s="129">
        <f>IF(AZ338=2,G338,0)</f>
        <v>0</v>
      </c>
      <c r="BC338" s="129">
        <f>IF(AZ338=3,G338,0)</f>
        <v>0</v>
      </c>
      <c r="BD338" s="129">
        <f>IF(AZ338=4,G338,0)</f>
        <v>0</v>
      </c>
      <c r="BE338" s="129">
        <f>IF(AZ338=5,G338,0)</f>
        <v>0</v>
      </c>
      <c r="CZ338" s="129">
        <v>0</v>
      </c>
    </row>
    <row r="339" spans="1:57" ht="12.75">
      <c r="A339" s="164"/>
      <c r="B339" s="165" t="s">
        <v>924</v>
      </c>
      <c r="C339" s="166" t="str">
        <f>CONCATENATE(B239," ",C239)</f>
        <v>4 Vodorovné konstrukce</v>
      </c>
      <c r="D339" s="164"/>
      <c r="E339" s="167"/>
      <c r="F339" s="167"/>
      <c r="G339" s="168">
        <f>SUM(G239:G338)</f>
        <v>0</v>
      </c>
      <c r="O339" s="151">
        <v>4</v>
      </c>
      <c r="BA339" s="169">
        <f>SUM(BA239:BA338)</f>
        <v>0</v>
      </c>
      <c r="BB339" s="169">
        <f>SUM(BB239:BB338)</f>
        <v>0</v>
      </c>
      <c r="BC339" s="169">
        <f>SUM(BC239:BC338)</f>
        <v>0</v>
      </c>
      <c r="BD339" s="169">
        <f>SUM(BD239:BD338)</f>
        <v>0</v>
      </c>
      <c r="BE339" s="169">
        <f>SUM(BE239:BE338)</f>
        <v>0</v>
      </c>
    </row>
    <row r="340" spans="1:15" ht="12.75">
      <c r="A340" s="144" t="s">
        <v>921</v>
      </c>
      <c r="B340" s="145" t="s">
        <v>1264</v>
      </c>
      <c r="C340" s="146" t="s">
        <v>1265</v>
      </c>
      <c r="D340" s="147"/>
      <c r="E340" s="148"/>
      <c r="F340" s="148"/>
      <c r="G340" s="149"/>
      <c r="H340" s="150"/>
      <c r="I340" s="150"/>
      <c r="O340" s="151">
        <v>1</v>
      </c>
    </row>
    <row r="341" spans="1:104" ht="12.75">
      <c r="A341" s="152">
        <v>86</v>
      </c>
      <c r="B341" s="153" t="s">
        <v>1266</v>
      </c>
      <c r="C341" s="154" t="s">
        <v>1267</v>
      </c>
      <c r="D341" s="155" t="s">
        <v>1106</v>
      </c>
      <c r="E341" s="156">
        <v>15</v>
      </c>
      <c r="F341" s="183">
        <v>0</v>
      </c>
      <c r="G341" s="157">
        <f>E341*F341</f>
        <v>0</v>
      </c>
      <c r="O341" s="151">
        <v>2</v>
      </c>
      <c r="AA341" s="129">
        <v>1</v>
      </c>
      <c r="AB341" s="129">
        <v>1</v>
      </c>
      <c r="AC341" s="129">
        <v>1</v>
      </c>
      <c r="AZ341" s="129">
        <v>1</v>
      </c>
      <c r="BA341" s="129">
        <f>IF(AZ341=1,G341,0)</f>
        <v>0</v>
      </c>
      <c r="BB341" s="129">
        <f>IF(AZ341=2,G341,0)</f>
        <v>0</v>
      </c>
      <c r="BC341" s="129">
        <f>IF(AZ341=3,G341,0)</f>
        <v>0</v>
      </c>
      <c r="BD341" s="129">
        <f>IF(AZ341=4,G341,0)</f>
        <v>0</v>
      </c>
      <c r="BE341" s="129">
        <f>IF(AZ341=5,G341,0)</f>
        <v>0</v>
      </c>
      <c r="CZ341" s="129">
        <v>0.11221</v>
      </c>
    </row>
    <row r="342" spans="1:15" ht="12.75">
      <c r="A342" s="158"/>
      <c r="B342" s="159"/>
      <c r="C342" s="507" t="s">
        <v>1268</v>
      </c>
      <c r="D342" s="508"/>
      <c r="E342" s="161">
        <v>0</v>
      </c>
      <c r="F342" s="162"/>
      <c r="G342" s="163"/>
      <c r="M342" s="160" t="s">
        <v>1268</v>
      </c>
      <c r="O342" s="151"/>
    </row>
    <row r="343" spans="1:15" ht="12.75">
      <c r="A343" s="158"/>
      <c r="B343" s="159"/>
      <c r="C343" s="507" t="s">
        <v>1269</v>
      </c>
      <c r="D343" s="508"/>
      <c r="E343" s="161">
        <v>15</v>
      </c>
      <c r="F343" s="162"/>
      <c r="G343" s="163"/>
      <c r="M343" s="160" t="s">
        <v>1269</v>
      </c>
      <c r="O343" s="151"/>
    </row>
    <row r="344" spans="1:104" ht="12.75">
      <c r="A344" s="152">
        <v>87</v>
      </c>
      <c r="B344" s="153" t="s">
        <v>1270</v>
      </c>
      <c r="C344" s="154" t="s">
        <v>1271</v>
      </c>
      <c r="D344" s="155" t="s">
        <v>936</v>
      </c>
      <c r="E344" s="156">
        <v>20</v>
      </c>
      <c r="F344" s="183">
        <v>0</v>
      </c>
      <c r="G344" s="157">
        <f>E344*F344</f>
        <v>0</v>
      </c>
      <c r="O344" s="151">
        <v>2</v>
      </c>
      <c r="AA344" s="129">
        <v>2</v>
      </c>
      <c r="AB344" s="129">
        <v>1</v>
      </c>
      <c r="AC344" s="129">
        <v>1</v>
      </c>
      <c r="AZ344" s="129">
        <v>1</v>
      </c>
      <c r="BA344" s="129">
        <f>IF(AZ344=1,G344,0)</f>
        <v>0</v>
      </c>
      <c r="BB344" s="129">
        <f>IF(AZ344=2,G344,0)</f>
        <v>0</v>
      </c>
      <c r="BC344" s="129">
        <f>IF(AZ344=3,G344,0)</f>
        <v>0</v>
      </c>
      <c r="BD344" s="129">
        <f>IF(AZ344=4,G344,0)</f>
        <v>0</v>
      </c>
      <c r="BE344" s="129">
        <f>IF(AZ344=5,G344,0)</f>
        <v>0</v>
      </c>
      <c r="CZ344" s="129">
        <v>1.22096</v>
      </c>
    </row>
    <row r="345" spans="1:15" ht="12.75">
      <c r="A345" s="158"/>
      <c r="B345" s="159"/>
      <c r="C345" s="507" t="s">
        <v>1272</v>
      </c>
      <c r="D345" s="508"/>
      <c r="E345" s="161">
        <v>20</v>
      </c>
      <c r="F345" s="162"/>
      <c r="G345" s="163"/>
      <c r="M345" s="160" t="s">
        <v>1272</v>
      </c>
      <c r="O345" s="151"/>
    </row>
    <row r="346" spans="1:104" ht="22.5">
      <c r="A346" s="152">
        <v>88</v>
      </c>
      <c r="B346" s="153" t="s">
        <v>1273</v>
      </c>
      <c r="C346" s="154" t="s">
        <v>1274</v>
      </c>
      <c r="D346" s="155" t="s">
        <v>936</v>
      </c>
      <c r="E346" s="156">
        <v>3.855</v>
      </c>
      <c r="F346" s="183">
        <v>0</v>
      </c>
      <c r="G346" s="157">
        <f>E346*F346</f>
        <v>0</v>
      </c>
      <c r="O346" s="151">
        <v>2</v>
      </c>
      <c r="AA346" s="129">
        <v>2</v>
      </c>
      <c r="AB346" s="129">
        <v>1</v>
      </c>
      <c r="AC346" s="129">
        <v>1</v>
      </c>
      <c r="AZ346" s="129">
        <v>1</v>
      </c>
      <c r="BA346" s="129">
        <f>IF(AZ346=1,G346,0)</f>
        <v>0</v>
      </c>
      <c r="BB346" s="129">
        <f>IF(AZ346=2,G346,0)</f>
        <v>0</v>
      </c>
      <c r="BC346" s="129">
        <f>IF(AZ346=3,G346,0)</f>
        <v>0</v>
      </c>
      <c r="BD346" s="129">
        <f>IF(AZ346=4,G346,0)</f>
        <v>0</v>
      </c>
      <c r="BE346" s="129">
        <f>IF(AZ346=5,G346,0)</f>
        <v>0</v>
      </c>
      <c r="CZ346" s="129">
        <v>0.46498</v>
      </c>
    </row>
    <row r="347" spans="1:15" ht="12.75">
      <c r="A347" s="158"/>
      <c r="B347" s="159"/>
      <c r="C347" s="507" t="s">
        <v>1275</v>
      </c>
      <c r="D347" s="508"/>
      <c r="E347" s="161">
        <v>0</v>
      </c>
      <c r="F347" s="162"/>
      <c r="G347" s="163"/>
      <c r="M347" s="160" t="s">
        <v>1275</v>
      </c>
      <c r="O347" s="151"/>
    </row>
    <row r="348" spans="1:15" ht="12.75">
      <c r="A348" s="158"/>
      <c r="B348" s="159"/>
      <c r="C348" s="507" t="s">
        <v>1276</v>
      </c>
      <c r="D348" s="508"/>
      <c r="E348" s="161">
        <v>3.165</v>
      </c>
      <c r="F348" s="162"/>
      <c r="G348" s="163"/>
      <c r="M348" s="160" t="s">
        <v>1276</v>
      </c>
      <c r="O348" s="151"/>
    </row>
    <row r="349" spans="1:15" ht="12.75">
      <c r="A349" s="158"/>
      <c r="B349" s="159"/>
      <c r="C349" s="507" t="s">
        <v>1277</v>
      </c>
      <c r="D349" s="508"/>
      <c r="E349" s="161">
        <v>0.69</v>
      </c>
      <c r="F349" s="162"/>
      <c r="G349" s="163"/>
      <c r="M349" s="160" t="s">
        <v>1277</v>
      </c>
      <c r="O349" s="151"/>
    </row>
    <row r="350" spans="1:104" ht="22.5">
      <c r="A350" s="152">
        <v>89</v>
      </c>
      <c r="B350" s="153" t="s">
        <v>1278</v>
      </c>
      <c r="C350" s="154" t="s">
        <v>1279</v>
      </c>
      <c r="D350" s="155" t="s">
        <v>936</v>
      </c>
      <c r="E350" s="156">
        <v>4.95</v>
      </c>
      <c r="F350" s="183">
        <v>0</v>
      </c>
      <c r="G350" s="157">
        <f>E350*F350</f>
        <v>0</v>
      </c>
      <c r="O350" s="151">
        <v>2</v>
      </c>
      <c r="AA350" s="129">
        <v>2</v>
      </c>
      <c r="AB350" s="129">
        <v>1</v>
      </c>
      <c r="AC350" s="129">
        <v>1</v>
      </c>
      <c r="AZ350" s="129">
        <v>1</v>
      </c>
      <c r="BA350" s="129">
        <f>IF(AZ350=1,G350,0)</f>
        <v>0</v>
      </c>
      <c r="BB350" s="129">
        <f>IF(AZ350=2,G350,0)</f>
        <v>0</v>
      </c>
      <c r="BC350" s="129">
        <f>IF(AZ350=3,G350,0)</f>
        <v>0</v>
      </c>
      <c r="BD350" s="129">
        <f>IF(AZ350=4,G350,0)</f>
        <v>0</v>
      </c>
      <c r="BE350" s="129">
        <f>IF(AZ350=5,G350,0)</f>
        <v>0</v>
      </c>
      <c r="CZ350" s="129">
        <v>0.4765</v>
      </c>
    </row>
    <row r="351" spans="1:15" ht="12.75">
      <c r="A351" s="158"/>
      <c r="B351" s="159"/>
      <c r="C351" s="507" t="s">
        <v>1275</v>
      </c>
      <c r="D351" s="508"/>
      <c r="E351" s="161">
        <v>0</v>
      </c>
      <c r="F351" s="162"/>
      <c r="G351" s="163"/>
      <c r="M351" s="160" t="s">
        <v>1275</v>
      </c>
      <c r="O351" s="151"/>
    </row>
    <row r="352" spans="1:15" ht="12.75">
      <c r="A352" s="158"/>
      <c r="B352" s="159"/>
      <c r="C352" s="507" t="s">
        <v>1280</v>
      </c>
      <c r="D352" s="508"/>
      <c r="E352" s="161">
        <v>4.95</v>
      </c>
      <c r="F352" s="162"/>
      <c r="G352" s="163"/>
      <c r="M352" s="160" t="s">
        <v>1280</v>
      </c>
      <c r="O352" s="151"/>
    </row>
    <row r="353" spans="1:104" ht="12.75">
      <c r="A353" s="152">
        <v>90</v>
      </c>
      <c r="B353" s="153" t="s">
        <v>1281</v>
      </c>
      <c r="C353" s="154" t="s">
        <v>1282</v>
      </c>
      <c r="D353" s="155" t="s">
        <v>1076</v>
      </c>
      <c r="E353" s="156">
        <v>6.6</v>
      </c>
      <c r="F353" s="183">
        <v>0</v>
      </c>
      <c r="G353" s="157">
        <f>E353*F353</f>
        <v>0</v>
      </c>
      <c r="O353" s="151">
        <v>2</v>
      </c>
      <c r="AA353" s="129">
        <v>3</v>
      </c>
      <c r="AB353" s="129">
        <v>1</v>
      </c>
      <c r="AC353" s="129">
        <v>59217470</v>
      </c>
      <c r="AZ353" s="129">
        <v>1</v>
      </c>
      <c r="BA353" s="129">
        <f>IF(AZ353=1,G353,0)</f>
        <v>0</v>
      </c>
      <c r="BB353" s="129">
        <f>IF(AZ353=2,G353,0)</f>
        <v>0</v>
      </c>
      <c r="BC353" s="129">
        <f>IF(AZ353=3,G353,0)</f>
        <v>0</v>
      </c>
      <c r="BD353" s="129">
        <f>IF(AZ353=4,G353,0)</f>
        <v>0</v>
      </c>
      <c r="BE353" s="129">
        <f>IF(AZ353=5,G353,0)</f>
        <v>0</v>
      </c>
      <c r="CZ353" s="129">
        <v>0.0206</v>
      </c>
    </row>
    <row r="354" spans="1:15" ht="12.75">
      <c r="A354" s="158"/>
      <c r="B354" s="159"/>
      <c r="C354" s="507" t="s">
        <v>1268</v>
      </c>
      <c r="D354" s="508"/>
      <c r="E354" s="161">
        <v>0</v>
      </c>
      <c r="F354" s="162"/>
      <c r="G354" s="163"/>
      <c r="M354" s="160" t="s">
        <v>1268</v>
      </c>
      <c r="O354" s="151"/>
    </row>
    <row r="355" spans="1:15" ht="12.75">
      <c r="A355" s="158"/>
      <c r="B355" s="159"/>
      <c r="C355" s="507" t="s">
        <v>1283</v>
      </c>
      <c r="D355" s="508"/>
      <c r="E355" s="161">
        <v>6.6</v>
      </c>
      <c r="F355" s="162"/>
      <c r="G355" s="163"/>
      <c r="M355" s="160" t="s">
        <v>1283</v>
      </c>
      <c r="O355" s="151"/>
    </row>
    <row r="356" spans="1:57" ht="12.75">
      <c r="A356" s="164"/>
      <c r="B356" s="165" t="s">
        <v>924</v>
      </c>
      <c r="C356" s="166" t="str">
        <f>CONCATENATE(B340," ",C340)</f>
        <v>5 Komunikace</v>
      </c>
      <c r="D356" s="164"/>
      <c r="E356" s="167"/>
      <c r="F356" s="167"/>
      <c r="G356" s="168">
        <f>SUM(G340:G355)</f>
        <v>0</v>
      </c>
      <c r="O356" s="151">
        <v>4</v>
      </c>
      <c r="BA356" s="169">
        <f>SUM(BA340:BA355)</f>
        <v>0</v>
      </c>
      <c r="BB356" s="169">
        <f>SUM(BB340:BB355)</f>
        <v>0</v>
      </c>
      <c r="BC356" s="169">
        <f>SUM(BC340:BC355)</f>
        <v>0</v>
      </c>
      <c r="BD356" s="169">
        <f>SUM(BD340:BD355)</f>
        <v>0</v>
      </c>
      <c r="BE356" s="169">
        <f>SUM(BE340:BE355)</f>
        <v>0</v>
      </c>
    </row>
    <row r="357" spans="1:15" ht="12.75">
      <c r="A357" s="144" t="s">
        <v>921</v>
      </c>
      <c r="B357" s="145" t="s">
        <v>1284</v>
      </c>
      <c r="C357" s="146" t="s">
        <v>1285</v>
      </c>
      <c r="D357" s="147"/>
      <c r="E357" s="148"/>
      <c r="F357" s="148"/>
      <c r="G357" s="149"/>
      <c r="H357" s="150"/>
      <c r="I357" s="150"/>
      <c r="O357" s="151">
        <v>1</v>
      </c>
    </row>
    <row r="358" spans="1:104" ht="12.75">
      <c r="A358" s="152">
        <v>91</v>
      </c>
      <c r="B358" s="153" t="s">
        <v>1286</v>
      </c>
      <c r="C358" s="154" t="s">
        <v>1287</v>
      </c>
      <c r="D358" s="155" t="s">
        <v>936</v>
      </c>
      <c r="E358" s="156">
        <v>173.7</v>
      </c>
      <c r="F358" s="183">
        <v>0</v>
      </c>
      <c r="G358" s="157">
        <f>E358*F358</f>
        <v>0</v>
      </c>
      <c r="O358" s="151">
        <v>2</v>
      </c>
      <c r="AA358" s="129">
        <v>1</v>
      </c>
      <c r="AB358" s="129">
        <v>1</v>
      </c>
      <c r="AC358" s="129">
        <v>1</v>
      </c>
      <c r="AZ358" s="129">
        <v>1</v>
      </c>
      <c r="BA358" s="129">
        <f>IF(AZ358=1,G358,0)</f>
        <v>0</v>
      </c>
      <c r="BB358" s="129">
        <f>IF(AZ358=2,G358,0)</f>
        <v>0</v>
      </c>
      <c r="BC358" s="129">
        <f>IF(AZ358=3,G358,0)</f>
        <v>0</v>
      </c>
      <c r="BD358" s="129">
        <f>IF(AZ358=4,G358,0)</f>
        <v>0</v>
      </c>
      <c r="BE358" s="129">
        <f>IF(AZ358=5,G358,0)</f>
        <v>0</v>
      </c>
      <c r="CZ358" s="129">
        <v>0.02546</v>
      </c>
    </row>
    <row r="359" spans="1:15" ht="12.75">
      <c r="A359" s="158"/>
      <c r="B359" s="159"/>
      <c r="C359" s="507" t="s">
        <v>937</v>
      </c>
      <c r="D359" s="508"/>
      <c r="E359" s="161">
        <v>0</v>
      </c>
      <c r="F359" s="162"/>
      <c r="G359" s="163"/>
      <c r="M359" s="160" t="s">
        <v>937</v>
      </c>
      <c r="O359" s="151"/>
    </row>
    <row r="360" spans="1:15" ht="12.75">
      <c r="A360" s="158"/>
      <c r="B360" s="159"/>
      <c r="C360" s="507" t="s">
        <v>1288</v>
      </c>
      <c r="D360" s="508"/>
      <c r="E360" s="161">
        <v>17.1</v>
      </c>
      <c r="F360" s="162"/>
      <c r="G360" s="163"/>
      <c r="M360" s="160" t="s">
        <v>1288</v>
      </c>
      <c r="O360" s="151"/>
    </row>
    <row r="361" spans="1:15" ht="12.75">
      <c r="A361" s="158"/>
      <c r="B361" s="159"/>
      <c r="C361" s="507" t="s">
        <v>1289</v>
      </c>
      <c r="D361" s="508"/>
      <c r="E361" s="161">
        <v>65.8</v>
      </c>
      <c r="F361" s="162"/>
      <c r="G361" s="163"/>
      <c r="M361" s="160" t="s">
        <v>1289</v>
      </c>
      <c r="O361" s="151"/>
    </row>
    <row r="362" spans="1:15" ht="12.75">
      <c r="A362" s="158"/>
      <c r="B362" s="159"/>
      <c r="C362" s="507" t="s">
        <v>939</v>
      </c>
      <c r="D362" s="508"/>
      <c r="E362" s="161">
        <v>0</v>
      </c>
      <c r="F362" s="162"/>
      <c r="G362" s="163"/>
      <c r="M362" s="160" t="s">
        <v>939</v>
      </c>
      <c r="O362" s="151"/>
    </row>
    <row r="363" spans="1:15" ht="12.75">
      <c r="A363" s="158"/>
      <c r="B363" s="159"/>
      <c r="C363" s="507" t="s">
        <v>1290</v>
      </c>
      <c r="D363" s="508"/>
      <c r="E363" s="161">
        <v>13</v>
      </c>
      <c r="F363" s="162"/>
      <c r="G363" s="163"/>
      <c r="M363" s="160" t="s">
        <v>1290</v>
      </c>
      <c r="O363" s="151"/>
    </row>
    <row r="364" spans="1:15" ht="12.75">
      <c r="A364" s="158"/>
      <c r="B364" s="159"/>
      <c r="C364" s="507" t="s">
        <v>1174</v>
      </c>
      <c r="D364" s="508"/>
      <c r="E364" s="161">
        <v>9</v>
      </c>
      <c r="F364" s="162"/>
      <c r="G364" s="163"/>
      <c r="M364" s="160" t="s">
        <v>1174</v>
      </c>
      <c r="O364" s="151"/>
    </row>
    <row r="365" spans="1:15" ht="12.75">
      <c r="A365" s="158"/>
      <c r="B365" s="159"/>
      <c r="C365" s="507" t="s">
        <v>1291</v>
      </c>
      <c r="D365" s="508"/>
      <c r="E365" s="161">
        <v>18.8</v>
      </c>
      <c r="F365" s="162"/>
      <c r="G365" s="163"/>
      <c r="M365" s="160" t="s">
        <v>1291</v>
      </c>
      <c r="O365" s="151"/>
    </row>
    <row r="366" spans="1:15" ht="22.5">
      <c r="A366" s="158"/>
      <c r="B366" s="159"/>
      <c r="C366" s="507" t="s">
        <v>1292</v>
      </c>
      <c r="D366" s="508"/>
      <c r="E366" s="161">
        <v>0</v>
      </c>
      <c r="F366" s="162"/>
      <c r="G366" s="163"/>
      <c r="M366" s="160" t="s">
        <v>1292</v>
      </c>
      <c r="O366" s="151"/>
    </row>
    <row r="367" spans="1:15" ht="12.75">
      <c r="A367" s="158"/>
      <c r="B367" s="159"/>
      <c r="C367" s="507" t="s">
        <v>1293</v>
      </c>
      <c r="D367" s="508"/>
      <c r="E367" s="161">
        <v>50</v>
      </c>
      <c r="F367" s="162"/>
      <c r="G367" s="163"/>
      <c r="M367" s="160" t="s">
        <v>1293</v>
      </c>
      <c r="O367" s="151"/>
    </row>
    <row r="368" spans="1:104" ht="12.75">
      <c r="A368" s="152">
        <v>92</v>
      </c>
      <c r="B368" s="153" t="s">
        <v>1294</v>
      </c>
      <c r="C368" s="154" t="s">
        <v>1295</v>
      </c>
      <c r="D368" s="155" t="s">
        <v>936</v>
      </c>
      <c r="E368" s="156">
        <v>65.718</v>
      </c>
      <c r="F368" s="183">
        <v>0</v>
      </c>
      <c r="G368" s="157">
        <f>E368*F368</f>
        <v>0</v>
      </c>
      <c r="O368" s="151">
        <v>2</v>
      </c>
      <c r="AA368" s="129">
        <v>1</v>
      </c>
      <c r="AB368" s="129">
        <v>1</v>
      </c>
      <c r="AC368" s="129">
        <v>1</v>
      </c>
      <c r="AZ368" s="129">
        <v>1</v>
      </c>
      <c r="BA368" s="129">
        <f>IF(AZ368=1,G368,0)</f>
        <v>0</v>
      </c>
      <c r="BB368" s="129">
        <f>IF(AZ368=2,G368,0)</f>
        <v>0</v>
      </c>
      <c r="BC368" s="129">
        <f>IF(AZ368=3,G368,0)</f>
        <v>0</v>
      </c>
      <c r="BD368" s="129">
        <f>IF(AZ368=4,G368,0)</f>
        <v>0</v>
      </c>
      <c r="BE368" s="129">
        <f>IF(AZ368=5,G368,0)</f>
        <v>0</v>
      </c>
      <c r="CZ368" s="129">
        <v>0.02075</v>
      </c>
    </row>
    <row r="369" spans="1:15" ht="12.75">
      <c r="A369" s="158"/>
      <c r="B369" s="159"/>
      <c r="C369" s="507" t="s">
        <v>1296</v>
      </c>
      <c r="D369" s="508"/>
      <c r="E369" s="161">
        <v>0</v>
      </c>
      <c r="F369" s="162"/>
      <c r="G369" s="163"/>
      <c r="M369" s="160" t="s">
        <v>1296</v>
      </c>
      <c r="O369" s="151"/>
    </row>
    <row r="370" spans="1:15" ht="12.75">
      <c r="A370" s="158"/>
      <c r="B370" s="159"/>
      <c r="C370" s="507" t="s">
        <v>937</v>
      </c>
      <c r="D370" s="508"/>
      <c r="E370" s="161">
        <v>0</v>
      </c>
      <c r="F370" s="162"/>
      <c r="G370" s="163"/>
      <c r="M370" s="160" t="s">
        <v>937</v>
      </c>
      <c r="O370" s="151"/>
    </row>
    <row r="371" spans="1:15" ht="12.75">
      <c r="A371" s="158"/>
      <c r="B371" s="159"/>
      <c r="C371" s="507" t="s">
        <v>1297</v>
      </c>
      <c r="D371" s="508"/>
      <c r="E371" s="161">
        <v>1.92</v>
      </c>
      <c r="F371" s="162"/>
      <c r="G371" s="163"/>
      <c r="M371" s="160" t="s">
        <v>1297</v>
      </c>
      <c r="O371" s="151"/>
    </row>
    <row r="372" spans="1:15" ht="12.75">
      <c r="A372" s="158"/>
      <c r="B372" s="159"/>
      <c r="C372" s="507" t="s">
        <v>1298</v>
      </c>
      <c r="D372" s="508"/>
      <c r="E372" s="161">
        <v>1.44</v>
      </c>
      <c r="F372" s="162"/>
      <c r="G372" s="163"/>
      <c r="M372" s="160" t="s">
        <v>1298</v>
      </c>
      <c r="O372" s="151"/>
    </row>
    <row r="373" spans="1:15" ht="12.75">
      <c r="A373" s="158"/>
      <c r="B373" s="159"/>
      <c r="C373" s="507" t="s">
        <v>939</v>
      </c>
      <c r="D373" s="508"/>
      <c r="E373" s="161">
        <v>0</v>
      </c>
      <c r="F373" s="162"/>
      <c r="G373" s="163"/>
      <c r="M373" s="160" t="s">
        <v>939</v>
      </c>
      <c r="O373" s="151"/>
    </row>
    <row r="374" spans="1:15" ht="12.75">
      <c r="A374" s="158"/>
      <c r="B374" s="159"/>
      <c r="C374" s="507" t="s">
        <v>1299</v>
      </c>
      <c r="D374" s="508"/>
      <c r="E374" s="161">
        <v>22.458</v>
      </c>
      <c r="F374" s="162"/>
      <c r="G374" s="163"/>
      <c r="M374" s="160" t="s">
        <v>1299</v>
      </c>
      <c r="O374" s="151"/>
    </row>
    <row r="375" spans="1:15" ht="12.75">
      <c r="A375" s="158"/>
      <c r="B375" s="159"/>
      <c r="C375" s="507" t="s">
        <v>1300</v>
      </c>
      <c r="D375" s="508"/>
      <c r="E375" s="161">
        <v>34</v>
      </c>
      <c r="F375" s="162"/>
      <c r="G375" s="163"/>
      <c r="M375" s="160" t="s">
        <v>1300</v>
      </c>
      <c r="O375" s="151"/>
    </row>
    <row r="376" spans="1:15" ht="12.75">
      <c r="A376" s="158"/>
      <c r="B376" s="159"/>
      <c r="C376" s="507" t="s">
        <v>1301</v>
      </c>
      <c r="D376" s="508"/>
      <c r="E376" s="161">
        <v>5.9</v>
      </c>
      <c r="F376" s="162"/>
      <c r="G376" s="163"/>
      <c r="M376" s="160" t="s">
        <v>1301</v>
      </c>
      <c r="O376" s="151"/>
    </row>
    <row r="377" spans="1:104" ht="12.75">
      <c r="A377" s="152">
        <v>93</v>
      </c>
      <c r="B377" s="153" t="s">
        <v>1302</v>
      </c>
      <c r="C377" s="154" t="s">
        <v>1303</v>
      </c>
      <c r="D377" s="155" t="s">
        <v>936</v>
      </c>
      <c r="E377" s="156">
        <v>477.962</v>
      </c>
      <c r="F377" s="183">
        <v>0</v>
      </c>
      <c r="G377" s="157">
        <f>E377*F377</f>
        <v>0</v>
      </c>
      <c r="O377" s="151">
        <v>2</v>
      </c>
      <c r="AA377" s="129">
        <v>1</v>
      </c>
      <c r="AB377" s="129">
        <v>1</v>
      </c>
      <c r="AC377" s="129">
        <v>1</v>
      </c>
      <c r="AZ377" s="129">
        <v>1</v>
      </c>
      <c r="BA377" s="129">
        <f>IF(AZ377=1,G377,0)</f>
        <v>0</v>
      </c>
      <c r="BB377" s="129">
        <f>IF(AZ377=2,G377,0)</f>
        <v>0</v>
      </c>
      <c r="BC377" s="129">
        <f>IF(AZ377=3,G377,0)</f>
        <v>0</v>
      </c>
      <c r="BD377" s="129">
        <f>IF(AZ377=4,G377,0)</f>
        <v>0</v>
      </c>
      <c r="BE377" s="129">
        <f>IF(AZ377=5,G377,0)</f>
        <v>0</v>
      </c>
      <c r="CZ377" s="129">
        <v>0.02798</v>
      </c>
    </row>
    <row r="378" spans="1:15" ht="12.75">
      <c r="A378" s="158"/>
      <c r="B378" s="159"/>
      <c r="C378" s="507" t="s">
        <v>937</v>
      </c>
      <c r="D378" s="508"/>
      <c r="E378" s="161">
        <v>0</v>
      </c>
      <c r="F378" s="162"/>
      <c r="G378" s="163"/>
      <c r="M378" s="160" t="s">
        <v>937</v>
      </c>
      <c r="O378" s="151"/>
    </row>
    <row r="379" spans="1:15" ht="12.75">
      <c r="A379" s="158"/>
      <c r="B379" s="159"/>
      <c r="C379" s="507" t="s">
        <v>1304</v>
      </c>
      <c r="D379" s="508"/>
      <c r="E379" s="161">
        <v>53.32</v>
      </c>
      <c r="F379" s="162"/>
      <c r="G379" s="163"/>
      <c r="M379" s="160" t="s">
        <v>1304</v>
      </c>
      <c r="O379" s="151"/>
    </row>
    <row r="380" spans="1:15" ht="12.75">
      <c r="A380" s="158"/>
      <c r="B380" s="159"/>
      <c r="C380" s="507" t="s">
        <v>1305</v>
      </c>
      <c r="D380" s="508"/>
      <c r="E380" s="161">
        <v>105.09</v>
      </c>
      <c r="F380" s="162"/>
      <c r="G380" s="163"/>
      <c r="M380" s="160" t="s">
        <v>1305</v>
      </c>
      <c r="O380" s="151"/>
    </row>
    <row r="381" spans="1:15" ht="12.75">
      <c r="A381" s="158"/>
      <c r="B381" s="159"/>
      <c r="C381" s="507" t="s">
        <v>939</v>
      </c>
      <c r="D381" s="508"/>
      <c r="E381" s="161">
        <v>0</v>
      </c>
      <c r="F381" s="162"/>
      <c r="G381" s="163"/>
      <c r="M381" s="160" t="s">
        <v>939</v>
      </c>
      <c r="O381" s="151"/>
    </row>
    <row r="382" spans="1:15" ht="12.75">
      <c r="A382" s="158"/>
      <c r="B382" s="159"/>
      <c r="C382" s="507" t="s">
        <v>1306</v>
      </c>
      <c r="D382" s="508"/>
      <c r="E382" s="161">
        <v>39.96</v>
      </c>
      <c r="F382" s="162"/>
      <c r="G382" s="163"/>
      <c r="M382" s="160" t="s">
        <v>1306</v>
      </c>
      <c r="O382" s="151"/>
    </row>
    <row r="383" spans="1:15" ht="12.75">
      <c r="A383" s="158"/>
      <c r="B383" s="159"/>
      <c r="C383" s="507" t="s">
        <v>1307</v>
      </c>
      <c r="D383" s="508"/>
      <c r="E383" s="161">
        <v>45.9</v>
      </c>
      <c r="F383" s="162"/>
      <c r="G383" s="163"/>
      <c r="M383" s="160" t="s">
        <v>1307</v>
      </c>
      <c r="O383" s="151"/>
    </row>
    <row r="384" spans="1:15" ht="12.75">
      <c r="A384" s="158"/>
      <c r="B384" s="159"/>
      <c r="C384" s="507" t="s">
        <v>1308</v>
      </c>
      <c r="D384" s="508"/>
      <c r="E384" s="161">
        <v>49.41</v>
      </c>
      <c r="F384" s="162"/>
      <c r="G384" s="163"/>
      <c r="M384" s="160" t="s">
        <v>1308</v>
      </c>
      <c r="O384" s="151"/>
    </row>
    <row r="385" spans="1:15" ht="12.75">
      <c r="A385" s="158"/>
      <c r="B385" s="159"/>
      <c r="C385" s="507" t="s">
        <v>1309</v>
      </c>
      <c r="D385" s="508"/>
      <c r="E385" s="161">
        <v>-65.718</v>
      </c>
      <c r="F385" s="162"/>
      <c r="G385" s="163"/>
      <c r="M385" s="160" t="s">
        <v>1309</v>
      </c>
      <c r="O385" s="151"/>
    </row>
    <row r="386" spans="1:15" ht="22.5">
      <c r="A386" s="158"/>
      <c r="B386" s="159"/>
      <c r="C386" s="507" t="s">
        <v>1292</v>
      </c>
      <c r="D386" s="508"/>
      <c r="E386" s="161">
        <v>0</v>
      </c>
      <c r="F386" s="162"/>
      <c r="G386" s="163"/>
      <c r="M386" s="160" t="s">
        <v>1292</v>
      </c>
      <c r="O386" s="151"/>
    </row>
    <row r="387" spans="1:15" ht="12.75">
      <c r="A387" s="158"/>
      <c r="B387" s="159"/>
      <c r="C387" s="507" t="s">
        <v>1310</v>
      </c>
      <c r="D387" s="508"/>
      <c r="E387" s="161">
        <v>250</v>
      </c>
      <c r="F387" s="162"/>
      <c r="G387" s="163"/>
      <c r="M387" s="160" t="s">
        <v>1310</v>
      </c>
      <c r="O387" s="151"/>
    </row>
    <row r="388" spans="1:104" ht="12.75">
      <c r="A388" s="152">
        <v>94</v>
      </c>
      <c r="B388" s="153" t="s">
        <v>1311</v>
      </c>
      <c r="C388" s="154" t="s">
        <v>1312</v>
      </c>
      <c r="D388" s="155" t="s">
        <v>1106</v>
      </c>
      <c r="E388" s="156">
        <v>47.6</v>
      </c>
      <c r="F388" s="183">
        <v>0</v>
      </c>
      <c r="G388" s="157">
        <f>E388*F388</f>
        <v>0</v>
      </c>
      <c r="O388" s="151">
        <v>2</v>
      </c>
      <c r="AA388" s="129">
        <v>1</v>
      </c>
      <c r="AB388" s="129">
        <v>1</v>
      </c>
      <c r="AC388" s="129">
        <v>1</v>
      </c>
      <c r="AZ388" s="129">
        <v>1</v>
      </c>
      <c r="BA388" s="129">
        <f>IF(AZ388=1,G388,0)</f>
        <v>0</v>
      </c>
      <c r="BB388" s="129">
        <f>IF(AZ388=2,G388,0)</f>
        <v>0</v>
      </c>
      <c r="BC388" s="129">
        <f>IF(AZ388=3,G388,0)</f>
        <v>0</v>
      </c>
      <c r="BD388" s="129">
        <f>IF(AZ388=4,G388,0)</f>
        <v>0</v>
      </c>
      <c r="BE388" s="129">
        <f>IF(AZ388=5,G388,0)</f>
        <v>0</v>
      </c>
      <c r="CZ388" s="129">
        <v>0.00046</v>
      </c>
    </row>
    <row r="389" spans="1:15" ht="12.75">
      <c r="A389" s="158"/>
      <c r="B389" s="159"/>
      <c r="C389" s="507" t="s">
        <v>937</v>
      </c>
      <c r="D389" s="508"/>
      <c r="E389" s="161">
        <v>0</v>
      </c>
      <c r="F389" s="162"/>
      <c r="G389" s="163"/>
      <c r="M389" s="160" t="s">
        <v>937</v>
      </c>
      <c r="O389" s="151"/>
    </row>
    <row r="390" spans="1:15" ht="12.75">
      <c r="A390" s="158"/>
      <c r="B390" s="159"/>
      <c r="C390" s="507" t="s">
        <v>1313</v>
      </c>
      <c r="D390" s="508"/>
      <c r="E390" s="161">
        <v>34.1</v>
      </c>
      <c r="F390" s="162"/>
      <c r="G390" s="163"/>
      <c r="M390" s="160" t="s">
        <v>1313</v>
      </c>
      <c r="O390" s="151"/>
    </row>
    <row r="391" spans="1:15" ht="12.75">
      <c r="A391" s="158"/>
      <c r="B391" s="159"/>
      <c r="C391" s="507" t="s">
        <v>939</v>
      </c>
      <c r="D391" s="508"/>
      <c r="E391" s="161">
        <v>0</v>
      </c>
      <c r="F391" s="162"/>
      <c r="G391" s="163"/>
      <c r="M391" s="160" t="s">
        <v>939</v>
      </c>
      <c r="O391" s="151"/>
    </row>
    <row r="392" spans="1:15" ht="12.75">
      <c r="A392" s="158"/>
      <c r="B392" s="159"/>
      <c r="C392" s="507" t="s">
        <v>1314</v>
      </c>
      <c r="D392" s="508"/>
      <c r="E392" s="161">
        <v>13.5</v>
      </c>
      <c r="F392" s="162"/>
      <c r="G392" s="163"/>
      <c r="M392" s="160" t="s">
        <v>1314</v>
      </c>
      <c r="O392" s="151"/>
    </row>
    <row r="393" spans="1:104" ht="12.75">
      <c r="A393" s="152">
        <v>95</v>
      </c>
      <c r="B393" s="153" t="s">
        <v>1315</v>
      </c>
      <c r="C393" s="154" t="s">
        <v>1316</v>
      </c>
      <c r="D393" s="155" t="s">
        <v>936</v>
      </c>
      <c r="E393" s="156">
        <v>150</v>
      </c>
      <c r="F393" s="183">
        <v>0</v>
      </c>
      <c r="G393" s="157">
        <f>E393*F393</f>
        <v>0</v>
      </c>
      <c r="O393" s="151">
        <v>2</v>
      </c>
      <c r="AA393" s="129">
        <v>1</v>
      </c>
      <c r="AB393" s="129">
        <v>1</v>
      </c>
      <c r="AC393" s="129">
        <v>1</v>
      </c>
      <c r="AZ393" s="129">
        <v>1</v>
      </c>
      <c r="BA393" s="129">
        <f>IF(AZ393=1,G393,0)</f>
        <v>0</v>
      </c>
      <c r="BB393" s="129">
        <f>IF(AZ393=2,G393,0)</f>
        <v>0</v>
      </c>
      <c r="BC393" s="129">
        <f>IF(AZ393=3,G393,0)</f>
        <v>0</v>
      </c>
      <c r="BD393" s="129">
        <f>IF(AZ393=4,G393,0)</f>
        <v>0</v>
      </c>
      <c r="BE393" s="129">
        <f>IF(AZ393=5,G393,0)</f>
        <v>0</v>
      </c>
      <c r="CZ393" s="129">
        <v>0.00034</v>
      </c>
    </row>
    <row r="394" spans="1:57" ht="12.75">
      <c r="A394" s="164"/>
      <c r="B394" s="165" t="s">
        <v>924</v>
      </c>
      <c r="C394" s="166" t="str">
        <f>CONCATENATE(B357," ",C357)</f>
        <v>61 Upravy povrchů vnitřní</v>
      </c>
      <c r="D394" s="164"/>
      <c r="E394" s="167"/>
      <c r="F394" s="167"/>
      <c r="G394" s="168">
        <f>SUM(G357:G393)</f>
        <v>0</v>
      </c>
      <c r="O394" s="151">
        <v>4</v>
      </c>
      <c r="BA394" s="169">
        <f>SUM(BA357:BA393)</f>
        <v>0</v>
      </c>
      <c r="BB394" s="169">
        <f>SUM(BB357:BB393)</f>
        <v>0</v>
      </c>
      <c r="BC394" s="169">
        <f>SUM(BC357:BC393)</f>
        <v>0</v>
      </c>
      <c r="BD394" s="169">
        <f>SUM(BD357:BD393)</f>
        <v>0</v>
      </c>
      <c r="BE394" s="169">
        <f>SUM(BE357:BE393)</f>
        <v>0</v>
      </c>
    </row>
    <row r="395" spans="1:15" ht="12.75">
      <c r="A395" s="144" t="s">
        <v>921</v>
      </c>
      <c r="B395" s="145" t="s">
        <v>1317</v>
      </c>
      <c r="C395" s="146" t="s">
        <v>1318</v>
      </c>
      <c r="D395" s="147"/>
      <c r="E395" s="148"/>
      <c r="F395" s="148"/>
      <c r="G395" s="149"/>
      <c r="H395" s="150"/>
      <c r="I395" s="150"/>
      <c r="O395" s="151">
        <v>1</v>
      </c>
    </row>
    <row r="396" spans="1:104" ht="12.75">
      <c r="A396" s="152">
        <v>96</v>
      </c>
      <c r="B396" s="153" t="s">
        <v>1319</v>
      </c>
      <c r="C396" s="154" t="s">
        <v>1320</v>
      </c>
      <c r="D396" s="155" t="s">
        <v>936</v>
      </c>
      <c r="E396" s="156">
        <v>139.2885</v>
      </c>
      <c r="F396" s="183">
        <v>0</v>
      </c>
      <c r="G396" s="157">
        <f>E396*F396</f>
        <v>0</v>
      </c>
      <c r="O396" s="151">
        <v>2</v>
      </c>
      <c r="AA396" s="129">
        <v>1</v>
      </c>
      <c r="AB396" s="129">
        <v>1</v>
      </c>
      <c r="AC396" s="129">
        <v>1</v>
      </c>
      <c r="AZ396" s="129">
        <v>1</v>
      </c>
      <c r="BA396" s="129">
        <f>IF(AZ396=1,G396,0)</f>
        <v>0</v>
      </c>
      <c r="BB396" s="129">
        <f>IF(AZ396=2,G396,0)</f>
        <v>0</v>
      </c>
      <c r="BC396" s="129">
        <f>IF(AZ396=3,G396,0)</f>
        <v>0</v>
      </c>
      <c r="BD396" s="129">
        <f>IF(AZ396=4,G396,0)</f>
        <v>0</v>
      </c>
      <c r="BE396" s="129">
        <f>IF(AZ396=5,G396,0)</f>
        <v>0</v>
      </c>
      <c r="CZ396" s="129">
        <v>0.00218</v>
      </c>
    </row>
    <row r="397" spans="1:15" ht="12.75">
      <c r="A397" s="158"/>
      <c r="B397" s="159"/>
      <c r="C397" s="507" t="s">
        <v>1188</v>
      </c>
      <c r="D397" s="508"/>
      <c r="E397" s="161">
        <v>0</v>
      </c>
      <c r="F397" s="162"/>
      <c r="G397" s="163"/>
      <c r="M397" s="160" t="s">
        <v>1188</v>
      </c>
      <c r="O397" s="151"/>
    </row>
    <row r="398" spans="1:15" ht="12.75">
      <c r="A398" s="158"/>
      <c r="B398" s="159"/>
      <c r="C398" s="507" t="s">
        <v>1189</v>
      </c>
      <c r="D398" s="508"/>
      <c r="E398" s="161">
        <v>0</v>
      </c>
      <c r="F398" s="162"/>
      <c r="G398" s="163"/>
      <c r="M398" s="160" t="s">
        <v>1189</v>
      </c>
      <c r="O398" s="151"/>
    </row>
    <row r="399" spans="1:15" ht="12.75">
      <c r="A399" s="158"/>
      <c r="B399" s="159"/>
      <c r="C399" s="507" t="s">
        <v>1202</v>
      </c>
      <c r="D399" s="508"/>
      <c r="E399" s="161">
        <v>13.95</v>
      </c>
      <c r="F399" s="162"/>
      <c r="G399" s="163"/>
      <c r="M399" s="160" t="s">
        <v>1202</v>
      </c>
      <c r="O399" s="151"/>
    </row>
    <row r="400" spans="1:15" ht="12.75">
      <c r="A400" s="158"/>
      <c r="B400" s="159"/>
      <c r="C400" s="507" t="s">
        <v>1203</v>
      </c>
      <c r="D400" s="508"/>
      <c r="E400" s="161">
        <v>56.385</v>
      </c>
      <c r="F400" s="162"/>
      <c r="G400" s="163"/>
      <c r="M400" s="160" t="s">
        <v>1203</v>
      </c>
      <c r="O400" s="151"/>
    </row>
    <row r="401" spans="1:15" ht="12.75">
      <c r="A401" s="158"/>
      <c r="B401" s="159"/>
      <c r="C401" s="507" t="s">
        <v>1204</v>
      </c>
      <c r="D401" s="508"/>
      <c r="E401" s="161">
        <v>0.7625</v>
      </c>
      <c r="F401" s="162"/>
      <c r="G401" s="163"/>
      <c r="M401" s="160" t="s">
        <v>1204</v>
      </c>
      <c r="O401" s="151"/>
    </row>
    <row r="402" spans="1:15" ht="12.75">
      <c r="A402" s="158"/>
      <c r="B402" s="159"/>
      <c r="C402" s="507" t="s">
        <v>1205</v>
      </c>
      <c r="D402" s="508"/>
      <c r="E402" s="161">
        <v>0.96</v>
      </c>
      <c r="F402" s="162"/>
      <c r="G402" s="163"/>
      <c r="M402" s="160" t="s">
        <v>1205</v>
      </c>
      <c r="O402" s="151"/>
    </row>
    <row r="403" spans="1:15" ht="12.75">
      <c r="A403" s="158"/>
      <c r="B403" s="159"/>
      <c r="C403" s="507" t="s">
        <v>1206</v>
      </c>
      <c r="D403" s="508"/>
      <c r="E403" s="161">
        <v>5.37</v>
      </c>
      <c r="F403" s="162"/>
      <c r="G403" s="163"/>
      <c r="M403" s="160" t="s">
        <v>1206</v>
      </c>
      <c r="O403" s="151"/>
    </row>
    <row r="404" spans="1:15" ht="12.75">
      <c r="A404" s="158"/>
      <c r="B404" s="159"/>
      <c r="C404" s="507" t="s">
        <v>1207</v>
      </c>
      <c r="D404" s="508"/>
      <c r="E404" s="161">
        <v>2.86</v>
      </c>
      <c r="F404" s="162"/>
      <c r="G404" s="163"/>
      <c r="M404" s="160" t="s">
        <v>1207</v>
      </c>
      <c r="O404" s="151"/>
    </row>
    <row r="405" spans="1:15" ht="12.75">
      <c r="A405" s="158"/>
      <c r="B405" s="159"/>
      <c r="C405" s="507" t="s">
        <v>1196</v>
      </c>
      <c r="D405" s="508"/>
      <c r="E405" s="161">
        <v>0</v>
      </c>
      <c r="F405" s="162"/>
      <c r="G405" s="163"/>
      <c r="M405" s="160" t="s">
        <v>1196</v>
      </c>
      <c r="O405" s="151"/>
    </row>
    <row r="406" spans="1:15" ht="12.75">
      <c r="A406" s="158"/>
      <c r="B406" s="159"/>
      <c r="C406" s="507" t="s">
        <v>1208</v>
      </c>
      <c r="D406" s="508"/>
      <c r="E406" s="161">
        <v>32.485</v>
      </c>
      <c r="F406" s="162"/>
      <c r="G406" s="163"/>
      <c r="M406" s="160" t="s">
        <v>1208</v>
      </c>
      <c r="O406" s="151"/>
    </row>
    <row r="407" spans="1:15" ht="12.75">
      <c r="A407" s="158"/>
      <c r="B407" s="159"/>
      <c r="C407" s="507" t="s">
        <v>1198</v>
      </c>
      <c r="D407" s="508"/>
      <c r="E407" s="161">
        <v>0</v>
      </c>
      <c r="F407" s="162"/>
      <c r="G407" s="163"/>
      <c r="M407" s="160" t="s">
        <v>1198</v>
      </c>
      <c r="O407" s="151"/>
    </row>
    <row r="408" spans="1:15" ht="12.75">
      <c r="A408" s="158"/>
      <c r="B408" s="159"/>
      <c r="C408" s="507" t="s">
        <v>1209</v>
      </c>
      <c r="D408" s="508"/>
      <c r="E408" s="161">
        <v>22.4</v>
      </c>
      <c r="F408" s="162"/>
      <c r="G408" s="163"/>
      <c r="M408" s="160" t="s">
        <v>1209</v>
      </c>
      <c r="O408" s="151"/>
    </row>
    <row r="409" spans="1:15" ht="12.75">
      <c r="A409" s="158"/>
      <c r="B409" s="159"/>
      <c r="C409" s="507" t="s">
        <v>1249</v>
      </c>
      <c r="D409" s="508"/>
      <c r="E409" s="161">
        <v>0</v>
      </c>
      <c r="F409" s="162"/>
      <c r="G409" s="163"/>
      <c r="M409" s="160" t="s">
        <v>1249</v>
      </c>
      <c r="O409" s="151"/>
    </row>
    <row r="410" spans="1:15" ht="12.75">
      <c r="A410" s="158"/>
      <c r="B410" s="159"/>
      <c r="C410" s="507" t="s">
        <v>1253</v>
      </c>
      <c r="D410" s="508"/>
      <c r="E410" s="161">
        <v>4.116</v>
      </c>
      <c r="F410" s="162"/>
      <c r="G410" s="163"/>
      <c r="M410" s="160" t="s">
        <v>1253</v>
      </c>
      <c r="O410" s="151"/>
    </row>
    <row r="411" spans="1:104" ht="12.75">
      <c r="A411" s="152">
        <v>97</v>
      </c>
      <c r="B411" s="153" t="s">
        <v>1321</v>
      </c>
      <c r="C411" s="154" t="s">
        <v>1322</v>
      </c>
      <c r="D411" s="155" t="s">
        <v>1106</v>
      </c>
      <c r="E411" s="156">
        <v>30.1</v>
      </c>
      <c r="F411" s="183">
        <v>0</v>
      </c>
      <c r="G411" s="157">
        <f>E411*F411</f>
        <v>0</v>
      </c>
      <c r="O411" s="151">
        <v>2</v>
      </c>
      <c r="AA411" s="129">
        <v>1</v>
      </c>
      <c r="AB411" s="129">
        <v>1</v>
      </c>
      <c r="AC411" s="129">
        <v>1</v>
      </c>
      <c r="AZ411" s="129">
        <v>1</v>
      </c>
      <c r="BA411" s="129">
        <f>IF(AZ411=1,G411,0)</f>
        <v>0</v>
      </c>
      <c r="BB411" s="129">
        <f>IF(AZ411=2,G411,0)</f>
        <v>0</v>
      </c>
      <c r="BC411" s="129">
        <f>IF(AZ411=3,G411,0)</f>
        <v>0</v>
      </c>
      <c r="BD411" s="129">
        <f>IF(AZ411=4,G411,0)</f>
        <v>0</v>
      </c>
      <c r="BE411" s="129">
        <f>IF(AZ411=5,G411,0)</f>
        <v>0</v>
      </c>
      <c r="CZ411" s="129">
        <v>0.00028</v>
      </c>
    </row>
    <row r="412" spans="1:15" ht="12.75">
      <c r="A412" s="158"/>
      <c r="B412" s="159"/>
      <c r="C412" s="507" t="s">
        <v>937</v>
      </c>
      <c r="D412" s="508"/>
      <c r="E412" s="161">
        <v>0</v>
      </c>
      <c r="F412" s="162"/>
      <c r="G412" s="163"/>
      <c r="M412" s="160" t="s">
        <v>937</v>
      </c>
      <c r="O412" s="151"/>
    </row>
    <row r="413" spans="1:15" ht="12.75">
      <c r="A413" s="158"/>
      <c r="B413" s="159"/>
      <c r="C413" s="507" t="s">
        <v>1323</v>
      </c>
      <c r="D413" s="508"/>
      <c r="E413" s="161">
        <v>3.15</v>
      </c>
      <c r="F413" s="162"/>
      <c r="G413" s="163"/>
      <c r="M413" s="160" t="s">
        <v>1323</v>
      </c>
      <c r="O413" s="151"/>
    </row>
    <row r="414" spans="1:15" ht="12.75">
      <c r="A414" s="158"/>
      <c r="B414" s="159"/>
      <c r="C414" s="507" t="s">
        <v>1324</v>
      </c>
      <c r="D414" s="508"/>
      <c r="E414" s="161">
        <v>21.15</v>
      </c>
      <c r="F414" s="162"/>
      <c r="G414" s="163"/>
      <c r="M414" s="160" t="s">
        <v>1324</v>
      </c>
      <c r="O414" s="151"/>
    </row>
    <row r="415" spans="1:15" ht="12.75">
      <c r="A415" s="158"/>
      <c r="B415" s="159"/>
      <c r="C415" s="507" t="s">
        <v>939</v>
      </c>
      <c r="D415" s="508"/>
      <c r="E415" s="161">
        <v>0</v>
      </c>
      <c r="F415" s="162"/>
      <c r="G415" s="163"/>
      <c r="M415" s="160" t="s">
        <v>939</v>
      </c>
      <c r="O415" s="151"/>
    </row>
    <row r="416" spans="1:15" ht="12.75">
      <c r="A416" s="158"/>
      <c r="B416" s="159"/>
      <c r="C416" s="507" t="s">
        <v>1325</v>
      </c>
      <c r="D416" s="508"/>
      <c r="E416" s="161">
        <v>5.8</v>
      </c>
      <c r="F416" s="162"/>
      <c r="G416" s="163"/>
      <c r="M416" s="160" t="s">
        <v>1325</v>
      </c>
      <c r="O416" s="151"/>
    </row>
    <row r="417" spans="1:104" ht="22.5">
      <c r="A417" s="152">
        <v>98</v>
      </c>
      <c r="B417" s="153" t="s">
        <v>1326</v>
      </c>
      <c r="C417" s="154" t="s">
        <v>1327</v>
      </c>
      <c r="D417" s="155" t="s">
        <v>936</v>
      </c>
      <c r="E417" s="156">
        <v>2.16</v>
      </c>
      <c r="F417" s="183">
        <v>0</v>
      </c>
      <c r="G417" s="157">
        <f>E417*F417</f>
        <v>0</v>
      </c>
      <c r="O417" s="151">
        <v>2</v>
      </c>
      <c r="AA417" s="129">
        <v>1</v>
      </c>
      <c r="AB417" s="129">
        <v>1</v>
      </c>
      <c r="AC417" s="129">
        <v>1</v>
      </c>
      <c r="AZ417" s="129">
        <v>1</v>
      </c>
      <c r="BA417" s="129">
        <f>IF(AZ417=1,G417,0)</f>
        <v>0</v>
      </c>
      <c r="BB417" s="129">
        <f>IF(AZ417=2,G417,0)</f>
        <v>0</v>
      </c>
      <c r="BC417" s="129">
        <f>IF(AZ417=3,G417,0)</f>
        <v>0</v>
      </c>
      <c r="BD417" s="129">
        <f>IF(AZ417=4,G417,0)</f>
        <v>0</v>
      </c>
      <c r="BE417" s="129">
        <f>IF(AZ417=5,G417,0)</f>
        <v>0</v>
      </c>
      <c r="CZ417" s="129">
        <v>0.00864</v>
      </c>
    </row>
    <row r="418" spans="1:15" ht="12.75">
      <c r="A418" s="158"/>
      <c r="B418" s="159"/>
      <c r="C418" s="507" t="s">
        <v>1328</v>
      </c>
      <c r="D418" s="508"/>
      <c r="E418" s="161">
        <v>0</v>
      </c>
      <c r="F418" s="162"/>
      <c r="G418" s="163"/>
      <c r="M418" s="160" t="s">
        <v>1328</v>
      </c>
      <c r="O418" s="151"/>
    </row>
    <row r="419" spans="1:15" ht="12.75">
      <c r="A419" s="158"/>
      <c r="B419" s="159"/>
      <c r="C419" s="507" t="s">
        <v>1329</v>
      </c>
      <c r="D419" s="508"/>
      <c r="E419" s="161">
        <v>2.16</v>
      </c>
      <c r="F419" s="162"/>
      <c r="G419" s="163"/>
      <c r="M419" s="160" t="s">
        <v>1329</v>
      </c>
      <c r="O419" s="151"/>
    </row>
    <row r="420" spans="1:104" ht="12.75">
      <c r="A420" s="152">
        <v>99</v>
      </c>
      <c r="B420" s="153" t="s">
        <v>1330</v>
      </c>
      <c r="C420" s="154" t="s">
        <v>1331</v>
      </c>
      <c r="D420" s="155" t="s">
        <v>936</v>
      </c>
      <c r="E420" s="156">
        <v>103.905</v>
      </c>
      <c r="F420" s="183">
        <v>0</v>
      </c>
      <c r="G420" s="157">
        <f>E420*F420</f>
        <v>0</v>
      </c>
      <c r="O420" s="151">
        <v>2</v>
      </c>
      <c r="AA420" s="129">
        <v>1</v>
      </c>
      <c r="AB420" s="129">
        <v>1</v>
      </c>
      <c r="AC420" s="129">
        <v>1</v>
      </c>
      <c r="AZ420" s="129">
        <v>1</v>
      </c>
      <c r="BA420" s="129">
        <f>IF(AZ420=1,G420,0)</f>
        <v>0</v>
      </c>
      <c r="BB420" s="129">
        <f>IF(AZ420=2,G420,0)</f>
        <v>0</v>
      </c>
      <c r="BC420" s="129">
        <f>IF(AZ420=3,G420,0)</f>
        <v>0</v>
      </c>
      <c r="BD420" s="129">
        <f>IF(AZ420=4,G420,0)</f>
        <v>0</v>
      </c>
      <c r="BE420" s="129">
        <f>IF(AZ420=5,G420,0)</f>
        <v>0</v>
      </c>
      <c r="CZ420" s="129">
        <v>0.01359</v>
      </c>
    </row>
    <row r="421" spans="1:15" ht="12.75">
      <c r="A421" s="158"/>
      <c r="B421" s="159"/>
      <c r="C421" s="507" t="s">
        <v>937</v>
      </c>
      <c r="D421" s="508"/>
      <c r="E421" s="161">
        <v>0</v>
      </c>
      <c r="F421" s="162"/>
      <c r="G421" s="163"/>
      <c r="M421" s="160" t="s">
        <v>937</v>
      </c>
      <c r="O421" s="151"/>
    </row>
    <row r="422" spans="1:15" ht="12.75">
      <c r="A422" s="158"/>
      <c r="B422" s="159"/>
      <c r="C422" s="507" t="s">
        <v>1332</v>
      </c>
      <c r="D422" s="508"/>
      <c r="E422" s="161">
        <v>11.5425</v>
      </c>
      <c r="F422" s="162"/>
      <c r="G422" s="163"/>
      <c r="M422" s="160" t="s">
        <v>1332</v>
      </c>
      <c r="O422" s="151"/>
    </row>
    <row r="423" spans="1:15" ht="12.75">
      <c r="A423" s="158"/>
      <c r="B423" s="159"/>
      <c r="C423" s="507" t="s">
        <v>1333</v>
      </c>
      <c r="D423" s="508"/>
      <c r="E423" s="161">
        <v>63.8025</v>
      </c>
      <c r="F423" s="162"/>
      <c r="G423" s="163"/>
      <c r="M423" s="160" t="s">
        <v>1333</v>
      </c>
      <c r="O423" s="151"/>
    </row>
    <row r="424" spans="1:15" ht="12.75">
      <c r="A424" s="158"/>
      <c r="B424" s="159"/>
      <c r="C424" s="507" t="s">
        <v>939</v>
      </c>
      <c r="D424" s="508"/>
      <c r="E424" s="161">
        <v>0</v>
      </c>
      <c r="F424" s="162"/>
      <c r="G424" s="163"/>
      <c r="M424" s="160" t="s">
        <v>939</v>
      </c>
      <c r="O424" s="151"/>
    </row>
    <row r="425" spans="1:15" ht="12.75">
      <c r="A425" s="158"/>
      <c r="B425" s="159"/>
      <c r="C425" s="507" t="s">
        <v>1334</v>
      </c>
      <c r="D425" s="508"/>
      <c r="E425" s="161">
        <v>16.86</v>
      </c>
      <c r="F425" s="162"/>
      <c r="G425" s="163"/>
      <c r="M425" s="160" t="s">
        <v>1334</v>
      </c>
      <c r="O425" s="151"/>
    </row>
    <row r="426" spans="1:15" ht="12.75">
      <c r="A426" s="158"/>
      <c r="B426" s="159"/>
      <c r="C426" s="507" t="s">
        <v>1335</v>
      </c>
      <c r="D426" s="508"/>
      <c r="E426" s="161">
        <v>11.7</v>
      </c>
      <c r="F426" s="162"/>
      <c r="G426" s="163"/>
      <c r="M426" s="160" t="s">
        <v>1335</v>
      </c>
      <c r="O426" s="151"/>
    </row>
    <row r="427" spans="1:104" ht="12.75">
      <c r="A427" s="152">
        <v>100</v>
      </c>
      <c r="B427" s="153" t="s">
        <v>1336</v>
      </c>
      <c r="C427" s="154" t="s">
        <v>1337</v>
      </c>
      <c r="D427" s="155" t="s">
        <v>936</v>
      </c>
      <c r="E427" s="156">
        <v>15.6</v>
      </c>
      <c r="F427" s="183">
        <v>0</v>
      </c>
      <c r="G427" s="157">
        <f>E427*F427</f>
        <v>0</v>
      </c>
      <c r="O427" s="151">
        <v>2</v>
      </c>
      <c r="AA427" s="129">
        <v>1</v>
      </c>
      <c r="AB427" s="129">
        <v>1</v>
      </c>
      <c r="AC427" s="129">
        <v>1</v>
      </c>
      <c r="AZ427" s="129">
        <v>1</v>
      </c>
      <c r="BA427" s="129">
        <f>IF(AZ427=1,G427,0)</f>
        <v>0</v>
      </c>
      <c r="BB427" s="129">
        <f>IF(AZ427=2,G427,0)</f>
        <v>0</v>
      </c>
      <c r="BC427" s="129">
        <f>IF(AZ427=3,G427,0)</f>
        <v>0</v>
      </c>
      <c r="BD427" s="129">
        <f>IF(AZ427=4,G427,0)</f>
        <v>0</v>
      </c>
      <c r="BE427" s="129">
        <f>IF(AZ427=5,G427,0)</f>
        <v>0</v>
      </c>
      <c r="CZ427" s="129">
        <v>0.01339</v>
      </c>
    </row>
    <row r="428" spans="1:15" ht="12.75">
      <c r="A428" s="158"/>
      <c r="B428" s="159"/>
      <c r="C428" s="507" t="s">
        <v>1338</v>
      </c>
      <c r="D428" s="508"/>
      <c r="E428" s="161">
        <v>0</v>
      </c>
      <c r="F428" s="162"/>
      <c r="G428" s="163"/>
      <c r="M428" s="160" t="s">
        <v>1338</v>
      </c>
      <c r="O428" s="151"/>
    </row>
    <row r="429" spans="1:15" ht="12.75">
      <c r="A429" s="158"/>
      <c r="B429" s="159"/>
      <c r="C429" s="507" t="s">
        <v>1339</v>
      </c>
      <c r="D429" s="508"/>
      <c r="E429" s="161">
        <v>5.84</v>
      </c>
      <c r="F429" s="162"/>
      <c r="G429" s="163"/>
      <c r="M429" s="160" t="s">
        <v>1339</v>
      </c>
      <c r="O429" s="151"/>
    </row>
    <row r="430" spans="1:15" ht="12.75">
      <c r="A430" s="158"/>
      <c r="B430" s="159"/>
      <c r="C430" s="507" t="s">
        <v>1340</v>
      </c>
      <c r="D430" s="508"/>
      <c r="E430" s="161">
        <v>7.92</v>
      </c>
      <c r="F430" s="162"/>
      <c r="G430" s="163"/>
      <c r="M430" s="160" t="s">
        <v>1340</v>
      </c>
      <c r="O430" s="151"/>
    </row>
    <row r="431" spans="1:15" ht="12.75">
      <c r="A431" s="158"/>
      <c r="B431" s="159"/>
      <c r="C431" s="507" t="s">
        <v>1341</v>
      </c>
      <c r="D431" s="508"/>
      <c r="E431" s="161">
        <v>1.84</v>
      </c>
      <c r="F431" s="162"/>
      <c r="G431" s="163"/>
      <c r="M431" s="160" t="s">
        <v>1341</v>
      </c>
      <c r="O431" s="151"/>
    </row>
    <row r="432" spans="1:104" ht="12.75">
      <c r="A432" s="152">
        <v>101</v>
      </c>
      <c r="B432" s="153" t="s">
        <v>1342</v>
      </c>
      <c r="C432" s="154" t="s">
        <v>1343</v>
      </c>
      <c r="D432" s="155" t="s">
        <v>936</v>
      </c>
      <c r="E432" s="156">
        <v>5.4625</v>
      </c>
      <c r="F432" s="183">
        <v>0</v>
      </c>
      <c r="G432" s="157">
        <f>E432*F432</f>
        <v>0</v>
      </c>
      <c r="O432" s="151">
        <v>2</v>
      </c>
      <c r="AA432" s="129">
        <v>1</v>
      </c>
      <c r="AB432" s="129">
        <v>1</v>
      </c>
      <c r="AC432" s="129">
        <v>1</v>
      </c>
      <c r="AZ432" s="129">
        <v>1</v>
      </c>
      <c r="BA432" s="129">
        <f>IF(AZ432=1,G432,0)</f>
        <v>0</v>
      </c>
      <c r="BB432" s="129">
        <f>IF(AZ432=2,G432,0)</f>
        <v>0</v>
      </c>
      <c r="BC432" s="129">
        <f>IF(AZ432=3,G432,0)</f>
        <v>0</v>
      </c>
      <c r="BD432" s="129">
        <f>IF(AZ432=4,G432,0)</f>
        <v>0</v>
      </c>
      <c r="BE432" s="129">
        <f>IF(AZ432=5,G432,0)</f>
        <v>0</v>
      </c>
      <c r="CZ432" s="129">
        <v>0.00629</v>
      </c>
    </row>
    <row r="433" spans="1:15" ht="12.75">
      <c r="A433" s="158"/>
      <c r="B433" s="159"/>
      <c r="C433" s="507" t="s">
        <v>1344</v>
      </c>
      <c r="D433" s="508"/>
      <c r="E433" s="161">
        <v>5.4625</v>
      </c>
      <c r="F433" s="162"/>
      <c r="G433" s="163"/>
      <c r="M433" s="160" t="s">
        <v>1344</v>
      </c>
      <c r="O433" s="151"/>
    </row>
    <row r="434" spans="1:104" ht="22.5">
      <c r="A434" s="152">
        <v>102</v>
      </c>
      <c r="B434" s="153" t="s">
        <v>1345</v>
      </c>
      <c r="C434" s="154" t="s">
        <v>1346</v>
      </c>
      <c r="D434" s="155" t="s">
        <v>936</v>
      </c>
      <c r="E434" s="156">
        <v>23.2275</v>
      </c>
      <c r="F434" s="183">
        <v>0</v>
      </c>
      <c r="G434" s="157">
        <f>E434*F434</f>
        <v>0</v>
      </c>
      <c r="O434" s="151">
        <v>2</v>
      </c>
      <c r="AA434" s="129">
        <v>1</v>
      </c>
      <c r="AB434" s="129">
        <v>1</v>
      </c>
      <c r="AC434" s="129">
        <v>1</v>
      </c>
      <c r="AZ434" s="129">
        <v>1</v>
      </c>
      <c r="BA434" s="129">
        <f>IF(AZ434=1,G434,0)</f>
        <v>0</v>
      </c>
      <c r="BB434" s="129">
        <f>IF(AZ434=2,G434,0)</f>
        <v>0</v>
      </c>
      <c r="BC434" s="129">
        <f>IF(AZ434=3,G434,0)</f>
        <v>0</v>
      </c>
      <c r="BD434" s="129">
        <f>IF(AZ434=4,G434,0)</f>
        <v>0</v>
      </c>
      <c r="BE434" s="129">
        <f>IF(AZ434=5,G434,0)</f>
        <v>0</v>
      </c>
      <c r="CZ434" s="129">
        <v>0.01182</v>
      </c>
    </row>
    <row r="435" spans="1:15" ht="12.75">
      <c r="A435" s="158"/>
      <c r="B435" s="159"/>
      <c r="C435" s="507" t="s">
        <v>1347</v>
      </c>
      <c r="D435" s="508"/>
      <c r="E435" s="161">
        <v>23.2275</v>
      </c>
      <c r="F435" s="162"/>
      <c r="G435" s="163"/>
      <c r="M435" s="160" t="s">
        <v>1347</v>
      </c>
      <c r="O435" s="151"/>
    </row>
    <row r="436" spans="1:104" ht="12.75">
      <c r="A436" s="152">
        <v>103</v>
      </c>
      <c r="B436" s="153" t="s">
        <v>1348</v>
      </c>
      <c r="C436" s="154" t="s">
        <v>1349</v>
      </c>
      <c r="D436" s="155" t="s">
        <v>936</v>
      </c>
      <c r="E436" s="156">
        <v>15.6</v>
      </c>
      <c r="F436" s="183">
        <v>0</v>
      </c>
      <c r="G436" s="157">
        <f>E436*F436</f>
        <v>0</v>
      </c>
      <c r="O436" s="151">
        <v>2</v>
      </c>
      <c r="AA436" s="129">
        <v>1</v>
      </c>
      <c r="AB436" s="129">
        <v>1</v>
      </c>
      <c r="AC436" s="129">
        <v>1</v>
      </c>
      <c r="AZ436" s="129">
        <v>1</v>
      </c>
      <c r="BA436" s="129">
        <f>IF(AZ436=1,G436,0)</f>
        <v>0</v>
      </c>
      <c r="BB436" s="129">
        <f>IF(AZ436=2,G436,0)</f>
        <v>0</v>
      </c>
      <c r="BC436" s="129">
        <f>IF(AZ436=3,G436,0)</f>
        <v>0</v>
      </c>
      <c r="BD436" s="129">
        <f>IF(AZ436=4,G436,0)</f>
        <v>0</v>
      </c>
      <c r="BE436" s="129">
        <f>IF(AZ436=5,G436,0)</f>
        <v>0</v>
      </c>
      <c r="CZ436" s="129">
        <v>0</v>
      </c>
    </row>
    <row r="437" spans="1:15" ht="12.75">
      <c r="A437" s="158"/>
      <c r="B437" s="159"/>
      <c r="C437" s="507" t="s">
        <v>1338</v>
      </c>
      <c r="D437" s="508"/>
      <c r="E437" s="161">
        <v>0</v>
      </c>
      <c r="F437" s="162"/>
      <c r="G437" s="163"/>
      <c r="M437" s="160" t="s">
        <v>1338</v>
      </c>
      <c r="O437" s="151"/>
    </row>
    <row r="438" spans="1:15" ht="12.75">
      <c r="A438" s="158"/>
      <c r="B438" s="159"/>
      <c r="C438" s="507" t="s">
        <v>1339</v>
      </c>
      <c r="D438" s="508"/>
      <c r="E438" s="161">
        <v>5.84</v>
      </c>
      <c r="F438" s="162"/>
      <c r="G438" s="163"/>
      <c r="M438" s="160" t="s">
        <v>1339</v>
      </c>
      <c r="O438" s="151"/>
    </row>
    <row r="439" spans="1:15" ht="12.75">
      <c r="A439" s="158"/>
      <c r="B439" s="159"/>
      <c r="C439" s="507" t="s">
        <v>1340</v>
      </c>
      <c r="D439" s="508"/>
      <c r="E439" s="161">
        <v>7.92</v>
      </c>
      <c r="F439" s="162"/>
      <c r="G439" s="163"/>
      <c r="M439" s="160" t="s">
        <v>1340</v>
      </c>
      <c r="O439" s="151"/>
    </row>
    <row r="440" spans="1:15" ht="12.75">
      <c r="A440" s="158"/>
      <c r="B440" s="159"/>
      <c r="C440" s="507" t="s">
        <v>1341</v>
      </c>
      <c r="D440" s="508"/>
      <c r="E440" s="161">
        <v>1.84</v>
      </c>
      <c r="F440" s="162"/>
      <c r="G440" s="163"/>
      <c r="M440" s="160" t="s">
        <v>1341</v>
      </c>
      <c r="O440" s="151"/>
    </row>
    <row r="441" spans="1:104" ht="12.75">
      <c r="A441" s="152">
        <v>104</v>
      </c>
      <c r="B441" s="153" t="s">
        <v>1350</v>
      </c>
      <c r="C441" s="154" t="s">
        <v>1351</v>
      </c>
      <c r="D441" s="155" t="s">
        <v>936</v>
      </c>
      <c r="E441" s="156">
        <v>150</v>
      </c>
      <c r="F441" s="183">
        <v>0</v>
      </c>
      <c r="G441" s="157">
        <f>E441*F441</f>
        <v>0</v>
      </c>
      <c r="O441" s="151">
        <v>2</v>
      </c>
      <c r="AA441" s="129">
        <v>1</v>
      </c>
      <c r="AB441" s="129">
        <v>1</v>
      </c>
      <c r="AC441" s="129">
        <v>1</v>
      </c>
      <c r="AZ441" s="129">
        <v>1</v>
      </c>
      <c r="BA441" s="129">
        <f>IF(AZ441=1,G441,0)</f>
        <v>0</v>
      </c>
      <c r="BB441" s="129">
        <f>IF(AZ441=2,G441,0)</f>
        <v>0</v>
      </c>
      <c r="BC441" s="129">
        <f>IF(AZ441=3,G441,0)</f>
        <v>0</v>
      </c>
      <c r="BD441" s="129">
        <f>IF(AZ441=4,G441,0)</f>
        <v>0</v>
      </c>
      <c r="BE441" s="129">
        <f>IF(AZ441=5,G441,0)</f>
        <v>0</v>
      </c>
      <c r="CZ441" s="129">
        <v>0.0021</v>
      </c>
    </row>
    <row r="442" spans="1:15" ht="12.75">
      <c r="A442" s="158"/>
      <c r="B442" s="159"/>
      <c r="C442" s="507" t="s">
        <v>1352</v>
      </c>
      <c r="D442" s="508"/>
      <c r="E442" s="161">
        <v>150</v>
      </c>
      <c r="F442" s="162"/>
      <c r="G442" s="163"/>
      <c r="M442" s="160" t="s">
        <v>1352</v>
      </c>
      <c r="O442" s="151"/>
    </row>
    <row r="443" spans="1:104" ht="12.75">
      <c r="A443" s="152">
        <v>105</v>
      </c>
      <c r="B443" s="153" t="s">
        <v>1353</v>
      </c>
      <c r="C443" s="154" t="s">
        <v>1354</v>
      </c>
      <c r="D443" s="155" t="s">
        <v>1106</v>
      </c>
      <c r="E443" s="156">
        <v>27.05</v>
      </c>
      <c r="F443" s="183">
        <v>0</v>
      </c>
      <c r="G443" s="157">
        <f>E443*F443</f>
        <v>0</v>
      </c>
      <c r="O443" s="151">
        <v>2</v>
      </c>
      <c r="AA443" s="129">
        <v>1</v>
      </c>
      <c r="AB443" s="129">
        <v>1</v>
      </c>
      <c r="AC443" s="129">
        <v>1</v>
      </c>
      <c r="AZ443" s="129">
        <v>1</v>
      </c>
      <c r="BA443" s="129">
        <f>IF(AZ443=1,G443,0)</f>
        <v>0</v>
      </c>
      <c r="BB443" s="129">
        <f>IF(AZ443=2,G443,0)</f>
        <v>0</v>
      </c>
      <c r="BC443" s="129">
        <f>IF(AZ443=3,G443,0)</f>
        <v>0</v>
      </c>
      <c r="BD443" s="129">
        <f>IF(AZ443=4,G443,0)</f>
        <v>0</v>
      </c>
      <c r="BE443" s="129">
        <f>IF(AZ443=5,G443,0)</f>
        <v>0</v>
      </c>
      <c r="CZ443" s="129">
        <v>0.00015</v>
      </c>
    </row>
    <row r="444" spans="1:15" ht="12.75">
      <c r="A444" s="158"/>
      <c r="B444" s="159"/>
      <c r="C444" s="507" t="s">
        <v>1355</v>
      </c>
      <c r="D444" s="508"/>
      <c r="E444" s="161">
        <v>4.3</v>
      </c>
      <c r="F444" s="162"/>
      <c r="G444" s="163"/>
      <c r="M444" s="160" t="s">
        <v>1355</v>
      </c>
      <c r="O444" s="151"/>
    </row>
    <row r="445" spans="1:15" ht="12.75">
      <c r="A445" s="158"/>
      <c r="B445" s="159"/>
      <c r="C445" s="507" t="s">
        <v>1356</v>
      </c>
      <c r="D445" s="508"/>
      <c r="E445" s="161">
        <v>5.1</v>
      </c>
      <c r="F445" s="162"/>
      <c r="G445" s="163"/>
      <c r="M445" s="160" t="s">
        <v>1356</v>
      </c>
      <c r="O445" s="151"/>
    </row>
    <row r="446" spans="1:15" ht="12.75">
      <c r="A446" s="158"/>
      <c r="B446" s="159"/>
      <c r="C446" s="507" t="s">
        <v>1357</v>
      </c>
      <c r="D446" s="508"/>
      <c r="E446" s="161">
        <v>6.35</v>
      </c>
      <c r="F446" s="162"/>
      <c r="G446" s="163"/>
      <c r="M446" s="160" t="s">
        <v>1357</v>
      </c>
      <c r="O446" s="151"/>
    </row>
    <row r="447" spans="1:15" ht="12.75">
      <c r="A447" s="158"/>
      <c r="B447" s="159"/>
      <c r="C447" s="507" t="s">
        <v>1358</v>
      </c>
      <c r="D447" s="508"/>
      <c r="E447" s="161">
        <v>11.3</v>
      </c>
      <c r="F447" s="162"/>
      <c r="G447" s="163"/>
      <c r="M447" s="160" t="s">
        <v>1358</v>
      </c>
      <c r="O447" s="151"/>
    </row>
    <row r="448" spans="1:104" ht="12.75">
      <c r="A448" s="152">
        <v>106</v>
      </c>
      <c r="B448" s="153" t="s">
        <v>1359</v>
      </c>
      <c r="C448" s="154" t="s">
        <v>1360</v>
      </c>
      <c r="D448" s="155" t="s">
        <v>936</v>
      </c>
      <c r="E448" s="156">
        <v>24.9687</v>
      </c>
      <c r="F448" s="183">
        <v>0</v>
      </c>
      <c r="G448" s="157">
        <f>E448*F448</f>
        <v>0</v>
      </c>
      <c r="O448" s="151">
        <v>2</v>
      </c>
      <c r="AA448" s="129">
        <v>1</v>
      </c>
      <c r="AB448" s="129">
        <v>1</v>
      </c>
      <c r="AC448" s="129">
        <v>1</v>
      </c>
      <c r="AZ448" s="129">
        <v>1</v>
      </c>
      <c r="BA448" s="129">
        <f>IF(AZ448=1,G448,0)</f>
        <v>0</v>
      </c>
      <c r="BB448" s="129">
        <f>IF(AZ448=2,G448,0)</f>
        <v>0</v>
      </c>
      <c r="BC448" s="129">
        <f>IF(AZ448=3,G448,0)</f>
        <v>0</v>
      </c>
      <c r="BD448" s="129">
        <f>IF(AZ448=4,G448,0)</f>
        <v>0</v>
      </c>
      <c r="BE448" s="129">
        <f>IF(AZ448=5,G448,0)</f>
        <v>0</v>
      </c>
      <c r="CZ448" s="129">
        <v>0.00251</v>
      </c>
    </row>
    <row r="449" spans="1:15" ht="12.75">
      <c r="A449" s="158"/>
      <c r="B449" s="159"/>
      <c r="C449" s="507" t="s">
        <v>1188</v>
      </c>
      <c r="D449" s="508"/>
      <c r="E449" s="161">
        <v>0</v>
      </c>
      <c r="F449" s="162"/>
      <c r="G449" s="163"/>
      <c r="M449" s="160" t="s">
        <v>1188</v>
      </c>
      <c r="O449" s="151"/>
    </row>
    <row r="450" spans="1:15" ht="12.75">
      <c r="A450" s="158"/>
      <c r="B450" s="159"/>
      <c r="C450" s="507" t="s">
        <v>937</v>
      </c>
      <c r="D450" s="508"/>
      <c r="E450" s="161">
        <v>0</v>
      </c>
      <c r="F450" s="162"/>
      <c r="G450" s="163"/>
      <c r="M450" s="160" t="s">
        <v>937</v>
      </c>
      <c r="O450" s="151"/>
    </row>
    <row r="451" spans="1:15" ht="12.75">
      <c r="A451" s="158"/>
      <c r="B451" s="159"/>
      <c r="C451" s="507" t="s">
        <v>1231</v>
      </c>
      <c r="D451" s="508"/>
      <c r="E451" s="161">
        <v>0</v>
      </c>
      <c r="F451" s="162"/>
      <c r="G451" s="163"/>
      <c r="M451" s="160" t="s">
        <v>1231</v>
      </c>
      <c r="O451" s="151"/>
    </row>
    <row r="452" spans="1:15" ht="12.75">
      <c r="A452" s="158"/>
      <c r="B452" s="159"/>
      <c r="C452" s="507" t="s">
        <v>1361</v>
      </c>
      <c r="D452" s="508"/>
      <c r="E452" s="161">
        <v>16.87</v>
      </c>
      <c r="F452" s="162"/>
      <c r="G452" s="163"/>
      <c r="M452" s="160" t="s">
        <v>1361</v>
      </c>
      <c r="O452" s="151"/>
    </row>
    <row r="453" spans="1:15" ht="12.75">
      <c r="A453" s="158"/>
      <c r="B453" s="159"/>
      <c r="C453" s="507" t="s">
        <v>1233</v>
      </c>
      <c r="D453" s="508"/>
      <c r="E453" s="161">
        <v>0</v>
      </c>
      <c r="F453" s="162"/>
      <c r="G453" s="163"/>
      <c r="M453" s="160" t="s">
        <v>1233</v>
      </c>
      <c r="O453" s="151"/>
    </row>
    <row r="454" spans="1:15" ht="12.75">
      <c r="A454" s="158"/>
      <c r="B454" s="159"/>
      <c r="C454" s="507" t="s">
        <v>1362</v>
      </c>
      <c r="D454" s="508"/>
      <c r="E454" s="161">
        <v>2.1312</v>
      </c>
      <c r="F454" s="162"/>
      <c r="G454" s="163"/>
      <c r="M454" s="160" t="s">
        <v>1362</v>
      </c>
      <c r="O454" s="151"/>
    </row>
    <row r="455" spans="1:15" ht="12.75">
      <c r="A455" s="158"/>
      <c r="B455" s="159"/>
      <c r="C455" s="507" t="s">
        <v>1235</v>
      </c>
      <c r="D455" s="508"/>
      <c r="E455" s="161">
        <v>0</v>
      </c>
      <c r="F455" s="162"/>
      <c r="G455" s="163"/>
      <c r="M455" s="160" t="s">
        <v>1235</v>
      </c>
      <c r="O455" s="151"/>
    </row>
    <row r="456" spans="1:15" ht="12.75">
      <c r="A456" s="158"/>
      <c r="B456" s="159"/>
      <c r="C456" s="507" t="s">
        <v>1363</v>
      </c>
      <c r="D456" s="508"/>
      <c r="E456" s="161">
        <v>5.9675</v>
      </c>
      <c r="F456" s="162"/>
      <c r="G456" s="163"/>
      <c r="M456" s="160" t="s">
        <v>1363</v>
      </c>
      <c r="O456" s="151"/>
    </row>
    <row r="457" spans="1:104" ht="12.75">
      <c r="A457" s="152">
        <v>107</v>
      </c>
      <c r="B457" s="153" t="s">
        <v>1364</v>
      </c>
      <c r="C457" s="154" t="s">
        <v>1365</v>
      </c>
      <c r="D457" s="155" t="s">
        <v>936</v>
      </c>
      <c r="E457" s="156">
        <v>150</v>
      </c>
      <c r="F457" s="183">
        <v>0</v>
      </c>
      <c r="G457" s="157">
        <f>E457*F457</f>
        <v>0</v>
      </c>
      <c r="O457" s="151">
        <v>2</v>
      </c>
      <c r="AA457" s="129">
        <v>1</v>
      </c>
      <c r="AB457" s="129">
        <v>1</v>
      </c>
      <c r="AC457" s="129">
        <v>1</v>
      </c>
      <c r="AZ457" s="129">
        <v>1</v>
      </c>
      <c r="BA457" s="129">
        <f>IF(AZ457=1,G457,0)</f>
        <v>0</v>
      </c>
      <c r="BB457" s="129">
        <f>IF(AZ457=2,G457,0)</f>
        <v>0</v>
      </c>
      <c r="BC457" s="129">
        <f>IF(AZ457=3,G457,0)</f>
        <v>0</v>
      </c>
      <c r="BD457" s="129">
        <f>IF(AZ457=4,G457,0)</f>
        <v>0</v>
      </c>
      <c r="BE457" s="129">
        <f>IF(AZ457=5,G457,0)</f>
        <v>0</v>
      </c>
      <c r="CZ457" s="129">
        <v>2E-05</v>
      </c>
    </row>
    <row r="458" spans="1:15" ht="12.75">
      <c r="A458" s="158"/>
      <c r="B458" s="159"/>
      <c r="C458" s="507" t="s">
        <v>1366</v>
      </c>
      <c r="D458" s="508"/>
      <c r="E458" s="161">
        <v>150</v>
      </c>
      <c r="F458" s="162"/>
      <c r="G458" s="163"/>
      <c r="M458" s="160" t="s">
        <v>1366</v>
      </c>
      <c r="O458" s="151"/>
    </row>
    <row r="459" spans="1:104" ht="12.75">
      <c r="A459" s="152">
        <v>108</v>
      </c>
      <c r="B459" s="153" t="s">
        <v>1367</v>
      </c>
      <c r="C459" s="154" t="s">
        <v>1368</v>
      </c>
      <c r="D459" s="155" t="s">
        <v>936</v>
      </c>
      <c r="E459" s="156">
        <v>7.29</v>
      </c>
      <c r="F459" s="183">
        <v>0</v>
      </c>
      <c r="G459" s="157">
        <f>E459*F459</f>
        <v>0</v>
      </c>
      <c r="O459" s="151">
        <v>2</v>
      </c>
      <c r="AA459" s="129">
        <v>2</v>
      </c>
      <c r="AB459" s="129">
        <v>7</v>
      </c>
      <c r="AC459" s="129">
        <v>7</v>
      </c>
      <c r="AZ459" s="129">
        <v>1</v>
      </c>
      <c r="BA459" s="129">
        <f>IF(AZ459=1,G459,0)</f>
        <v>0</v>
      </c>
      <c r="BB459" s="129">
        <f>IF(AZ459=2,G459,0)</f>
        <v>0</v>
      </c>
      <c r="BC459" s="129">
        <f>IF(AZ459=3,G459,0)</f>
        <v>0</v>
      </c>
      <c r="BD459" s="129">
        <f>IF(AZ459=4,G459,0)</f>
        <v>0</v>
      </c>
      <c r="BE459" s="129">
        <f>IF(AZ459=5,G459,0)</f>
        <v>0</v>
      </c>
      <c r="CZ459" s="129">
        <v>0.02136</v>
      </c>
    </row>
    <row r="460" spans="1:15" ht="12.75">
      <c r="A460" s="158"/>
      <c r="B460" s="159"/>
      <c r="C460" s="507" t="s">
        <v>937</v>
      </c>
      <c r="D460" s="508"/>
      <c r="E460" s="161">
        <v>0</v>
      </c>
      <c r="F460" s="162"/>
      <c r="G460" s="163"/>
      <c r="M460" s="160" t="s">
        <v>937</v>
      </c>
      <c r="O460" s="151"/>
    </row>
    <row r="461" spans="1:15" ht="12.75">
      <c r="A461" s="158"/>
      <c r="B461" s="159"/>
      <c r="C461" s="507" t="s">
        <v>1369</v>
      </c>
      <c r="D461" s="508"/>
      <c r="E461" s="161">
        <v>0.945</v>
      </c>
      <c r="F461" s="162"/>
      <c r="G461" s="163"/>
      <c r="M461" s="160" t="s">
        <v>1369</v>
      </c>
      <c r="O461" s="151"/>
    </row>
    <row r="462" spans="1:15" ht="12.75">
      <c r="A462" s="158"/>
      <c r="B462" s="159"/>
      <c r="C462" s="507" t="s">
        <v>1370</v>
      </c>
      <c r="D462" s="508"/>
      <c r="E462" s="161">
        <v>6.345</v>
      </c>
      <c r="F462" s="162"/>
      <c r="G462" s="163"/>
      <c r="M462" s="160" t="s">
        <v>1370</v>
      </c>
      <c r="O462" s="151"/>
    </row>
    <row r="463" spans="1:57" ht="12.75">
      <c r="A463" s="164"/>
      <c r="B463" s="165" t="s">
        <v>924</v>
      </c>
      <c r="C463" s="166" t="str">
        <f>CONCATENATE(B395," ",C395)</f>
        <v>62 Úpravy povrchů vnější</v>
      </c>
      <c r="D463" s="164"/>
      <c r="E463" s="167"/>
      <c r="F463" s="167"/>
      <c r="G463" s="168">
        <f>SUM(G395:G462)</f>
        <v>0</v>
      </c>
      <c r="O463" s="151">
        <v>4</v>
      </c>
      <c r="BA463" s="169">
        <f>SUM(BA395:BA462)</f>
        <v>0</v>
      </c>
      <c r="BB463" s="169">
        <f>SUM(BB395:BB462)</f>
        <v>0</v>
      </c>
      <c r="BC463" s="169">
        <f>SUM(BC395:BC462)</f>
        <v>0</v>
      </c>
      <c r="BD463" s="169">
        <f>SUM(BD395:BD462)</f>
        <v>0</v>
      </c>
      <c r="BE463" s="169">
        <f>SUM(BE395:BE462)</f>
        <v>0</v>
      </c>
    </row>
    <row r="464" spans="1:15" ht="12.75">
      <c r="A464" s="144" t="s">
        <v>921</v>
      </c>
      <c r="B464" s="145" t="s">
        <v>1371</v>
      </c>
      <c r="C464" s="146" t="s">
        <v>1372</v>
      </c>
      <c r="D464" s="147"/>
      <c r="E464" s="148"/>
      <c r="F464" s="148"/>
      <c r="G464" s="149"/>
      <c r="H464" s="150"/>
      <c r="I464" s="150"/>
      <c r="O464" s="151">
        <v>1</v>
      </c>
    </row>
    <row r="465" spans="1:104" ht="12.75">
      <c r="A465" s="152">
        <v>109</v>
      </c>
      <c r="B465" s="153" t="s">
        <v>1373</v>
      </c>
      <c r="C465" s="154" t="s">
        <v>1374</v>
      </c>
      <c r="D465" s="155" t="s">
        <v>943</v>
      </c>
      <c r="E465" s="156">
        <v>0.2</v>
      </c>
      <c r="F465" s="183">
        <v>0</v>
      </c>
      <c r="G465" s="157">
        <f>E465*F465</f>
        <v>0</v>
      </c>
      <c r="O465" s="151">
        <v>2</v>
      </c>
      <c r="AA465" s="129">
        <v>1</v>
      </c>
      <c r="AB465" s="129">
        <v>1</v>
      </c>
      <c r="AC465" s="129">
        <v>1</v>
      </c>
      <c r="AZ465" s="129">
        <v>1</v>
      </c>
      <c r="BA465" s="129">
        <f>IF(AZ465=1,G465,0)</f>
        <v>0</v>
      </c>
      <c r="BB465" s="129">
        <f>IF(AZ465=2,G465,0)</f>
        <v>0</v>
      </c>
      <c r="BC465" s="129">
        <f>IF(AZ465=3,G465,0)</f>
        <v>0</v>
      </c>
      <c r="BD465" s="129">
        <f>IF(AZ465=4,G465,0)</f>
        <v>0</v>
      </c>
      <c r="BE465" s="129">
        <f>IF(AZ465=5,G465,0)</f>
        <v>0</v>
      </c>
      <c r="CZ465" s="129">
        <v>2.525</v>
      </c>
    </row>
    <row r="466" spans="1:15" ht="12.75">
      <c r="A466" s="158"/>
      <c r="B466" s="159"/>
      <c r="C466" s="507" t="s">
        <v>988</v>
      </c>
      <c r="D466" s="508"/>
      <c r="E466" s="161">
        <v>0</v>
      </c>
      <c r="F466" s="162"/>
      <c r="G466" s="163"/>
      <c r="M466" s="160" t="s">
        <v>988</v>
      </c>
      <c r="O466" s="151"/>
    </row>
    <row r="467" spans="1:15" ht="12.75">
      <c r="A467" s="158"/>
      <c r="B467" s="159"/>
      <c r="C467" s="507" t="s">
        <v>989</v>
      </c>
      <c r="D467" s="508"/>
      <c r="E467" s="161">
        <v>0</v>
      </c>
      <c r="F467" s="162"/>
      <c r="G467" s="163"/>
      <c r="M467" s="160" t="s">
        <v>989</v>
      </c>
      <c r="O467" s="151"/>
    </row>
    <row r="468" spans="1:15" ht="12.75">
      <c r="A468" s="158"/>
      <c r="B468" s="159"/>
      <c r="C468" s="507" t="s">
        <v>1375</v>
      </c>
      <c r="D468" s="508"/>
      <c r="E468" s="161">
        <v>0.2</v>
      </c>
      <c r="F468" s="162"/>
      <c r="G468" s="163"/>
      <c r="M468" s="160" t="s">
        <v>1375</v>
      </c>
      <c r="O468" s="151"/>
    </row>
    <row r="469" spans="1:104" ht="12.75">
      <c r="A469" s="152">
        <v>110</v>
      </c>
      <c r="B469" s="153" t="s">
        <v>1376</v>
      </c>
      <c r="C469" s="154" t="s">
        <v>1377</v>
      </c>
      <c r="D469" s="155" t="s">
        <v>943</v>
      </c>
      <c r="E469" s="156">
        <v>0.2</v>
      </c>
      <c r="F469" s="183">
        <v>0</v>
      </c>
      <c r="G469" s="157">
        <f>E469*F469</f>
        <v>0</v>
      </c>
      <c r="O469" s="151">
        <v>2</v>
      </c>
      <c r="AA469" s="129">
        <v>1</v>
      </c>
      <c r="AB469" s="129">
        <v>1</v>
      </c>
      <c r="AC469" s="129">
        <v>1</v>
      </c>
      <c r="AZ469" s="129">
        <v>1</v>
      </c>
      <c r="BA469" s="129">
        <f>IF(AZ469=1,G469,0)</f>
        <v>0</v>
      </c>
      <c r="BB469" s="129">
        <f>IF(AZ469=2,G469,0)</f>
        <v>0</v>
      </c>
      <c r="BC469" s="129">
        <f>IF(AZ469=3,G469,0)</f>
        <v>0</v>
      </c>
      <c r="BD469" s="129">
        <f>IF(AZ469=4,G469,0)</f>
        <v>0</v>
      </c>
      <c r="BE469" s="129">
        <f>IF(AZ469=5,G469,0)</f>
        <v>0</v>
      </c>
      <c r="CZ469" s="129">
        <v>0</v>
      </c>
    </row>
    <row r="470" spans="1:15" ht="12.75">
      <c r="A470" s="158"/>
      <c r="B470" s="159"/>
      <c r="C470" s="507" t="s">
        <v>988</v>
      </c>
      <c r="D470" s="508"/>
      <c r="E470" s="161">
        <v>0</v>
      </c>
      <c r="F470" s="162"/>
      <c r="G470" s="163"/>
      <c r="M470" s="160" t="s">
        <v>988</v>
      </c>
      <c r="O470" s="151"/>
    </row>
    <row r="471" spans="1:15" ht="12.75">
      <c r="A471" s="158"/>
      <c r="B471" s="159"/>
      <c r="C471" s="507" t="s">
        <v>989</v>
      </c>
      <c r="D471" s="508"/>
      <c r="E471" s="161">
        <v>0</v>
      </c>
      <c r="F471" s="162"/>
      <c r="G471" s="163"/>
      <c r="M471" s="160" t="s">
        <v>989</v>
      </c>
      <c r="O471" s="151"/>
    </row>
    <row r="472" spans="1:15" ht="12.75">
      <c r="A472" s="158"/>
      <c r="B472" s="159"/>
      <c r="C472" s="507" t="s">
        <v>1375</v>
      </c>
      <c r="D472" s="508"/>
      <c r="E472" s="161">
        <v>0.2</v>
      </c>
      <c r="F472" s="162"/>
      <c r="G472" s="163"/>
      <c r="M472" s="160" t="s">
        <v>1375</v>
      </c>
      <c r="O472" s="151"/>
    </row>
    <row r="473" spans="1:104" ht="12.75">
      <c r="A473" s="152">
        <v>111</v>
      </c>
      <c r="B473" s="153" t="s">
        <v>1378</v>
      </c>
      <c r="C473" s="154" t="s">
        <v>1379</v>
      </c>
      <c r="D473" s="155" t="s">
        <v>943</v>
      </c>
      <c r="E473" s="156">
        <v>0.2</v>
      </c>
      <c r="F473" s="183">
        <v>0</v>
      </c>
      <c r="G473" s="157">
        <f>E473*F473</f>
        <v>0</v>
      </c>
      <c r="O473" s="151">
        <v>2</v>
      </c>
      <c r="AA473" s="129">
        <v>1</v>
      </c>
      <c r="AB473" s="129">
        <v>1</v>
      </c>
      <c r="AC473" s="129">
        <v>1</v>
      </c>
      <c r="AZ473" s="129">
        <v>1</v>
      </c>
      <c r="BA473" s="129">
        <f>IF(AZ473=1,G473,0)</f>
        <v>0</v>
      </c>
      <c r="BB473" s="129">
        <f>IF(AZ473=2,G473,0)</f>
        <v>0</v>
      </c>
      <c r="BC473" s="129">
        <f>IF(AZ473=3,G473,0)</f>
        <v>0</v>
      </c>
      <c r="BD473" s="129">
        <f>IF(AZ473=4,G473,0)</f>
        <v>0</v>
      </c>
      <c r="BE473" s="129">
        <f>IF(AZ473=5,G473,0)</f>
        <v>0</v>
      </c>
      <c r="CZ473" s="129">
        <v>0</v>
      </c>
    </row>
    <row r="474" spans="1:15" ht="12.75">
      <c r="A474" s="158"/>
      <c r="B474" s="159"/>
      <c r="C474" s="507" t="s">
        <v>988</v>
      </c>
      <c r="D474" s="508"/>
      <c r="E474" s="161">
        <v>0</v>
      </c>
      <c r="F474" s="162"/>
      <c r="G474" s="163"/>
      <c r="M474" s="160" t="s">
        <v>988</v>
      </c>
      <c r="O474" s="151"/>
    </row>
    <row r="475" spans="1:15" ht="12.75">
      <c r="A475" s="158"/>
      <c r="B475" s="159"/>
      <c r="C475" s="507" t="s">
        <v>989</v>
      </c>
      <c r="D475" s="508"/>
      <c r="E475" s="161">
        <v>0</v>
      </c>
      <c r="F475" s="162"/>
      <c r="G475" s="163"/>
      <c r="M475" s="160" t="s">
        <v>989</v>
      </c>
      <c r="O475" s="151"/>
    </row>
    <row r="476" spans="1:15" ht="12.75">
      <c r="A476" s="158"/>
      <c r="B476" s="159"/>
      <c r="C476" s="507" t="s">
        <v>1375</v>
      </c>
      <c r="D476" s="508"/>
      <c r="E476" s="161">
        <v>0.2</v>
      </c>
      <c r="F476" s="162"/>
      <c r="G476" s="163"/>
      <c r="M476" s="160" t="s">
        <v>1375</v>
      </c>
      <c r="O476" s="151"/>
    </row>
    <row r="477" spans="1:104" ht="22.5">
      <c r="A477" s="152">
        <v>112</v>
      </c>
      <c r="B477" s="153" t="s">
        <v>1380</v>
      </c>
      <c r="C477" s="154" t="s">
        <v>1381</v>
      </c>
      <c r="D477" s="155" t="s">
        <v>1004</v>
      </c>
      <c r="E477" s="156">
        <v>0.0106</v>
      </c>
      <c r="F477" s="183">
        <v>0</v>
      </c>
      <c r="G477" s="157">
        <f>E477*F477</f>
        <v>0</v>
      </c>
      <c r="O477" s="151">
        <v>2</v>
      </c>
      <c r="AA477" s="129">
        <v>1</v>
      </c>
      <c r="AB477" s="129">
        <v>1</v>
      </c>
      <c r="AC477" s="129">
        <v>1</v>
      </c>
      <c r="AZ477" s="129">
        <v>1</v>
      </c>
      <c r="BA477" s="129">
        <f>IF(AZ477=1,G477,0)</f>
        <v>0</v>
      </c>
      <c r="BB477" s="129">
        <f>IF(AZ477=2,G477,0)</f>
        <v>0</v>
      </c>
      <c r="BC477" s="129">
        <f>IF(AZ477=3,G477,0)</f>
        <v>0</v>
      </c>
      <c r="BD477" s="129">
        <f>IF(AZ477=4,G477,0)</f>
        <v>0</v>
      </c>
      <c r="BE477" s="129">
        <f>IF(AZ477=5,G477,0)</f>
        <v>0</v>
      </c>
      <c r="CZ477" s="129">
        <v>1.06625</v>
      </c>
    </row>
    <row r="478" spans="1:15" ht="12.75">
      <c r="A478" s="158"/>
      <c r="B478" s="159"/>
      <c r="C478" s="507" t="s">
        <v>988</v>
      </c>
      <c r="D478" s="508"/>
      <c r="E478" s="161">
        <v>0</v>
      </c>
      <c r="F478" s="162"/>
      <c r="G478" s="163"/>
      <c r="M478" s="160" t="s">
        <v>988</v>
      </c>
      <c r="O478" s="151"/>
    </row>
    <row r="479" spans="1:15" ht="12.75">
      <c r="A479" s="158"/>
      <c r="B479" s="159"/>
      <c r="C479" s="507" t="s">
        <v>989</v>
      </c>
      <c r="D479" s="508"/>
      <c r="E479" s="161">
        <v>0</v>
      </c>
      <c r="F479" s="162"/>
      <c r="G479" s="163"/>
      <c r="M479" s="160" t="s">
        <v>989</v>
      </c>
      <c r="O479" s="151"/>
    </row>
    <row r="480" spans="1:15" ht="12.75">
      <c r="A480" s="158"/>
      <c r="B480" s="159"/>
      <c r="C480" s="507" t="s">
        <v>1382</v>
      </c>
      <c r="D480" s="508"/>
      <c r="E480" s="161">
        <v>0.0106</v>
      </c>
      <c r="F480" s="162"/>
      <c r="G480" s="163"/>
      <c r="M480" s="160" t="s">
        <v>1382</v>
      </c>
      <c r="O480" s="151"/>
    </row>
    <row r="481" spans="1:104" ht="12.75">
      <c r="A481" s="152">
        <v>113</v>
      </c>
      <c r="B481" s="153" t="s">
        <v>1383</v>
      </c>
      <c r="C481" s="154" t="s">
        <v>1384</v>
      </c>
      <c r="D481" s="155" t="s">
        <v>943</v>
      </c>
      <c r="E481" s="156">
        <v>3.7305</v>
      </c>
      <c r="F481" s="183">
        <v>0</v>
      </c>
      <c r="G481" s="157">
        <f>E481*F481</f>
        <v>0</v>
      </c>
      <c r="O481" s="151">
        <v>2</v>
      </c>
      <c r="AA481" s="129">
        <v>1</v>
      </c>
      <c r="AB481" s="129">
        <v>1</v>
      </c>
      <c r="AC481" s="129">
        <v>1</v>
      </c>
      <c r="AZ481" s="129">
        <v>1</v>
      </c>
      <c r="BA481" s="129">
        <f>IF(AZ481=1,G481,0)</f>
        <v>0</v>
      </c>
      <c r="BB481" s="129">
        <f>IF(AZ481=2,G481,0)</f>
        <v>0</v>
      </c>
      <c r="BC481" s="129">
        <f>IF(AZ481=3,G481,0)</f>
        <v>0</v>
      </c>
      <c r="BD481" s="129">
        <f>IF(AZ481=4,G481,0)</f>
        <v>0</v>
      </c>
      <c r="BE481" s="129">
        <f>IF(AZ481=5,G481,0)</f>
        <v>0</v>
      </c>
      <c r="CZ481" s="129">
        <v>1.818</v>
      </c>
    </row>
    <row r="482" spans="1:15" ht="12.75">
      <c r="A482" s="158"/>
      <c r="B482" s="159"/>
      <c r="C482" s="507" t="s">
        <v>937</v>
      </c>
      <c r="D482" s="508"/>
      <c r="E482" s="161">
        <v>0</v>
      </c>
      <c r="F482" s="162"/>
      <c r="G482" s="163"/>
      <c r="M482" s="160" t="s">
        <v>937</v>
      </c>
      <c r="O482" s="151"/>
    </row>
    <row r="483" spans="1:15" ht="12.75">
      <c r="A483" s="158"/>
      <c r="B483" s="159"/>
      <c r="C483" s="507" t="s">
        <v>1385</v>
      </c>
      <c r="D483" s="508"/>
      <c r="E483" s="161">
        <v>0.7695</v>
      </c>
      <c r="F483" s="162"/>
      <c r="G483" s="163"/>
      <c r="M483" s="160" t="s">
        <v>1385</v>
      </c>
      <c r="O483" s="151"/>
    </row>
    <row r="484" spans="1:15" ht="12.75">
      <c r="A484" s="158"/>
      <c r="B484" s="159"/>
      <c r="C484" s="507" t="s">
        <v>1386</v>
      </c>
      <c r="D484" s="508"/>
      <c r="E484" s="161">
        <v>2.961</v>
      </c>
      <c r="F484" s="162"/>
      <c r="G484" s="163"/>
      <c r="M484" s="160" t="s">
        <v>1386</v>
      </c>
      <c r="O484" s="151"/>
    </row>
    <row r="485" spans="1:104" ht="12.75">
      <c r="A485" s="152">
        <v>114</v>
      </c>
      <c r="B485" s="153" t="s">
        <v>1387</v>
      </c>
      <c r="C485" s="154" t="s">
        <v>1388</v>
      </c>
      <c r="D485" s="155" t="s">
        <v>936</v>
      </c>
      <c r="E485" s="156">
        <v>18.8</v>
      </c>
      <c r="F485" s="183">
        <v>0</v>
      </c>
      <c r="G485" s="157">
        <f>E485*F485</f>
        <v>0</v>
      </c>
      <c r="O485" s="151">
        <v>2</v>
      </c>
      <c r="AA485" s="129">
        <v>1</v>
      </c>
      <c r="AB485" s="129">
        <v>1</v>
      </c>
      <c r="AC485" s="129">
        <v>1</v>
      </c>
      <c r="AZ485" s="129">
        <v>1</v>
      </c>
      <c r="BA485" s="129">
        <f>IF(AZ485=1,G485,0)</f>
        <v>0</v>
      </c>
      <c r="BB485" s="129">
        <f>IF(AZ485=2,G485,0)</f>
        <v>0</v>
      </c>
      <c r="BC485" s="129">
        <f>IF(AZ485=3,G485,0)</f>
        <v>0</v>
      </c>
      <c r="BD485" s="129">
        <f>IF(AZ485=4,G485,0)</f>
        <v>0</v>
      </c>
      <c r="BE485" s="129">
        <f>IF(AZ485=5,G485,0)</f>
        <v>0</v>
      </c>
      <c r="CZ485" s="129">
        <v>0.01655</v>
      </c>
    </row>
    <row r="486" spans="1:15" ht="12.75">
      <c r="A486" s="158"/>
      <c r="B486" s="159"/>
      <c r="C486" s="507" t="s">
        <v>939</v>
      </c>
      <c r="D486" s="508"/>
      <c r="E486" s="161">
        <v>0</v>
      </c>
      <c r="F486" s="162"/>
      <c r="G486" s="163"/>
      <c r="M486" s="160" t="s">
        <v>939</v>
      </c>
      <c r="O486" s="151"/>
    </row>
    <row r="487" spans="1:15" ht="12.75">
      <c r="A487" s="158"/>
      <c r="B487" s="159"/>
      <c r="C487" s="507" t="s">
        <v>1291</v>
      </c>
      <c r="D487" s="508"/>
      <c r="E487" s="161">
        <v>18.8</v>
      </c>
      <c r="F487" s="162"/>
      <c r="G487" s="163"/>
      <c r="M487" s="160" t="s">
        <v>1291</v>
      </c>
      <c r="O487" s="151"/>
    </row>
    <row r="488" spans="1:104" ht="12.75">
      <c r="A488" s="152">
        <v>115</v>
      </c>
      <c r="B488" s="153" t="s">
        <v>1389</v>
      </c>
      <c r="C488" s="154" t="s">
        <v>1390</v>
      </c>
      <c r="D488" s="155" t="s">
        <v>936</v>
      </c>
      <c r="E488" s="156">
        <v>22</v>
      </c>
      <c r="F488" s="183">
        <v>0</v>
      </c>
      <c r="G488" s="157">
        <f>E488*F488</f>
        <v>0</v>
      </c>
      <c r="O488" s="151">
        <v>2</v>
      </c>
      <c r="AA488" s="129">
        <v>1</v>
      </c>
      <c r="AB488" s="129">
        <v>1</v>
      </c>
      <c r="AC488" s="129">
        <v>1</v>
      </c>
      <c r="AZ488" s="129">
        <v>1</v>
      </c>
      <c r="BA488" s="129">
        <f>IF(AZ488=1,G488,0)</f>
        <v>0</v>
      </c>
      <c r="BB488" s="129">
        <f>IF(AZ488=2,G488,0)</f>
        <v>0</v>
      </c>
      <c r="BC488" s="129">
        <f>IF(AZ488=3,G488,0)</f>
        <v>0</v>
      </c>
      <c r="BD488" s="129">
        <f>IF(AZ488=4,G488,0)</f>
        <v>0</v>
      </c>
      <c r="BE488" s="129">
        <f>IF(AZ488=5,G488,0)</f>
        <v>0</v>
      </c>
      <c r="CZ488" s="129">
        <v>0.0248</v>
      </c>
    </row>
    <row r="489" spans="1:15" ht="12.75">
      <c r="A489" s="158"/>
      <c r="B489" s="159"/>
      <c r="C489" s="507" t="s">
        <v>939</v>
      </c>
      <c r="D489" s="508"/>
      <c r="E489" s="161">
        <v>0</v>
      </c>
      <c r="F489" s="162"/>
      <c r="G489" s="163"/>
      <c r="M489" s="160" t="s">
        <v>939</v>
      </c>
      <c r="O489" s="151"/>
    </row>
    <row r="490" spans="1:15" ht="12.75">
      <c r="A490" s="158"/>
      <c r="B490" s="159"/>
      <c r="C490" s="507" t="s">
        <v>1290</v>
      </c>
      <c r="D490" s="508"/>
      <c r="E490" s="161">
        <v>13</v>
      </c>
      <c r="F490" s="162"/>
      <c r="G490" s="163"/>
      <c r="M490" s="160" t="s">
        <v>1290</v>
      </c>
      <c r="O490" s="151"/>
    </row>
    <row r="491" spans="1:15" ht="12.75">
      <c r="A491" s="158"/>
      <c r="B491" s="159"/>
      <c r="C491" s="507" t="s">
        <v>1174</v>
      </c>
      <c r="D491" s="508"/>
      <c r="E491" s="161">
        <v>9</v>
      </c>
      <c r="F491" s="162"/>
      <c r="G491" s="163"/>
      <c r="M491" s="160" t="s">
        <v>1174</v>
      </c>
      <c r="O491" s="151"/>
    </row>
    <row r="492" spans="1:104" ht="12.75">
      <c r="A492" s="152">
        <v>116</v>
      </c>
      <c r="B492" s="153" t="s">
        <v>1391</v>
      </c>
      <c r="C492" s="154" t="s">
        <v>1392</v>
      </c>
      <c r="D492" s="155" t="s">
        <v>936</v>
      </c>
      <c r="E492" s="156">
        <v>82.9</v>
      </c>
      <c r="F492" s="183">
        <v>0</v>
      </c>
      <c r="G492" s="157">
        <f>E492*F492</f>
        <v>0</v>
      </c>
      <c r="O492" s="151">
        <v>2</v>
      </c>
      <c r="AA492" s="129">
        <v>1</v>
      </c>
      <c r="AB492" s="129">
        <v>1</v>
      </c>
      <c r="AC492" s="129">
        <v>1</v>
      </c>
      <c r="AZ492" s="129">
        <v>1</v>
      </c>
      <c r="BA492" s="129">
        <f>IF(AZ492=1,G492,0)</f>
        <v>0</v>
      </c>
      <c r="BB492" s="129">
        <f>IF(AZ492=2,G492,0)</f>
        <v>0</v>
      </c>
      <c r="BC492" s="129">
        <f>IF(AZ492=3,G492,0)</f>
        <v>0</v>
      </c>
      <c r="BD492" s="129">
        <f>IF(AZ492=4,G492,0)</f>
        <v>0</v>
      </c>
      <c r="BE492" s="129">
        <f>IF(AZ492=5,G492,0)</f>
        <v>0</v>
      </c>
      <c r="CZ492" s="129">
        <v>0</v>
      </c>
    </row>
    <row r="493" spans="1:15" ht="12.75">
      <c r="A493" s="158"/>
      <c r="B493" s="159"/>
      <c r="C493" s="507" t="s">
        <v>937</v>
      </c>
      <c r="D493" s="508"/>
      <c r="E493" s="161">
        <v>0</v>
      </c>
      <c r="F493" s="162"/>
      <c r="G493" s="163"/>
      <c r="M493" s="160" t="s">
        <v>937</v>
      </c>
      <c r="O493" s="151"/>
    </row>
    <row r="494" spans="1:15" ht="12.75">
      <c r="A494" s="158"/>
      <c r="B494" s="159"/>
      <c r="C494" s="507" t="s">
        <v>1288</v>
      </c>
      <c r="D494" s="508"/>
      <c r="E494" s="161">
        <v>17.1</v>
      </c>
      <c r="F494" s="162"/>
      <c r="G494" s="163"/>
      <c r="M494" s="160" t="s">
        <v>1288</v>
      </c>
      <c r="O494" s="151"/>
    </row>
    <row r="495" spans="1:15" ht="12.75">
      <c r="A495" s="158"/>
      <c r="B495" s="159"/>
      <c r="C495" s="507" t="s">
        <v>1289</v>
      </c>
      <c r="D495" s="508"/>
      <c r="E495" s="161">
        <v>65.8</v>
      </c>
      <c r="F495" s="162"/>
      <c r="G495" s="163"/>
      <c r="M495" s="160" t="s">
        <v>1289</v>
      </c>
      <c r="O495" s="151"/>
    </row>
    <row r="496" spans="1:57" ht="12.75">
      <c r="A496" s="164"/>
      <c r="B496" s="165" t="s">
        <v>924</v>
      </c>
      <c r="C496" s="166" t="str">
        <f>CONCATENATE(B464," ",C464)</f>
        <v>63 Podlahy a podlahové konstrukce</v>
      </c>
      <c r="D496" s="164"/>
      <c r="E496" s="167"/>
      <c r="F496" s="167"/>
      <c r="G496" s="168">
        <f>SUM(G464:G495)</f>
        <v>0</v>
      </c>
      <c r="O496" s="151">
        <v>4</v>
      </c>
      <c r="BA496" s="169">
        <f>SUM(BA464:BA495)</f>
        <v>0</v>
      </c>
      <c r="BB496" s="169">
        <f>SUM(BB464:BB495)</f>
        <v>0</v>
      </c>
      <c r="BC496" s="169">
        <f>SUM(BC464:BC495)</f>
        <v>0</v>
      </c>
      <c r="BD496" s="169">
        <f>SUM(BD464:BD495)</f>
        <v>0</v>
      </c>
      <c r="BE496" s="169">
        <f>SUM(BE464:BE495)</f>
        <v>0</v>
      </c>
    </row>
    <row r="497" spans="1:15" ht="12.75">
      <c r="A497" s="144" t="s">
        <v>921</v>
      </c>
      <c r="B497" s="145" t="s">
        <v>1393</v>
      </c>
      <c r="C497" s="146" t="s">
        <v>1394</v>
      </c>
      <c r="D497" s="147"/>
      <c r="E497" s="148"/>
      <c r="F497" s="148"/>
      <c r="G497" s="149"/>
      <c r="H497" s="150"/>
      <c r="I497" s="150"/>
      <c r="O497" s="151">
        <v>1</v>
      </c>
    </row>
    <row r="498" spans="1:104" ht="12.75">
      <c r="A498" s="152">
        <v>117</v>
      </c>
      <c r="B498" s="153" t="s">
        <v>1395</v>
      </c>
      <c r="C498" s="154" t="s">
        <v>1396</v>
      </c>
      <c r="D498" s="155" t="s">
        <v>936</v>
      </c>
      <c r="E498" s="156">
        <v>137.6525</v>
      </c>
      <c r="F498" s="183">
        <v>0</v>
      </c>
      <c r="G498" s="157">
        <f>E498*F498</f>
        <v>0</v>
      </c>
      <c r="O498" s="151">
        <v>2</v>
      </c>
      <c r="AA498" s="129">
        <v>1</v>
      </c>
      <c r="AB498" s="129">
        <v>1</v>
      </c>
      <c r="AC498" s="129">
        <v>1</v>
      </c>
      <c r="AZ498" s="129">
        <v>1</v>
      </c>
      <c r="BA498" s="129">
        <f>IF(AZ498=1,G498,0)</f>
        <v>0</v>
      </c>
      <c r="BB498" s="129">
        <f>IF(AZ498=2,G498,0)</f>
        <v>0</v>
      </c>
      <c r="BC498" s="129">
        <f>IF(AZ498=3,G498,0)</f>
        <v>0</v>
      </c>
      <c r="BD498" s="129">
        <f>IF(AZ498=4,G498,0)</f>
        <v>0</v>
      </c>
      <c r="BE498" s="129">
        <f>IF(AZ498=5,G498,0)</f>
        <v>0</v>
      </c>
      <c r="CZ498" s="129">
        <v>0.03338</v>
      </c>
    </row>
    <row r="499" spans="1:15" ht="12.75">
      <c r="A499" s="158"/>
      <c r="B499" s="159"/>
      <c r="C499" s="507" t="s">
        <v>937</v>
      </c>
      <c r="D499" s="508"/>
      <c r="E499" s="161">
        <v>0</v>
      </c>
      <c r="F499" s="162"/>
      <c r="G499" s="163"/>
      <c r="M499" s="160" t="s">
        <v>937</v>
      </c>
      <c r="O499" s="151"/>
    </row>
    <row r="500" spans="1:15" ht="12.75">
      <c r="A500" s="158"/>
      <c r="B500" s="159"/>
      <c r="C500" s="507" t="s">
        <v>1397</v>
      </c>
      <c r="D500" s="508"/>
      <c r="E500" s="161">
        <v>14.175</v>
      </c>
      <c r="F500" s="162"/>
      <c r="G500" s="163"/>
      <c r="M500" s="160" t="s">
        <v>1397</v>
      </c>
      <c r="O500" s="151"/>
    </row>
    <row r="501" spans="1:15" ht="12.75">
      <c r="A501" s="158"/>
      <c r="B501" s="159"/>
      <c r="C501" s="507" t="s">
        <v>1398</v>
      </c>
      <c r="D501" s="508"/>
      <c r="E501" s="161">
        <v>81.4275</v>
      </c>
      <c r="F501" s="162"/>
      <c r="G501" s="163"/>
      <c r="M501" s="160" t="s">
        <v>1398</v>
      </c>
      <c r="O501" s="151"/>
    </row>
    <row r="502" spans="1:15" ht="12.75">
      <c r="A502" s="158"/>
      <c r="B502" s="159"/>
      <c r="C502" s="507" t="s">
        <v>939</v>
      </c>
      <c r="D502" s="508"/>
      <c r="E502" s="161">
        <v>0</v>
      </c>
      <c r="F502" s="162"/>
      <c r="G502" s="163"/>
      <c r="M502" s="160" t="s">
        <v>939</v>
      </c>
      <c r="O502" s="151"/>
    </row>
    <row r="503" spans="1:15" ht="12.75">
      <c r="A503" s="158"/>
      <c r="B503" s="159"/>
      <c r="C503" s="507" t="s">
        <v>1399</v>
      </c>
      <c r="D503" s="508"/>
      <c r="E503" s="161">
        <v>42.05</v>
      </c>
      <c r="F503" s="162"/>
      <c r="G503" s="163"/>
      <c r="M503" s="160" t="s">
        <v>1399</v>
      </c>
      <c r="O503" s="151"/>
    </row>
    <row r="504" spans="1:104" ht="12.75">
      <c r="A504" s="152">
        <v>118</v>
      </c>
      <c r="B504" s="153" t="s">
        <v>1400</v>
      </c>
      <c r="C504" s="154" t="s">
        <v>1401</v>
      </c>
      <c r="D504" s="155" t="s">
        <v>936</v>
      </c>
      <c r="E504" s="156">
        <v>275.305</v>
      </c>
      <c r="F504" s="183">
        <v>0</v>
      </c>
      <c r="G504" s="157">
        <f>E504*F504</f>
        <v>0</v>
      </c>
      <c r="O504" s="151">
        <v>2</v>
      </c>
      <c r="AA504" s="129">
        <v>1</v>
      </c>
      <c r="AB504" s="129">
        <v>1</v>
      </c>
      <c r="AC504" s="129">
        <v>1</v>
      </c>
      <c r="AZ504" s="129">
        <v>1</v>
      </c>
      <c r="BA504" s="129">
        <f>IF(AZ504=1,G504,0)</f>
        <v>0</v>
      </c>
      <c r="BB504" s="129">
        <f>IF(AZ504=2,G504,0)</f>
        <v>0</v>
      </c>
      <c r="BC504" s="129">
        <f>IF(AZ504=3,G504,0)</f>
        <v>0</v>
      </c>
      <c r="BD504" s="129">
        <f>IF(AZ504=4,G504,0)</f>
        <v>0</v>
      </c>
      <c r="BE504" s="129">
        <f>IF(AZ504=5,G504,0)</f>
        <v>0</v>
      </c>
      <c r="CZ504" s="129">
        <v>0.00095</v>
      </c>
    </row>
    <row r="505" spans="1:15" ht="12.75">
      <c r="A505" s="158"/>
      <c r="B505" s="159"/>
      <c r="C505" s="507" t="s">
        <v>1402</v>
      </c>
      <c r="D505" s="508"/>
      <c r="E505" s="161">
        <v>275.305</v>
      </c>
      <c r="F505" s="162"/>
      <c r="G505" s="163"/>
      <c r="M505" s="160" t="s">
        <v>1402</v>
      </c>
      <c r="O505" s="151"/>
    </row>
    <row r="506" spans="1:104" ht="12.75">
      <c r="A506" s="152">
        <v>119</v>
      </c>
      <c r="B506" s="153" t="s">
        <v>1403</v>
      </c>
      <c r="C506" s="154" t="s">
        <v>1404</v>
      </c>
      <c r="D506" s="155" t="s">
        <v>936</v>
      </c>
      <c r="E506" s="156">
        <v>137.6525</v>
      </c>
      <c r="F506" s="183">
        <v>0</v>
      </c>
      <c r="G506" s="157">
        <f>E506*F506</f>
        <v>0</v>
      </c>
      <c r="O506" s="151">
        <v>2</v>
      </c>
      <c r="AA506" s="129">
        <v>1</v>
      </c>
      <c r="AB506" s="129">
        <v>1</v>
      </c>
      <c r="AC506" s="129">
        <v>1</v>
      </c>
      <c r="AZ506" s="129">
        <v>1</v>
      </c>
      <c r="BA506" s="129">
        <f>IF(AZ506=1,G506,0)</f>
        <v>0</v>
      </c>
      <c r="BB506" s="129">
        <f>IF(AZ506=2,G506,0)</f>
        <v>0</v>
      </c>
      <c r="BC506" s="129">
        <f>IF(AZ506=3,G506,0)</f>
        <v>0</v>
      </c>
      <c r="BD506" s="129">
        <f>IF(AZ506=4,G506,0)</f>
        <v>0</v>
      </c>
      <c r="BE506" s="129">
        <f>IF(AZ506=5,G506,0)</f>
        <v>0</v>
      </c>
      <c r="CZ506" s="129">
        <v>0</v>
      </c>
    </row>
    <row r="507" spans="1:104" ht="12.75">
      <c r="A507" s="152">
        <v>120</v>
      </c>
      <c r="B507" s="153" t="s">
        <v>1405</v>
      </c>
      <c r="C507" s="154" t="s">
        <v>1406</v>
      </c>
      <c r="D507" s="155" t="s">
        <v>936</v>
      </c>
      <c r="E507" s="156">
        <v>181.2</v>
      </c>
      <c r="F507" s="183">
        <v>0</v>
      </c>
      <c r="G507" s="157">
        <f>E507*F507</f>
        <v>0</v>
      </c>
      <c r="O507" s="151">
        <v>2</v>
      </c>
      <c r="AA507" s="129">
        <v>1</v>
      </c>
      <c r="AB507" s="129">
        <v>1</v>
      </c>
      <c r="AC507" s="129">
        <v>1</v>
      </c>
      <c r="AZ507" s="129">
        <v>1</v>
      </c>
      <c r="BA507" s="129">
        <f>IF(AZ507=1,G507,0)</f>
        <v>0</v>
      </c>
      <c r="BB507" s="129">
        <f>IF(AZ507=2,G507,0)</f>
        <v>0</v>
      </c>
      <c r="BC507" s="129">
        <f>IF(AZ507=3,G507,0)</f>
        <v>0</v>
      </c>
      <c r="BD507" s="129">
        <f>IF(AZ507=4,G507,0)</f>
        <v>0</v>
      </c>
      <c r="BE507" s="129">
        <f>IF(AZ507=5,G507,0)</f>
        <v>0</v>
      </c>
      <c r="CZ507" s="129">
        <v>0.00121</v>
      </c>
    </row>
    <row r="508" spans="1:15" ht="12.75">
      <c r="A508" s="158"/>
      <c r="B508" s="159"/>
      <c r="C508" s="507" t="s">
        <v>937</v>
      </c>
      <c r="D508" s="508"/>
      <c r="E508" s="161">
        <v>0</v>
      </c>
      <c r="F508" s="162"/>
      <c r="G508" s="163"/>
      <c r="M508" s="160" t="s">
        <v>937</v>
      </c>
      <c r="O508" s="151"/>
    </row>
    <row r="509" spans="1:15" ht="12.75">
      <c r="A509" s="158"/>
      <c r="B509" s="159"/>
      <c r="C509" s="507" t="s">
        <v>1407</v>
      </c>
      <c r="D509" s="508"/>
      <c r="E509" s="161">
        <v>1</v>
      </c>
      <c r="F509" s="162"/>
      <c r="G509" s="163"/>
      <c r="M509" s="160" t="s">
        <v>1407</v>
      </c>
      <c r="O509" s="151"/>
    </row>
    <row r="510" spans="1:15" ht="12.75">
      <c r="A510" s="158"/>
      <c r="B510" s="159"/>
      <c r="C510" s="507" t="s">
        <v>1408</v>
      </c>
      <c r="D510" s="508"/>
      <c r="E510" s="161">
        <v>20</v>
      </c>
      <c r="F510" s="162"/>
      <c r="G510" s="163"/>
      <c r="M510" s="160" t="s">
        <v>1408</v>
      </c>
      <c r="O510" s="151"/>
    </row>
    <row r="511" spans="1:15" ht="12.75">
      <c r="A511" s="158"/>
      <c r="B511" s="159"/>
      <c r="C511" s="507" t="s">
        <v>1409</v>
      </c>
      <c r="D511" s="508"/>
      <c r="E511" s="161">
        <v>5</v>
      </c>
      <c r="F511" s="162"/>
      <c r="G511" s="163"/>
      <c r="M511" s="160" t="s">
        <v>1409</v>
      </c>
      <c r="O511" s="151"/>
    </row>
    <row r="512" spans="1:15" ht="12.75">
      <c r="A512" s="158"/>
      <c r="B512" s="159"/>
      <c r="C512" s="507" t="s">
        <v>1288</v>
      </c>
      <c r="D512" s="508"/>
      <c r="E512" s="161">
        <v>17.1</v>
      </c>
      <c r="F512" s="162"/>
      <c r="G512" s="163"/>
      <c r="M512" s="160" t="s">
        <v>1288</v>
      </c>
      <c r="O512" s="151"/>
    </row>
    <row r="513" spans="1:15" ht="12.75">
      <c r="A513" s="158"/>
      <c r="B513" s="159"/>
      <c r="C513" s="507" t="s">
        <v>1289</v>
      </c>
      <c r="D513" s="508"/>
      <c r="E513" s="161">
        <v>65.8</v>
      </c>
      <c r="F513" s="162"/>
      <c r="G513" s="163"/>
      <c r="M513" s="160" t="s">
        <v>1289</v>
      </c>
      <c r="O513" s="151"/>
    </row>
    <row r="514" spans="1:15" ht="12.75">
      <c r="A514" s="158"/>
      <c r="B514" s="159"/>
      <c r="C514" s="507" t="s">
        <v>1410</v>
      </c>
      <c r="D514" s="508"/>
      <c r="E514" s="161">
        <v>2</v>
      </c>
      <c r="F514" s="162"/>
      <c r="G514" s="163"/>
      <c r="M514" s="160" t="s">
        <v>1410</v>
      </c>
      <c r="O514" s="151"/>
    </row>
    <row r="515" spans="1:15" ht="12.75">
      <c r="A515" s="158"/>
      <c r="B515" s="159"/>
      <c r="C515" s="507" t="s">
        <v>1411</v>
      </c>
      <c r="D515" s="508"/>
      <c r="E515" s="161">
        <v>8.5</v>
      </c>
      <c r="F515" s="162"/>
      <c r="G515" s="163"/>
      <c r="M515" s="160" t="s">
        <v>1411</v>
      </c>
      <c r="O515" s="151"/>
    </row>
    <row r="516" spans="1:15" ht="12.75">
      <c r="A516" s="158"/>
      <c r="B516" s="159"/>
      <c r="C516" s="507" t="s">
        <v>1412</v>
      </c>
      <c r="D516" s="508"/>
      <c r="E516" s="161">
        <v>1</v>
      </c>
      <c r="F516" s="162"/>
      <c r="G516" s="163"/>
      <c r="M516" s="160" t="s">
        <v>1412</v>
      </c>
      <c r="O516" s="151"/>
    </row>
    <row r="517" spans="1:15" ht="12.75">
      <c r="A517" s="158"/>
      <c r="B517" s="159"/>
      <c r="C517" s="507" t="s">
        <v>939</v>
      </c>
      <c r="D517" s="508"/>
      <c r="E517" s="161">
        <v>0</v>
      </c>
      <c r="F517" s="162"/>
      <c r="G517" s="163"/>
      <c r="M517" s="160" t="s">
        <v>939</v>
      </c>
      <c r="O517" s="151"/>
    </row>
    <row r="518" spans="1:15" ht="12.75">
      <c r="A518" s="158"/>
      <c r="B518" s="159"/>
      <c r="C518" s="507" t="s">
        <v>1413</v>
      </c>
      <c r="D518" s="508"/>
      <c r="E518" s="161">
        <v>10</v>
      </c>
      <c r="F518" s="162"/>
      <c r="G518" s="163"/>
      <c r="M518" s="160" t="s">
        <v>1413</v>
      </c>
      <c r="O518" s="151"/>
    </row>
    <row r="519" spans="1:15" ht="12.75">
      <c r="A519" s="158"/>
      <c r="B519" s="159"/>
      <c r="C519" s="507" t="s">
        <v>1414</v>
      </c>
      <c r="D519" s="508"/>
      <c r="E519" s="161">
        <v>10</v>
      </c>
      <c r="F519" s="162"/>
      <c r="G519" s="163"/>
      <c r="M519" s="160" t="s">
        <v>1414</v>
      </c>
      <c r="O519" s="151"/>
    </row>
    <row r="520" spans="1:15" ht="12.75">
      <c r="A520" s="158"/>
      <c r="B520" s="159"/>
      <c r="C520" s="507" t="s">
        <v>1290</v>
      </c>
      <c r="D520" s="508"/>
      <c r="E520" s="161">
        <v>13</v>
      </c>
      <c r="F520" s="162"/>
      <c r="G520" s="163"/>
      <c r="M520" s="160" t="s">
        <v>1290</v>
      </c>
      <c r="O520" s="151"/>
    </row>
    <row r="521" spans="1:15" ht="12.75">
      <c r="A521" s="158"/>
      <c r="B521" s="159"/>
      <c r="C521" s="507" t="s">
        <v>1174</v>
      </c>
      <c r="D521" s="508"/>
      <c r="E521" s="161">
        <v>9</v>
      </c>
      <c r="F521" s="162"/>
      <c r="G521" s="163"/>
      <c r="M521" s="160" t="s">
        <v>1174</v>
      </c>
      <c r="O521" s="151"/>
    </row>
    <row r="522" spans="1:15" ht="12.75">
      <c r="A522" s="158"/>
      <c r="B522" s="159"/>
      <c r="C522" s="507" t="s">
        <v>1291</v>
      </c>
      <c r="D522" s="508"/>
      <c r="E522" s="161">
        <v>18.8</v>
      </c>
      <c r="F522" s="162"/>
      <c r="G522" s="163"/>
      <c r="M522" s="160" t="s">
        <v>1291</v>
      </c>
      <c r="O522" s="151"/>
    </row>
    <row r="523" spans="1:104" ht="12.75">
      <c r="A523" s="152">
        <v>121</v>
      </c>
      <c r="B523" s="153" t="s">
        <v>1415</v>
      </c>
      <c r="C523" s="154" t="s">
        <v>1416</v>
      </c>
      <c r="D523" s="155" t="s">
        <v>936</v>
      </c>
      <c r="E523" s="156">
        <v>137.6525</v>
      </c>
      <c r="F523" s="183">
        <v>0</v>
      </c>
      <c r="G523" s="157">
        <f>E523*F523</f>
        <v>0</v>
      </c>
      <c r="O523" s="151">
        <v>2</v>
      </c>
      <c r="AA523" s="129">
        <v>1</v>
      </c>
      <c r="AB523" s="129">
        <v>1</v>
      </c>
      <c r="AC523" s="129">
        <v>1</v>
      </c>
      <c r="AZ523" s="129">
        <v>1</v>
      </c>
      <c r="BA523" s="129">
        <f>IF(AZ523=1,G523,0)</f>
        <v>0</v>
      </c>
      <c r="BB523" s="129">
        <f>IF(AZ523=2,G523,0)</f>
        <v>0</v>
      </c>
      <c r="BC523" s="129">
        <f>IF(AZ523=3,G523,0)</f>
        <v>0</v>
      </c>
      <c r="BD523" s="129">
        <f>IF(AZ523=4,G523,0)</f>
        <v>0</v>
      </c>
      <c r="BE523" s="129">
        <f>IF(AZ523=5,G523,0)</f>
        <v>0</v>
      </c>
      <c r="CZ523" s="129">
        <v>0</v>
      </c>
    </row>
    <row r="524" spans="1:104" ht="12.75">
      <c r="A524" s="152">
        <v>122</v>
      </c>
      <c r="B524" s="153" t="s">
        <v>1417</v>
      </c>
      <c r="C524" s="154" t="s">
        <v>1418</v>
      </c>
      <c r="D524" s="155" t="s">
        <v>936</v>
      </c>
      <c r="E524" s="156">
        <v>275.305</v>
      </c>
      <c r="F524" s="183">
        <v>0</v>
      </c>
      <c r="G524" s="157">
        <f>E524*F524</f>
        <v>0</v>
      </c>
      <c r="O524" s="151">
        <v>2</v>
      </c>
      <c r="AA524" s="129">
        <v>1</v>
      </c>
      <c r="AB524" s="129">
        <v>1</v>
      </c>
      <c r="AC524" s="129">
        <v>1</v>
      </c>
      <c r="AZ524" s="129">
        <v>1</v>
      </c>
      <c r="BA524" s="129">
        <f>IF(AZ524=1,G524,0)</f>
        <v>0</v>
      </c>
      <c r="BB524" s="129">
        <f>IF(AZ524=2,G524,0)</f>
        <v>0</v>
      </c>
      <c r="BC524" s="129">
        <f>IF(AZ524=3,G524,0)</f>
        <v>0</v>
      </c>
      <c r="BD524" s="129">
        <f>IF(AZ524=4,G524,0)</f>
        <v>0</v>
      </c>
      <c r="BE524" s="129">
        <f>IF(AZ524=5,G524,0)</f>
        <v>0</v>
      </c>
      <c r="CZ524" s="129">
        <v>0</v>
      </c>
    </row>
    <row r="525" spans="1:15" ht="12.75">
      <c r="A525" s="158"/>
      <c r="B525" s="159"/>
      <c r="C525" s="507" t="s">
        <v>1402</v>
      </c>
      <c r="D525" s="508"/>
      <c r="E525" s="161">
        <v>275.305</v>
      </c>
      <c r="F525" s="162"/>
      <c r="G525" s="163"/>
      <c r="M525" s="160" t="s">
        <v>1402</v>
      </c>
      <c r="O525" s="151"/>
    </row>
    <row r="526" spans="1:104" ht="12.75">
      <c r="A526" s="152">
        <v>123</v>
      </c>
      <c r="B526" s="153" t="s">
        <v>1419</v>
      </c>
      <c r="C526" s="154" t="s">
        <v>1420</v>
      </c>
      <c r="D526" s="155" t="s">
        <v>936</v>
      </c>
      <c r="E526" s="156">
        <v>137.6525</v>
      </c>
      <c r="F526" s="183">
        <v>0</v>
      </c>
      <c r="G526" s="157">
        <f>E526*F526</f>
        <v>0</v>
      </c>
      <c r="O526" s="151">
        <v>2</v>
      </c>
      <c r="AA526" s="129">
        <v>1</v>
      </c>
      <c r="AB526" s="129">
        <v>1</v>
      </c>
      <c r="AC526" s="129">
        <v>1</v>
      </c>
      <c r="AZ526" s="129">
        <v>1</v>
      </c>
      <c r="BA526" s="129">
        <f>IF(AZ526=1,G526,0)</f>
        <v>0</v>
      </c>
      <c r="BB526" s="129">
        <f>IF(AZ526=2,G526,0)</f>
        <v>0</v>
      </c>
      <c r="BC526" s="129">
        <f>IF(AZ526=3,G526,0)</f>
        <v>0</v>
      </c>
      <c r="BD526" s="129">
        <f>IF(AZ526=4,G526,0)</f>
        <v>0</v>
      </c>
      <c r="BE526" s="129">
        <f>IF(AZ526=5,G526,0)</f>
        <v>0</v>
      </c>
      <c r="CZ526" s="129">
        <v>0</v>
      </c>
    </row>
    <row r="527" spans="1:57" ht="12.75">
      <c r="A527" s="164"/>
      <c r="B527" s="165" t="s">
        <v>924</v>
      </c>
      <c r="C527" s="166" t="str">
        <f>CONCATENATE(B497," ",C497)</f>
        <v>94 Lešení a stavební výtahy</v>
      </c>
      <c r="D527" s="164"/>
      <c r="E527" s="167"/>
      <c r="F527" s="167"/>
      <c r="G527" s="168">
        <f>SUM(G497:G526)</f>
        <v>0</v>
      </c>
      <c r="O527" s="151">
        <v>4</v>
      </c>
      <c r="BA527" s="169">
        <f>SUM(BA497:BA526)</f>
        <v>0</v>
      </c>
      <c r="BB527" s="169">
        <f>SUM(BB497:BB526)</f>
        <v>0</v>
      </c>
      <c r="BC527" s="169">
        <f>SUM(BC497:BC526)</f>
        <v>0</v>
      </c>
      <c r="BD527" s="169">
        <f>SUM(BD497:BD526)</f>
        <v>0</v>
      </c>
      <c r="BE527" s="169">
        <f>SUM(BE497:BE526)</f>
        <v>0</v>
      </c>
    </row>
    <row r="528" spans="1:15" ht="12.75">
      <c r="A528" s="144" t="s">
        <v>921</v>
      </c>
      <c r="B528" s="145" t="s">
        <v>1421</v>
      </c>
      <c r="C528" s="146" t="s">
        <v>1422</v>
      </c>
      <c r="D528" s="147"/>
      <c r="E528" s="148"/>
      <c r="F528" s="148"/>
      <c r="G528" s="149"/>
      <c r="H528" s="150"/>
      <c r="I528" s="150"/>
      <c r="O528" s="151">
        <v>1</v>
      </c>
    </row>
    <row r="529" spans="1:104" ht="12.75">
      <c r="A529" s="152">
        <v>124</v>
      </c>
      <c r="B529" s="153" t="s">
        <v>1423</v>
      </c>
      <c r="C529" s="154" t="s">
        <v>1424</v>
      </c>
      <c r="D529" s="155" t="s">
        <v>936</v>
      </c>
      <c r="E529" s="156">
        <v>10.12</v>
      </c>
      <c r="F529" s="183">
        <v>0</v>
      </c>
      <c r="G529" s="157">
        <f>E529*F529</f>
        <v>0</v>
      </c>
      <c r="O529" s="151">
        <v>2</v>
      </c>
      <c r="AA529" s="129">
        <v>1</v>
      </c>
      <c r="AB529" s="129">
        <v>1</v>
      </c>
      <c r="AC529" s="129">
        <v>1</v>
      </c>
      <c r="AZ529" s="129">
        <v>1</v>
      </c>
      <c r="BA529" s="129">
        <f>IF(AZ529=1,G529,0)</f>
        <v>0</v>
      </c>
      <c r="BB529" s="129">
        <f>IF(AZ529=2,G529,0)</f>
        <v>0</v>
      </c>
      <c r="BC529" s="129">
        <f>IF(AZ529=3,G529,0)</f>
        <v>0</v>
      </c>
      <c r="BD529" s="129">
        <f>IF(AZ529=4,G529,0)</f>
        <v>0</v>
      </c>
      <c r="BE529" s="129">
        <f>IF(AZ529=5,G529,0)</f>
        <v>0</v>
      </c>
      <c r="CZ529" s="129">
        <v>0.00066</v>
      </c>
    </row>
    <row r="530" spans="1:15" ht="12.75">
      <c r="A530" s="158"/>
      <c r="B530" s="159"/>
      <c r="C530" s="507" t="s">
        <v>937</v>
      </c>
      <c r="D530" s="508"/>
      <c r="E530" s="161">
        <v>0</v>
      </c>
      <c r="F530" s="162"/>
      <c r="G530" s="163"/>
      <c r="M530" s="160" t="s">
        <v>937</v>
      </c>
      <c r="O530" s="151"/>
    </row>
    <row r="531" spans="1:15" ht="12.75">
      <c r="A531" s="158"/>
      <c r="B531" s="159"/>
      <c r="C531" s="507" t="s">
        <v>1425</v>
      </c>
      <c r="D531" s="508"/>
      <c r="E531" s="161">
        <v>1.72</v>
      </c>
      <c r="F531" s="162"/>
      <c r="G531" s="163"/>
      <c r="M531" s="160" t="s">
        <v>1425</v>
      </c>
      <c r="O531" s="151"/>
    </row>
    <row r="532" spans="1:15" ht="12.75">
      <c r="A532" s="158"/>
      <c r="B532" s="159"/>
      <c r="C532" s="507" t="s">
        <v>1426</v>
      </c>
      <c r="D532" s="508"/>
      <c r="E532" s="161">
        <v>3.39</v>
      </c>
      <c r="F532" s="162"/>
      <c r="G532" s="163"/>
      <c r="M532" s="160" t="s">
        <v>1426</v>
      </c>
      <c r="O532" s="151"/>
    </row>
    <row r="533" spans="1:15" ht="12.75">
      <c r="A533" s="158"/>
      <c r="B533" s="159"/>
      <c r="C533" s="507" t="s">
        <v>939</v>
      </c>
      <c r="D533" s="508"/>
      <c r="E533" s="161">
        <v>0</v>
      </c>
      <c r="F533" s="162"/>
      <c r="G533" s="163"/>
      <c r="M533" s="160" t="s">
        <v>939</v>
      </c>
      <c r="O533" s="151"/>
    </row>
    <row r="534" spans="1:15" ht="12.75">
      <c r="A534" s="158"/>
      <c r="B534" s="159"/>
      <c r="C534" s="507" t="s">
        <v>1427</v>
      </c>
      <c r="D534" s="508"/>
      <c r="E534" s="161">
        <v>1.48</v>
      </c>
      <c r="F534" s="162"/>
      <c r="G534" s="163"/>
      <c r="M534" s="160" t="s">
        <v>1427</v>
      </c>
      <c r="O534" s="151"/>
    </row>
    <row r="535" spans="1:15" ht="12.75">
      <c r="A535" s="158"/>
      <c r="B535" s="159"/>
      <c r="C535" s="507" t="s">
        <v>1428</v>
      </c>
      <c r="D535" s="508"/>
      <c r="E535" s="161">
        <v>1.7</v>
      </c>
      <c r="F535" s="162"/>
      <c r="G535" s="163"/>
      <c r="M535" s="160" t="s">
        <v>1428</v>
      </c>
      <c r="O535" s="151"/>
    </row>
    <row r="536" spans="1:15" ht="12.75">
      <c r="A536" s="158"/>
      <c r="B536" s="159"/>
      <c r="C536" s="507" t="s">
        <v>1429</v>
      </c>
      <c r="D536" s="508"/>
      <c r="E536" s="161">
        <v>1.83</v>
      </c>
      <c r="F536" s="162"/>
      <c r="G536" s="163"/>
      <c r="M536" s="160" t="s">
        <v>1429</v>
      </c>
      <c r="O536" s="151"/>
    </row>
    <row r="537" spans="1:104" ht="12.75">
      <c r="A537" s="152">
        <v>125</v>
      </c>
      <c r="B537" s="153" t="s">
        <v>1430</v>
      </c>
      <c r="C537" s="154" t="s">
        <v>1431</v>
      </c>
      <c r="D537" s="155" t="s">
        <v>936</v>
      </c>
      <c r="E537" s="156">
        <v>560.5</v>
      </c>
      <c r="F537" s="183">
        <v>0</v>
      </c>
      <c r="G537" s="157">
        <f>E537*F537</f>
        <v>0</v>
      </c>
      <c r="O537" s="151">
        <v>2</v>
      </c>
      <c r="AA537" s="129">
        <v>1</v>
      </c>
      <c r="AB537" s="129">
        <v>1</v>
      </c>
      <c r="AC537" s="129">
        <v>1</v>
      </c>
      <c r="AZ537" s="129">
        <v>1</v>
      </c>
      <c r="BA537" s="129">
        <f>IF(AZ537=1,G537,0)</f>
        <v>0</v>
      </c>
      <c r="BB537" s="129">
        <f>IF(AZ537=2,G537,0)</f>
        <v>0</v>
      </c>
      <c r="BC537" s="129">
        <f>IF(AZ537=3,G537,0)</f>
        <v>0</v>
      </c>
      <c r="BD537" s="129">
        <f>IF(AZ537=4,G537,0)</f>
        <v>0</v>
      </c>
      <c r="BE537" s="129">
        <f>IF(AZ537=5,G537,0)</f>
        <v>0</v>
      </c>
      <c r="CZ537" s="129">
        <v>4E-05</v>
      </c>
    </row>
    <row r="538" spans="1:15" ht="12.75">
      <c r="A538" s="158"/>
      <c r="B538" s="159"/>
      <c r="C538" s="507" t="s">
        <v>937</v>
      </c>
      <c r="D538" s="508"/>
      <c r="E538" s="161">
        <v>0</v>
      </c>
      <c r="F538" s="162"/>
      <c r="G538" s="163"/>
      <c r="M538" s="160" t="s">
        <v>937</v>
      </c>
      <c r="O538" s="151"/>
    </row>
    <row r="539" spans="1:15" ht="12.75">
      <c r="A539" s="158"/>
      <c r="B539" s="159"/>
      <c r="C539" s="507" t="s">
        <v>1432</v>
      </c>
      <c r="D539" s="508"/>
      <c r="E539" s="161">
        <v>70.4</v>
      </c>
      <c r="F539" s="162"/>
      <c r="G539" s="163"/>
      <c r="M539" s="160" t="s">
        <v>1432</v>
      </c>
      <c r="O539" s="151"/>
    </row>
    <row r="540" spans="1:15" ht="12.75">
      <c r="A540" s="158"/>
      <c r="B540" s="159"/>
      <c r="C540" s="507" t="s">
        <v>1433</v>
      </c>
      <c r="D540" s="508"/>
      <c r="E540" s="161">
        <v>39.8</v>
      </c>
      <c r="F540" s="162"/>
      <c r="G540" s="163"/>
      <c r="M540" s="160" t="s">
        <v>1433</v>
      </c>
      <c r="O540" s="151"/>
    </row>
    <row r="541" spans="1:15" ht="12.75">
      <c r="A541" s="158"/>
      <c r="B541" s="159"/>
      <c r="C541" s="507" t="s">
        <v>1434</v>
      </c>
      <c r="D541" s="508"/>
      <c r="E541" s="161">
        <v>70</v>
      </c>
      <c r="F541" s="162"/>
      <c r="G541" s="163"/>
      <c r="M541" s="160" t="s">
        <v>1434</v>
      </c>
      <c r="O541" s="151"/>
    </row>
    <row r="542" spans="1:15" ht="12.75">
      <c r="A542" s="158"/>
      <c r="B542" s="159"/>
      <c r="C542" s="507" t="s">
        <v>1288</v>
      </c>
      <c r="D542" s="508"/>
      <c r="E542" s="161">
        <v>17.1</v>
      </c>
      <c r="F542" s="162"/>
      <c r="G542" s="163"/>
      <c r="M542" s="160" t="s">
        <v>1288</v>
      </c>
      <c r="O542" s="151"/>
    </row>
    <row r="543" spans="1:15" ht="12.75">
      <c r="A543" s="158"/>
      <c r="B543" s="159"/>
      <c r="C543" s="507" t="s">
        <v>1289</v>
      </c>
      <c r="D543" s="508"/>
      <c r="E543" s="161">
        <v>65.8</v>
      </c>
      <c r="F543" s="162"/>
      <c r="G543" s="163"/>
      <c r="M543" s="160" t="s">
        <v>1289</v>
      </c>
      <c r="O543" s="151"/>
    </row>
    <row r="544" spans="1:15" ht="12.75">
      <c r="A544" s="158"/>
      <c r="B544" s="159"/>
      <c r="C544" s="507" t="s">
        <v>1435</v>
      </c>
      <c r="D544" s="508"/>
      <c r="E544" s="161">
        <v>17.6</v>
      </c>
      <c r="F544" s="162"/>
      <c r="G544" s="163"/>
      <c r="M544" s="160" t="s">
        <v>1435</v>
      </c>
      <c r="O544" s="151"/>
    </row>
    <row r="545" spans="1:15" ht="12.75">
      <c r="A545" s="158"/>
      <c r="B545" s="159"/>
      <c r="C545" s="507" t="s">
        <v>1436</v>
      </c>
      <c r="D545" s="508"/>
      <c r="E545" s="161">
        <v>17</v>
      </c>
      <c r="F545" s="162"/>
      <c r="G545" s="163"/>
      <c r="M545" s="160" t="s">
        <v>1436</v>
      </c>
      <c r="O545" s="151"/>
    </row>
    <row r="546" spans="1:15" ht="12.75">
      <c r="A546" s="158"/>
      <c r="B546" s="159"/>
      <c r="C546" s="507" t="s">
        <v>1437</v>
      </c>
      <c r="D546" s="508"/>
      <c r="E546" s="161">
        <v>22.9</v>
      </c>
      <c r="F546" s="162"/>
      <c r="G546" s="163"/>
      <c r="M546" s="160" t="s">
        <v>1437</v>
      </c>
      <c r="O546" s="151"/>
    </row>
    <row r="547" spans="1:15" ht="12.75">
      <c r="A547" s="158"/>
      <c r="B547" s="159"/>
      <c r="C547" s="507" t="s">
        <v>1438</v>
      </c>
      <c r="D547" s="508"/>
      <c r="E547" s="161">
        <v>24.6</v>
      </c>
      <c r="F547" s="162"/>
      <c r="G547" s="163"/>
      <c r="M547" s="160" t="s">
        <v>1438</v>
      </c>
      <c r="O547" s="151"/>
    </row>
    <row r="548" spans="1:15" ht="12.75">
      <c r="A548" s="158"/>
      <c r="B548" s="159"/>
      <c r="C548" s="507" t="s">
        <v>1439</v>
      </c>
      <c r="D548" s="508"/>
      <c r="E548" s="161">
        <v>5.9</v>
      </c>
      <c r="F548" s="162"/>
      <c r="G548" s="163"/>
      <c r="M548" s="160" t="s">
        <v>1439</v>
      </c>
      <c r="O548" s="151"/>
    </row>
    <row r="549" spans="1:15" ht="12.75">
      <c r="A549" s="158"/>
      <c r="B549" s="159"/>
      <c r="C549" s="507" t="s">
        <v>1440</v>
      </c>
      <c r="D549" s="508"/>
      <c r="E549" s="161">
        <v>5.2</v>
      </c>
      <c r="F549" s="162"/>
      <c r="G549" s="163"/>
      <c r="M549" s="160" t="s">
        <v>1440</v>
      </c>
      <c r="O549" s="151"/>
    </row>
    <row r="550" spans="1:15" ht="12.75">
      <c r="A550" s="158"/>
      <c r="B550" s="159"/>
      <c r="C550" s="507" t="s">
        <v>939</v>
      </c>
      <c r="D550" s="508"/>
      <c r="E550" s="161">
        <v>0</v>
      </c>
      <c r="F550" s="162"/>
      <c r="G550" s="163"/>
      <c r="M550" s="160" t="s">
        <v>939</v>
      </c>
      <c r="O550" s="151"/>
    </row>
    <row r="551" spans="1:15" ht="12.75">
      <c r="A551" s="158"/>
      <c r="B551" s="159"/>
      <c r="C551" s="507" t="s">
        <v>1441</v>
      </c>
      <c r="D551" s="508"/>
      <c r="E551" s="161">
        <v>131</v>
      </c>
      <c r="F551" s="162"/>
      <c r="G551" s="163"/>
      <c r="M551" s="160" t="s">
        <v>1441</v>
      </c>
      <c r="O551" s="151"/>
    </row>
    <row r="552" spans="1:15" ht="12.75">
      <c r="A552" s="158"/>
      <c r="B552" s="159"/>
      <c r="C552" s="507" t="s">
        <v>1442</v>
      </c>
      <c r="D552" s="508"/>
      <c r="E552" s="161">
        <v>32.4</v>
      </c>
      <c r="F552" s="162"/>
      <c r="G552" s="163"/>
      <c r="M552" s="160" t="s">
        <v>1442</v>
      </c>
      <c r="O552" s="151"/>
    </row>
    <row r="553" spans="1:15" ht="12.75">
      <c r="A553" s="158"/>
      <c r="B553" s="159"/>
      <c r="C553" s="507" t="s">
        <v>1290</v>
      </c>
      <c r="D553" s="508"/>
      <c r="E553" s="161">
        <v>13</v>
      </c>
      <c r="F553" s="162"/>
      <c r="G553" s="163"/>
      <c r="M553" s="160" t="s">
        <v>1290</v>
      </c>
      <c r="O553" s="151"/>
    </row>
    <row r="554" spans="1:15" ht="12.75">
      <c r="A554" s="158"/>
      <c r="B554" s="159"/>
      <c r="C554" s="507" t="s">
        <v>1174</v>
      </c>
      <c r="D554" s="508"/>
      <c r="E554" s="161">
        <v>9</v>
      </c>
      <c r="F554" s="162"/>
      <c r="G554" s="163"/>
      <c r="M554" s="160" t="s">
        <v>1174</v>
      </c>
      <c r="O554" s="151"/>
    </row>
    <row r="555" spans="1:15" ht="12.75">
      <c r="A555" s="158"/>
      <c r="B555" s="159"/>
      <c r="C555" s="507" t="s">
        <v>1291</v>
      </c>
      <c r="D555" s="508"/>
      <c r="E555" s="161">
        <v>18.8</v>
      </c>
      <c r="F555" s="162"/>
      <c r="G555" s="163"/>
      <c r="M555" s="160" t="s">
        <v>1291</v>
      </c>
      <c r="O555" s="151"/>
    </row>
    <row r="556" spans="1:104" ht="12.75">
      <c r="A556" s="152">
        <v>126</v>
      </c>
      <c r="B556" s="153" t="s">
        <v>1443</v>
      </c>
      <c r="C556" s="154" t="s">
        <v>1444</v>
      </c>
      <c r="D556" s="155" t="s">
        <v>936</v>
      </c>
      <c r="E556" s="156">
        <v>1121</v>
      </c>
      <c r="F556" s="183">
        <v>0</v>
      </c>
      <c r="G556" s="157">
        <f>E556*F556</f>
        <v>0</v>
      </c>
      <c r="O556" s="151">
        <v>2</v>
      </c>
      <c r="AA556" s="129">
        <v>1</v>
      </c>
      <c r="AB556" s="129">
        <v>1</v>
      </c>
      <c r="AC556" s="129">
        <v>1</v>
      </c>
      <c r="AZ556" s="129">
        <v>1</v>
      </c>
      <c r="BA556" s="129">
        <f>IF(AZ556=1,G556,0)</f>
        <v>0</v>
      </c>
      <c r="BB556" s="129">
        <f>IF(AZ556=2,G556,0)</f>
        <v>0</v>
      </c>
      <c r="BC556" s="129">
        <f>IF(AZ556=3,G556,0)</f>
        <v>0</v>
      </c>
      <c r="BD556" s="129">
        <f>IF(AZ556=4,G556,0)</f>
        <v>0</v>
      </c>
      <c r="BE556" s="129">
        <f>IF(AZ556=5,G556,0)</f>
        <v>0</v>
      </c>
      <c r="CZ556" s="129">
        <v>0</v>
      </c>
    </row>
    <row r="557" spans="1:15" ht="12.75">
      <c r="A557" s="158"/>
      <c r="B557" s="159"/>
      <c r="C557" s="507" t="s">
        <v>1445</v>
      </c>
      <c r="D557" s="508"/>
      <c r="E557" s="161">
        <v>1121</v>
      </c>
      <c r="F557" s="162"/>
      <c r="G557" s="163"/>
      <c r="M557" s="160" t="s">
        <v>1445</v>
      </c>
      <c r="O557" s="151"/>
    </row>
    <row r="558" spans="1:104" ht="12.75">
      <c r="A558" s="152">
        <v>127</v>
      </c>
      <c r="B558" s="153" t="s">
        <v>1446</v>
      </c>
      <c r="C558" s="154" t="s">
        <v>1447</v>
      </c>
      <c r="D558" s="155" t="s">
        <v>1448</v>
      </c>
      <c r="E558" s="156">
        <v>50</v>
      </c>
      <c r="F558" s="183">
        <v>0</v>
      </c>
      <c r="G558" s="157">
        <f>E558*F558</f>
        <v>0</v>
      </c>
      <c r="O558" s="151">
        <v>2</v>
      </c>
      <c r="AA558" s="129">
        <v>12</v>
      </c>
      <c r="AB558" s="129">
        <v>0</v>
      </c>
      <c r="AC558" s="129">
        <v>691</v>
      </c>
      <c r="AZ558" s="129">
        <v>1</v>
      </c>
      <c r="BA558" s="129">
        <f>IF(AZ558=1,G558,0)</f>
        <v>0</v>
      </c>
      <c r="BB558" s="129">
        <f>IF(AZ558=2,G558,0)</f>
        <v>0</v>
      </c>
      <c r="BC558" s="129">
        <f>IF(AZ558=3,G558,0)</f>
        <v>0</v>
      </c>
      <c r="BD558" s="129">
        <f>IF(AZ558=4,G558,0)</f>
        <v>0</v>
      </c>
      <c r="BE558" s="129">
        <f>IF(AZ558=5,G558,0)</f>
        <v>0</v>
      </c>
      <c r="CZ558" s="129">
        <v>0</v>
      </c>
    </row>
    <row r="559" spans="1:104" ht="12.75">
      <c r="A559" s="152">
        <v>128</v>
      </c>
      <c r="B559" s="153" t="s">
        <v>1449</v>
      </c>
      <c r="C559" s="154" t="s">
        <v>1450</v>
      </c>
      <c r="D559" s="155" t="s">
        <v>1451</v>
      </c>
      <c r="E559" s="156">
        <v>1</v>
      </c>
      <c r="F559" s="183">
        <v>0</v>
      </c>
      <c r="G559" s="157">
        <f>E559*F559</f>
        <v>0</v>
      </c>
      <c r="O559" s="151">
        <v>2</v>
      </c>
      <c r="AA559" s="129">
        <v>12</v>
      </c>
      <c r="AB559" s="129">
        <v>0</v>
      </c>
      <c r="AC559" s="129">
        <v>692</v>
      </c>
      <c r="AZ559" s="129">
        <v>1</v>
      </c>
      <c r="BA559" s="129">
        <f>IF(AZ559=1,G559,0)</f>
        <v>0</v>
      </c>
      <c r="BB559" s="129">
        <f>IF(AZ559=2,G559,0)</f>
        <v>0</v>
      </c>
      <c r="BC559" s="129">
        <f>IF(AZ559=3,G559,0)</f>
        <v>0</v>
      </c>
      <c r="BD559" s="129">
        <f>IF(AZ559=4,G559,0)</f>
        <v>0</v>
      </c>
      <c r="BE559" s="129">
        <f>IF(AZ559=5,G559,0)</f>
        <v>0</v>
      </c>
      <c r="CZ559" s="129">
        <v>0</v>
      </c>
    </row>
    <row r="560" spans="1:57" ht="12.75">
      <c r="A560" s="164"/>
      <c r="B560" s="165" t="s">
        <v>924</v>
      </c>
      <c r="C560" s="166" t="str">
        <f>CONCATENATE(B528," ",C528)</f>
        <v>95 Dokončovací konstrukce na pozemních stavbách</v>
      </c>
      <c r="D560" s="164"/>
      <c r="E560" s="167"/>
      <c r="F560" s="167"/>
      <c r="G560" s="168">
        <f>SUM(G528:G559)</f>
        <v>0</v>
      </c>
      <c r="O560" s="151">
        <v>4</v>
      </c>
      <c r="BA560" s="169">
        <f>SUM(BA528:BA559)</f>
        <v>0</v>
      </c>
      <c r="BB560" s="169">
        <f>SUM(BB528:BB559)</f>
        <v>0</v>
      </c>
      <c r="BC560" s="169">
        <f>SUM(BC528:BC559)</f>
        <v>0</v>
      </c>
      <c r="BD560" s="169">
        <f>SUM(BD528:BD559)</f>
        <v>0</v>
      </c>
      <c r="BE560" s="169">
        <f>SUM(BE528:BE559)</f>
        <v>0</v>
      </c>
    </row>
    <row r="561" spans="1:15" ht="12.75">
      <c r="A561" s="144" t="s">
        <v>921</v>
      </c>
      <c r="B561" s="145" t="s">
        <v>1452</v>
      </c>
      <c r="C561" s="146" t="s">
        <v>1453</v>
      </c>
      <c r="D561" s="147"/>
      <c r="E561" s="148"/>
      <c r="F561" s="148"/>
      <c r="G561" s="149"/>
      <c r="H561" s="150"/>
      <c r="I561" s="150"/>
      <c r="O561" s="151">
        <v>1</v>
      </c>
    </row>
    <row r="562" spans="1:104" ht="12.75">
      <c r="A562" s="152">
        <v>129</v>
      </c>
      <c r="B562" s="153" t="s">
        <v>1454</v>
      </c>
      <c r="C562" s="154" t="s">
        <v>1455</v>
      </c>
      <c r="D562" s="155" t="s">
        <v>936</v>
      </c>
      <c r="E562" s="156">
        <v>116.3075</v>
      </c>
      <c r="F562" s="183">
        <v>0</v>
      </c>
      <c r="G562" s="157">
        <f>E562*F562</f>
        <v>0</v>
      </c>
      <c r="O562" s="151">
        <v>2</v>
      </c>
      <c r="AA562" s="129">
        <v>1</v>
      </c>
      <c r="AB562" s="129">
        <v>1</v>
      </c>
      <c r="AC562" s="129">
        <v>1</v>
      </c>
      <c r="AZ562" s="129">
        <v>1</v>
      </c>
      <c r="BA562" s="129">
        <f>IF(AZ562=1,G562,0)</f>
        <v>0</v>
      </c>
      <c r="BB562" s="129">
        <f>IF(AZ562=2,G562,0)</f>
        <v>0</v>
      </c>
      <c r="BC562" s="129">
        <f>IF(AZ562=3,G562,0)</f>
        <v>0</v>
      </c>
      <c r="BD562" s="129">
        <f>IF(AZ562=4,G562,0)</f>
        <v>0</v>
      </c>
      <c r="BE562" s="129">
        <f>IF(AZ562=5,G562,0)</f>
        <v>0</v>
      </c>
      <c r="CZ562" s="129">
        <v>0</v>
      </c>
    </row>
    <row r="563" spans="1:15" ht="12.75">
      <c r="A563" s="158"/>
      <c r="B563" s="159"/>
      <c r="C563" s="507" t="s">
        <v>1456</v>
      </c>
      <c r="D563" s="508"/>
      <c r="E563" s="161">
        <v>15.6375</v>
      </c>
      <c r="F563" s="162"/>
      <c r="G563" s="163"/>
      <c r="M563" s="160" t="s">
        <v>1456</v>
      </c>
      <c r="O563" s="151"/>
    </row>
    <row r="564" spans="1:15" ht="12.75">
      <c r="A564" s="158"/>
      <c r="B564" s="159"/>
      <c r="C564" s="507" t="s">
        <v>1457</v>
      </c>
      <c r="D564" s="508"/>
      <c r="E564" s="161">
        <v>93.42</v>
      </c>
      <c r="F564" s="162"/>
      <c r="G564" s="163"/>
      <c r="M564" s="160" t="s">
        <v>1457</v>
      </c>
      <c r="O564" s="151"/>
    </row>
    <row r="565" spans="1:15" ht="12.75">
      <c r="A565" s="158"/>
      <c r="B565" s="159"/>
      <c r="C565" s="507" t="s">
        <v>1458</v>
      </c>
      <c r="D565" s="508"/>
      <c r="E565" s="161">
        <v>7.25</v>
      </c>
      <c r="F565" s="162"/>
      <c r="G565" s="163"/>
      <c r="M565" s="160" t="s">
        <v>1458</v>
      </c>
      <c r="O565" s="151"/>
    </row>
    <row r="566" spans="1:104" ht="12.75">
      <c r="A566" s="152">
        <v>130</v>
      </c>
      <c r="B566" s="153" t="s">
        <v>1459</v>
      </c>
      <c r="C566" s="154" t="s">
        <v>1460</v>
      </c>
      <c r="D566" s="155" t="s">
        <v>1106</v>
      </c>
      <c r="E566" s="156">
        <v>27.3</v>
      </c>
      <c r="F566" s="183">
        <v>0</v>
      </c>
      <c r="G566" s="157">
        <f>E566*F566</f>
        <v>0</v>
      </c>
      <c r="O566" s="151">
        <v>2</v>
      </c>
      <c r="AA566" s="129">
        <v>1</v>
      </c>
      <c r="AB566" s="129">
        <v>1</v>
      </c>
      <c r="AC566" s="129">
        <v>1</v>
      </c>
      <c r="AZ566" s="129">
        <v>1</v>
      </c>
      <c r="BA566" s="129">
        <f>IF(AZ566=1,G566,0)</f>
        <v>0</v>
      </c>
      <c r="BB566" s="129">
        <f>IF(AZ566=2,G566,0)</f>
        <v>0</v>
      </c>
      <c r="BC566" s="129">
        <f>IF(AZ566=3,G566,0)</f>
        <v>0</v>
      </c>
      <c r="BD566" s="129">
        <f>IF(AZ566=4,G566,0)</f>
        <v>0</v>
      </c>
      <c r="BE566" s="129">
        <f>IF(AZ566=5,G566,0)</f>
        <v>0</v>
      </c>
      <c r="CZ566" s="129">
        <v>0</v>
      </c>
    </row>
    <row r="567" spans="1:15" ht="12.75">
      <c r="A567" s="158"/>
      <c r="B567" s="159"/>
      <c r="C567" s="507" t="s">
        <v>937</v>
      </c>
      <c r="D567" s="508"/>
      <c r="E567" s="161">
        <v>0</v>
      </c>
      <c r="F567" s="162"/>
      <c r="G567" s="163"/>
      <c r="M567" s="160" t="s">
        <v>937</v>
      </c>
      <c r="O567" s="151"/>
    </row>
    <row r="568" spans="1:15" ht="12.75">
      <c r="A568" s="158"/>
      <c r="B568" s="159"/>
      <c r="C568" s="507" t="s">
        <v>1461</v>
      </c>
      <c r="D568" s="508"/>
      <c r="E568" s="161">
        <v>27.3</v>
      </c>
      <c r="F568" s="162"/>
      <c r="G568" s="163"/>
      <c r="M568" s="160" t="s">
        <v>1461</v>
      </c>
      <c r="O568" s="151"/>
    </row>
    <row r="569" spans="1:104" ht="12.75">
      <c r="A569" s="152">
        <v>131</v>
      </c>
      <c r="B569" s="153" t="s">
        <v>1462</v>
      </c>
      <c r="C569" s="154" t="s">
        <v>1463</v>
      </c>
      <c r="D569" s="155" t="s">
        <v>936</v>
      </c>
      <c r="E569" s="156">
        <v>29.425</v>
      </c>
      <c r="F569" s="183">
        <v>0</v>
      </c>
      <c r="G569" s="157">
        <f>E569*F569</f>
        <v>0</v>
      </c>
      <c r="O569" s="151">
        <v>2</v>
      </c>
      <c r="AA569" s="129">
        <v>1</v>
      </c>
      <c r="AB569" s="129">
        <v>7</v>
      </c>
      <c r="AC569" s="129">
        <v>7</v>
      </c>
      <c r="AZ569" s="129">
        <v>1</v>
      </c>
      <c r="BA569" s="129">
        <f>IF(AZ569=1,G569,0)</f>
        <v>0</v>
      </c>
      <c r="BB569" s="129">
        <f>IF(AZ569=2,G569,0)</f>
        <v>0</v>
      </c>
      <c r="BC569" s="129">
        <f>IF(AZ569=3,G569,0)</f>
        <v>0</v>
      </c>
      <c r="BD569" s="129">
        <f>IF(AZ569=4,G569,0)</f>
        <v>0</v>
      </c>
      <c r="BE569" s="129">
        <f>IF(AZ569=5,G569,0)</f>
        <v>0</v>
      </c>
      <c r="CZ569" s="129">
        <v>0</v>
      </c>
    </row>
    <row r="570" spans="1:15" ht="12.75">
      <c r="A570" s="158"/>
      <c r="B570" s="159"/>
      <c r="C570" s="507" t="s">
        <v>939</v>
      </c>
      <c r="D570" s="508"/>
      <c r="E570" s="161">
        <v>0</v>
      </c>
      <c r="F570" s="162"/>
      <c r="G570" s="163"/>
      <c r="M570" s="160" t="s">
        <v>939</v>
      </c>
      <c r="O570" s="151"/>
    </row>
    <row r="571" spans="1:15" ht="12.75">
      <c r="A571" s="158"/>
      <c r="B571" s="159"/>
      <c r="C571" s="507" t="s">
        <v>1464</v>
      </c>
      <c r="D571" s="508"/>
      <c r="E571" s="161">
        <v>0</v>
      </c>
      <c r="F571" s="162"/>
      <c r="G571" s="163"/>
      <c r="M571" s="160" t="s">
        <v>1464</v>
      </c>
      <c r="O571" s="151"/>
    </row>
    <row r="572" spans="1:15" ht="12.75">
      <c r="A572" s="158"/>
      <c r="B572" s="159"/>
      <c r="C572" s="507" t="s">
        <v>1465</v>
      </c>
      <c r="D572" s="508"/>
      <c r="E572" s="161">
        <v>20.59</v>
      </c>
      <c r="F572" s="162"/>
      <c r="G572" s="163"/>
      <c r="M572" s="160" t="s">
        <v>1465</v>
      </c>
      <c r="O572" s="151"/>
    </row>
    <row r="573" spans="1:15" ht="12.75">
      <c r="A573" s="158"/>
      <c r="B573" s="159"/>
      <c r="C573" s="507" t="s">
        <v>1466</v>
      </c>
      <c r="D573" s="508"/>
      <c r="E573" s="161">
        <v>8.835</v>
      </c>
      <c r="F573" s="162"/>
      <c r="G573" s="163"/>
      <c r="M573" s="160" t="s">
        <v>1466</v>
      </c>
      <c r="O573" s="151"/>
    </row>
    <row r="574" spans="1:104" ht="12.75">
      <c r="A574" s="152">
        <v>132</v>
      </c>
      <c r="B574" s="153" t="s">
        <v>1467</v>
      </c>
      <c r="C574" s="154" t="s">
        <v>1468</v>
      </c>
      <c r="D574" s="155" t="s">
        <v>936</v>
      </c>
      <c r="E574" s="156">
        <v>58.85</v>
      </c>
      <c r="F574" s="183">
        <v>0</v>
      </c>
      <c r="G574" s="157">
        <f>E574*F574</f>
        <v>0</v>
      </c>
      <c r="O574" s="151">
        <v>2</v>
      </c>
      <c r="AA574" s="129">
        <v>1</v>
      </c>
      <c r="AB574" s="129">
        <v>7</v>
      </c>
      <c r="AC574" s="129">
        <v>7</v>
      </c>
      <c r="AZ574" s="129">
        <v>1</v>
      </c>
      <c r="BA574" s="129">
        <f>IF(AZ574=1,G574,0)</f>
        <v>0</v>
      </c>
      <c r="BB574" s="129">
        <f>IF(AZ574=2,G574,0)</f>
        <v>0</v>
      </c>
      <c r="BC574" s="129">
        <f>IF(AZ574=3,G574,0)</f>
        <v>0</v>
      </c>
      <c r="BD574" s="129">
        <f>IF(AZ574=4,G574,0)</f>
        <v>0</v>
      </c>
      <c r="BE574" s="129">
        <f>IF(AZ574=5,G574,0)</f>
        <v>0</v>
      </c>
      <c r="CZ574" s="129">
        <v>0</v>
      </c>
    </row>
    <row r="575" spans="1:15" ht="12.75">
      <c r="A575" s="158"/>
      <c r="B575" s="159"/>
      <c r="C575" s="507" t="s">
        <v>939</v>
      </c>
      <c r="D575" s="508"/>
      <c r="E575" s="161">
        <v>0</v>
      </c>
      <c r="F575" s="162"/>
      <c r="G575" s="163"/>
      <c r="M575" s="160" t="s">
        <v>939</v>
      </c>
      <c r="O575" s="151"/>
    </row>
    <row r="576" spans="1:15" ht="12.75">
      <c r="A576" s="158"/>
      <c r="B576" s="159"/>
      <c r="C576" s="507" t="s">
        <v>1469</v>
      </c>
      <c r="D576" s="508"/>
      <c r="E576" s="161">
        <v>0</v>
      </c>
      <c r="F576" s="162"/>
      <c r="G576" s="163"/>
      <c r="M576" s="160" t="s">
        <v>1469</v>
      </c>
      <c r="O576" s="151"/>
    </row>
    <row r="577" spans="1:15" ht="12.75">
      <c r="A577" s="158"/>
      <c r="B577" s="159"/>
      <c r="C577" s="507" t="s">
        <v>1465</v>
      </c>
      <c r="D577" s="508"/>
      <c r="E577" s="161">
        <v>20.59</v>
      </c>
      <c r="F577" s="162"/>
      <c r="G577" s="163"/>
      <c r="M577" s="160" t="s">
        <v>1465</v>
      </c>
      <c r="O577" s="151"/>
    </row>
    <row r="578" spans="1:15" ht="12.75">
      <c r="A578" s="158"/>
      <c r="B578" s="159"/>
      <c r="C578" s="507" t="s">
        <v>1466</v>
      </c>
      <c r="D578" s="508"/>
      <c r="E578" s="161">
        <v>8.835</v>
      </c>
      <c r="F578" s="162"/>
      <c r="G578" s="163"/>
      <c r="M578" s="160" t="s">
        <v>1466</v>
      </c>
      <c r="O578" s="151"/>
    </row>
    <row r="579" spans="1:15" ht="12.75">
      <c r="A579" s="158"/>
      <c r="B579" s="159"/>
      <c r="C579" s="507" t="s">
        <v>1470</v>
      </c>
      <c r="D579" s="508"/>
      <c r="E579" s="161">
        <v>0</v>
      </c>
      <c r="F579" s="162"/>
      <c r="G579" s="163"/>
      <c r="M579" s="160" t="s">
        <v>1470</v>
      </c>
      <c r="O579" s="151"/>
    </row>
    <row r="580" spans="1:15" ht="12.75">
      <c r="A580" s="158"/>
      <c r="B580" s="159"/>
      <c r="C580" s="507" t="s">
        <v>1465</v>
      </c>
      <c r="D580" s="508"/>
      <c r="E580" s="161">
        <v>20.59</v>
      </c>
      <c r="F580" s="162"/>
      <c r="G580" s="163"/>
      <c r="M580" s="160" t="s">
        <v>1465</v>
      </c>
      <c r="O580" s="151"/>
    </row>
    <row r="581" spans="1:15" ht="12.75">
      <c r="A581" s="158"/>
      <c r="B581" s="159"/>
      <c r="C581" s="507" t="s">
        <v>1466</v>
      </c>
      <c r="D581" s="508"/>
      <c r="E581" s="161">
        <v>8.835</v>
      </c>
      <c r="F581" s="162"/>
      <c r="G581" s="163"/>
      <c r="M581" s="160" t="s">
        <v>1466</v>
      </c>
      <c r="O581" s="151"/>
    </row>
    <row r="582" spans="1:104" ht="12.75">
      <c r="A582" s="152">
        <v>133</v>
      </c>
      <c r="B582" s="153" t="s">
        <v>1471</v>
      </c>
      <c r="C582" s="154" t="s">
        <v>1472</v>
      </c>
      <c r="D582" s="155" t="s">
        <v>936</v>
      </c>
      <c r="E582" s="156">
        <v>58.85</v>
      </c>
      <c r="F582" s="183">
        <v>0</v>
      </c>
      <c r="G582" s="157">
        <f>E582*F582</f>
        <v>0</v>
      </c>
      <c r="O582" s="151">
        <v>2</v>
      </c>
      <c r="AA582" s="129">
        <v>1</v>
      </c>
      <c r="AB582" s="129">
        <v>7</v>
      </c>
      <c r="AC582" s="129">
        <v>7</v>
      </c>
      <c r="AZ582" s="129">
        <v>1</v>
      </c>
      <c r="BA582" s="129">
        <f>IF(AZ582=1,G582,0)</f>
        <v>0</v>
      </c>
      <c r="BB582" s="129">
        <f>IF(AZ582=2,G582,0)</f>
        <v>0</v>
      </c>
      <c r="BC582" s="129">
        <f>IF(AZ582=3,G582,0)</f>
        <v>0</v>
      </c>
      <c r="BD582" s="129">
        <f>IF(AZ582=4,G582,0)</f>
        <v>0</v>
      </c>
      <c r="BE582" s="129">
        <f>IF(AZ582=5,G582,0)</f>
        <v>0</v>
      </c>
      <c r="CZ582" s="129">
        <v>0</v>
      </c>
    </row>
    <row r="583" spans="1:15" ht="12.75">
      <c r="A583" s="158"/>
      <c r="B583" s="159"/>
      <c r="C583" s="507" t="s">
        <v>939</v>
      </c>
      <c r="D583" s="508"/>
      <c r="E583" s="161">
        <v>0</v>
      </c>
      <c r="F583" s="162"/>
      <c r="G583" s="163"/>
      <c r="M583" s="160" t="s">
        <v>939</v>
      </c>
      <c r="O583" s="151"/>
    </row>
    <row r="584" spans="1:15" ht="12.75">
      <c r="A584" s="158"/>
      <c r="B584" s="159"/>
      <c r="C584" s="507" t="s">
        <v>1473</v>
      </c>
      <c r="D584" s="508"/>
      <c r="E584" s="161">
        <v>0</v>
      </c>
      <c r="F584" s="162"/>
      <c r="G584" s="163"/>
      <c r="M584" s="160" t="s">
        <v>1473</v>
      </c>
      <c r="O584" s="151"/>
    </row>
    <row r="585" spans="1:15" ht="12.75">
      <c r="A585" s="158"/>
      <c r="B585" s="159"/>
      <c r="C585" s="507" t="s">
        <v>1474</v>
      </c>
      <c r="D585" s="508"/>
      <c r="E585" s="161">
        <v>41.18</v>
      </c>
      <c r="F585" s="162"/>
      <c r="G585" s="163"/>
      <c r="M585" s="160" t="s">
        <v>1474</v>
      </c>
      <c r="O585" s="151"/>
    </row>
    <row r="586" spans="1:15" ht="12.75">
      <c r="A586" s="158"/>
      <c r="B586" s="159"/>
      <c r="C586" s="507" t="s">
        <v>1475</v>
      </c>
      <c r="D586" s="508"/>
      <c r="E586" s="161">
        <v>17.67</v>
      </c>
      <c r="F586" s="162"/>
      <c r="G586" s="163"/>
      <c r="M586" s="160" t="s">
        <v>1475</v>
      </c>
      <c r="O586" s="151"/>
    </row>
    <row r="587" spans="1:104" ht="12.75">
      <c r="A587" s="152">
        <v>134</v>
      </c>
      <c r="B587" s="153" t="s">
        <v>1476</v>
      </c>
      <c r="C587" s="154" t="s">
        <v>1477</v>
      </c>
      <c r="D587" s="155" t="s">
        <v>936</v>
      </c>
      <c r="E587" s="156">
        <v>23.1</v>
      </c>
      <c r="F587" s="183">
        <v>0</v>
      </c>
      <c r="G587" s="157">
        <f>E587*F587</f>
        <v>0</v>
      </c>
      <c r="O587" s="151">
        <v>2</v>
      </c>
      <c r="AA587" s="129">
        <v>1</v>
      </c>
      <c r="AB587" s="129">
        <v>7</v>
      </c>
      <c r="AC587" s="129">
        <v>7</v>
      </c>
      <c r="AZ587" s="129">
        <v>1</v>
      </c>
      <c r="BA587" s="129">
        <f>IF(AZ587=1,G587,0)</f>
        <v>0</v>
      </c>
      <c r="BB587" s="129">
        <f>IF(AZ587=2,G587,0)</f>
        <v>0</v>
      </c>
      <c r="BC587" s="129">
        <f>IF(AZ587=3,G587,0)</f>
        <v>0</v>
      </c>
      <c r="BD587" s="129">
        <f>IF(AZ587=4,G587,0)</f>
        <v>0</v>
      </c>
      <c r="BE587" s="129">
        <f>IF(AZ587=5,G587,0)</f>
        <v>0</v>
      </c>
      <c r="CZ587" s="129">
        <v>0</v>
      </c>
    </row>
    <row r="588" spans="1:15" ht="12.75">
      <c r="A588" s="158"/>
      <c r="B588" s="159"/>
      <c r="C588" s="507" t="s">
        <v>939</v>
      </c>
      <c r="D588" s="508"/>
      <c r="E588" s="161">
        <v>0</v>
      </c>
      <c r="F588" s="162"/>
      <c r="G588" s="163"/>
      <c r="M588" s="160" t="s">
        <v>939</v>
      </c>
      <c r="O588" s="151"/>
    </row>
    <row r="589" spans="1:15" ht="12.75">
      <c r="A589" s="158"/>
      <c r="B589" s="159"/>
      <c r="C589" s="507" t="s">
        <v>1478</v>
      </c>
      <c r="D589" s="508"/>
      <c r="E589" s="161">
        <v>23.1</v>
      </c>
      <c r="F589" s="162"/>
      <c r="G589" s="163"/>
      <c r="M589" s="160" t="s">
        <v>1478</v>
      </c>
      <c r="O589" s="151"/>
    </row>
    <row r="590" spans="1:104" ht="12.75">
      <c r="A590" s="152">
        <v>135</v>
      </c>
      <c r="B590" s="153" t="s">
        <v>1479</v>
      </c>
      <c r="C590" s="154" t="s">
        <v>1480</v>
      </c>
      <c r="D590" s="155" t="s">
        <v>1106</v>
      </c>
      <c r="E590" s="156">
        <v>105.8</v>
      </c>
      <c r="F590" s="183">
        <v>0</v>
      </c>
      <c r="G590" s="157">
        <f>E590*F590</f>
        <v>0</v>
      </c>
      <c r="O590" s="151">
        <v>2</v>
      </c>
      <c r="AA590" s="129">
        <v>1</v>
      </c>
      <c r="AB590" s="129">
        <v>7</v>
      </c>
      <c r="AC590" s="129">
        <v>7</v>
      </c>
      <c r="AZ590" s="129">
        <v>1</v>
      </c>
      <c r="BA590" s="129">
        <f>IF(AZ590=1,G590,0)</f>
        <v>0</v>
      </c>
      <c r="BB590" s="129">
        <f>IF(AZ590=2,G590,0)</f>
        <v>0</v>
      </c>
      <c r="BC590" s="129">
        <f>IF(AZ590=3,G590,0)</f>
        <v>0</v>
      </c>
      <c r="BD590" s="129">
        <f>IF(AZ590=4,G590,0)</f>
        <v>0</v>
      </c>
      <c r="BE590" s="129">
        <f>IF(AZ590=5,G590,0)</f>
        <v>0</v>
      </c>
      <c r="CZ590" s="129">
        <v>0</v>
      </c>
    </row>
    <row r="591" spans="1:15" ht="12.75">
      <c r="A591" s="158"/>
      <c r="B591" s="159"/>
      <c r="C591" s="507" t="s">
        <v>939</v>
      </c>
      <c r="D591" s="508"/>
      <c r="E591" s="161">
        <v>0</v>
      </c>
      <c r="F591" s="162"/>
      <c r="G591" s="163"/>
      <c r="M591" s="160" t="s">
        <v>939</v>
      </c>
      <c r="O591" s="151"/>
    </row>
    <row r="592" spans="1:15" ht="12.75">
      <c r="A592" s="158"/>
      <c r="B592" s="159"/>
      <c r="C592" s="507" t="s">
        <v>1481</v>
      </c>
      <c r="D592" s="508"/>
      <c r="E592" s="161">
        <v>105.8</v>
      </c>
      <c r="F592" s="162"/>
      <c r="G592" s="163"/>
      <c r="M592" s="160" t="s">
        <v>1481</v>
      </c>
      <c r="O592" s="151"/>
    </row>
    <row r="593" spans="1:104" ht="12.75">
      <c r="A593" s="152">
        <v>136</v>
      </c>
      <c r="B593" s="153" t="s">
        <v>1482</v>
      </c>
      <c r="C593" s="154" t="s">
        <v>1483</v>
      </c>
      <c r="D593" s="155" t="s">
        <v>1106</v>
      </c>
      <c r="E593" s="156">
        <v>16.8</v>
      </c>
      <c r="F593" s="183">
        <v>0</v>
      </c>
      <c r="G593" s="157">
        <f>E593*F593</f>
        <v>0</v>
      </c>
      <c r="O593" s="151">
        <v>2</v>
      </c>
      <c r="AA593" s="129">
        <v>1</v>
      </c>
      <c r="AB593" s="129">
        <v>7</v>
      </c>
      <c r="AC593" s="129">
        <v>7</v>
      </c>
      <c r="AZ593" s="129">
        <v>1</v>
      </c>
      <c r="BA593" s="129">
        <f>IF(AZ593=1,G593,0)</f>
        <v>0</v>
      </c>
      <c r="BB593" s="129">
        <f>IF(AZ593=2,G593,0)</f>
        <v>0</v>
      </c>
      <c r="BC593" s="129">
        <f>IF(AZ593=3,G593,0)</f>
        <v>0</v>
      </c>
      <c r="BD593" s="129">
        <f>IF(AZ593=4,G593,0)</f>
        <v>0</v>
      </c>
      <c r="BE593" s="129">
        <f>IF(AZ593=5,G593,0)</f>
        <v>0</v>
      </c>
      <c r="CZ593" s="129">
        <v>0</v>
      </c>
    </row>
    <row r="594" spans="1:15" ht="12.75">
      <c r="A594" s="158"/>
      <c r="B594" s="159"/>
      <c r="C594" s="507" t="s">
        <v>937</v>
      </c>
      <c r="D594" s="508"/>
      <c r="E594" s="161">
        <v>0</v>
      </c>
      <c r="F594" s="162"/>
      <c r="G594" s="163"/>
      <c r="M594" s="160" t="s">
        <v>937</v>
      </c>
      <c r="O594" s="151"/>
    </row>
    <row r="595" spans="1:15" ht="12.75">
      <c r="A595" s="158"/>
      <c r="B595" s="159"/>
      <c r="C595" s="507" t="s">
        <v>1107</v>
      </c>
      <c r="D595" s="508"/>
      <c r="E595" s="161">
        <v>2.4</v>
      </c>
      <c r="F595" s="162"/>
      <c r="G595" s="163"/>
      <c r="M595" s="160" t="s">
        <v>1107</v>
      </c>
      <c r="O595" s="151"/>
    </row>
    <row r="596" spans="1:15" ht="12.75">
      <c r="A596" s="158"/>
      <c r="B596" s="159"/>
      <c r="C596" s="507" t="s">
        <v>1484</v>
      </c>
      <c r="D596" s="508"/>
      <c r="E596" s="161">
        <v>2.8</v>
      </c>
      <c r="F596" s="162"/>
      <c r="G596" s="163"/>
      <c r="M596" s="160" t="s">
        <v>1484</v>
      </c>
      <c r="O596" s="151"/>
    </row>
    <row r="597" spans="1:15" ht="12.75">
      <c r="A597" s="158"/>
      <c r="B597" s="159"/>
      <c r="C597" s="507" t="s">
        <v>1485</v>
      </c>
      <c r="D597" s="508"/>
      <c r="E597" s="161">
        <v>5.6</v>
      </c>
      <c r="F597" s="162"/>
      <c r="G597" s="163"/>
      <c r="M597" s="160" t="s">
        <v>1485</v>
      </c>
      <c r="O597" s="151"/>
    </row>
    <row r="598" spans="1:15" ht="12.75">
      <c r="A598" s="158"/>
      <c r="B598" s="159"/>
      <c r="C598" s="507" t="s">
        <v>939</v>
      </c>
      <c r="D598" s="508"/>
      <c r="E598" s="161">
        <v>0</v>
      </c>
      <c r="F598" s="162"/>
      <c r="G598" s="163"/>
      <c r="M598" s="160" t="s">
        <v>939</v>
      </c>
      <c r="O598" s="151"/>
    </row>
    <row r="599" spans="1:15" ht="12.75">
      <c r="A599" s="158"/>
      <c r="B599" s="159"/>
      <c r="C599" s="507" t="s">
        <v>1107</v>
      </c>
      <c r="D599" s="508"/>
      <c r="E599" s="161">
        <v>2.4</v>
      </c>
      <c r="F599" s="162"/>
      <c r="G599" s="163"/>
      <c r="M599" s="160" t="s">
        <v>1107</v>
      </c>
      <c r="O599" s="151"/>
    </row>
    <row r="600" spans="1:15" ht="12.75">
      <c r="A600" s="158"/>
      <c r="B600" s="159"/>
      <c r="C600" s="507" t="s">
        <v>1108</v>
      </c>
      <c r="D600" s="508"/>
      <c r="E600" s="161">
        <v>3.6</v>
      </c>
      <c r="F600" s="162"/>
      <c r="G600" s="163"/>
      <c r="M600" s="160" t="s">
        <v>1108</v>
      </c>
      <c r="O600" s="151"/>
    </row>
    <row r="601" spans="1:104" ht="12.75">
      <c r="A601" s="152">
        <v>137</v>
      </c>
      <c r="B601" s="153" t="s">
        <v>1486</v>
      </c>
      <c r="C601" s="154" t="s">
        <v>1487</v>
      </c>
      <c r="D601" s="155" t="s">
        <v>936</v>
      </c>
      <c r="E601" s="156">
        <v>51.25</v>
      </c>
      <c r="F601" s="183">
        <v>0</v>
      </c>
      <c r="G601" s="157">
        <f>E601*F601</f>
        <v>0</v>
      </c>
      <c r="O601" s="151">
        <v>2</v>
      </c>
      <c r="AA601" s="129">
        <v>1</v>
      </c>
      <c r="AB601" s="129">
        <v>7</v>
      </c>
      <c r="AC601" s="129">
        <v>7</v>
      </c>
      <c r="AZ601" s="129">
        <v>1</v>
      </c>
      <c r="BA601" s="129">
        <f>IF(AZ601=1,G601,0)</f>
        <v>0</v>
      </c>
      <c r="BB601" s="129">
        <f>IF(AZ601=2,G601,0)</f>
        <v>0</v>
      </c>
      <c r="BC601" s="129">
        <f>IF(AZ601=3,G601,0)</f>
        <v>0</v>
      </c>
      <c r="BD601" s="129">
        <f>IF(AZ601=4,G601,0)</f>
        <v>0</v>
      </c>
      <c r="BE601" s="129">
        <f>IF(AZ601=5,G601,0)</f>
        <v>0</v>
      </c>
      <c r="CZ601" s="129">
        <v>0</v>
      </c>
    </row>
    <row r="602" spans="1:15" ht="12.75">
      <c r="A602" s="158"/>
      <c r="B602" s="159"/>
      <c r="C602" s="507" t="s">
        <v>939</v>
      </c>
      <c r="D602" s="508"/>
      <c r="E602" s="161">
        <v>0</v>
      </c>
      <c r="F602" s="162"/>
      <c r="G602" s="163"/>
      <c r="M602" s="160" t="s">
        <v>939</v>
      </c>
      <c r="O602" s="151"/>
    </row>
    <row r="603" spans="1:15" ht="12.75">
      <c r="A603" s="158"/>
      <c r="B603" s="159"/>
      <c r="C603" s="507" t="s">
        <v>1488</v>
      </c>
      <c r="D603" s="508"/>
      <c r="E603" s="161">
        <v>51.25</v>
      </c>
      <c r="F603" s="162"/>
      <c r="G603" s="163"/>
      <c r="M603" s="160" t="s">
        <v>1488</v>
      </c>
      <c r="O603" s="151"/>
    </row>
    <row r="604" spans="1:104" ht="12.75">
      <c r="A604" s="152">
        <v>138</v>
      </c>
      <c r="B604" s="153" t="s">
        <v>1489</v>
      </c>
      <c r="C604" s="154" t="s">
        <v>1490</v>
      </c>
      <c r="D604" s="155" t="s">
        <v>936</v>
      </c>
      <c r="E604" s="156">
        <v>51.25</v>
      </c>
      <c r="F604" s="183">
        <v>0</v>
      </c>
      <c r="G604" s="157">
        <f>E604*F604</f>
        <v>0</v>
      </c>
      <c r="O604" s="151">
        <v>2</v>
      </c>
      <c r="AA604" s="129">
        <v>1</v>
      </c>
      <c r="AB604" s="129">
        <v>7</v>
      </c>
      <c r="AC604" s="129">
        <v>7</v>
      </c>
      <c r="AZ604" s="129">
        <v>1</v>
      </c>
      <c r="BA604" s="129">
        <f>IF(AZ604=1,G604,0)</f>
        <v>0</v>
      </c>
      <c r="BB604" s="129">
        <f>IF(AZ604=2,G604,0)</f>
        <v>0</v>
      </c>
      <c r="BC604" s="129">
        <f>IF(AZ604=3,G604,0)</f>
        <v>0</v>
      </c>
      <c r="BD604" s="129">
        <f>IF(AZ604=4,G604,0)</f>
        <v>0</v>
      </c>
      <c r="BE604" s="129">
        <f>IF(AZ604=5,G604,0)</f>
        <v>0</v>
      </c>
      <c r="CZ604" s="129">
        <v>0</v>
      </c>
    </row>
    <row r="605" spans="1:15" ht="12.75">
      <c r="A605" s="158"/>
      <c r="B605" s="159"/>
      <c r="C605" s="507" t="s">
        <v>939</v>
      </c>
      <c r="D605" s="508"/>
      <c r="E605" s="161">
        <v>0</v>
      </c>
      <c r="F605" s="162"/>
      <c r="G605" s="163"/>
      <c r="M605" s="160" t="s">
        <v>939</v>
      </c>
      <c r="O605" s="151"/>
    </row>
    <row r="606" spans="1:15" ht="12.75">
      <c r="A606" s="158"/>
      <c r="B606" s="159"/>
      <c r="C606" s="507" t="s">
        <v>1488</v>
      </c>
      <c r="D606" s="508"/>
      <c r="E606" s="161">
        <v>51.25</v>
      </c>
      <c r="F606" s="162"/>
      <c r="G606" s="163"/>
      <c r="M606" s="160" t="s">
        <v>1488</v>
      </c>
      <c r="O606" s="151"/>
    </row>
    <row r="607" spans="1:104" ht="12.75">
      <c r="A607" s="152">
        <v>139</v>
      </c>
      <c r="B607" s="153" t="s">
        <v>1491</v>
      </c>
      <c r="C607" s="154" t="s">
        <v>1492</v>
      </c>
      <c r="D607" s="155" t="s">
        <v>1118</v>
      </c>
      <c r="E607" s="156">
        <v>100</v>
      </c>
      <c r="F607" s="183">
        <v>0</v>
      </c>
      <c r="G607" s="157">
        <f>E607*F607</f>
        <v>0</v>
      </c>
      <c r="O607" s="151">
        <v>2</v>
      </c>
      <c r="AA607" s="129">
        <v>1</v>
      </c>
      <c r="AB607" s="129">
        <v>7</v>
      </c>
      <c r="AC607" s="129">
        <v>7</v>
      </c>
      <c r="AZ607" s="129">
        <v>1</v>
      </c>
      <c r="BA607" s="129">
        <f>IF(AZ607=1,G607,0)</f>
        <v>0</v>
      </c>
      <c r="BB607" s="129">
        <f>IF(AZ607=2,G607,0)</f>
        <v>0</v>
      </c>
      <c r="BC607" s="129">
        <f>IF(AZ607=3,G607,0)</f>
        <v>0</v>
      </c>
      <c r="BD607" s="129">
        <f>IF(AZ607=4,G607,0)</f>
        <v>0</v>
      </c>
      <c r="BE607" s="129">
        <f>IF(AZ607=5,G607,0)</f>
        <v>0</v>
      </c>
      <c r="CZ607" s="129">
        <v>5E-05</v>
      </c>
    </row>
    <row r="608" spans="1:15" ht="12.75">
      <c r="A608" s="158"/>
      <c r="B608" s="159"/>
      <c r="C608" s="507" t="s">
        <v>1493</v>
      </c>
      <c r="D608" s="508"/>
      <c r="E608" s="161">
        <v>0</v>
      </c>
      <c r="F608" s="162"/>
      <c r="G608" s="163"/>
      <c r="M608" s="160" t="s">
        <v>1493</v>
      </c>
      <c r="O608" s="151"/>
    </row>
    <row r="609" spans="1:15" ht="12.75">
      <c r="A609" s="158"/>
      <c r="B609" s="159"/>
      <c r="C609" s="507" t="s">
        <v>1494</v>
      </c>
      <c r="D609" s="508"/>
      <c r="E609" s="161">
        <v>100</v>
      </c>
      <c r="F609" s="162"/>
      <c r="G609" s="163"/>
      <c r="M609" s="160" t="s">
        <v>1494</v>
      </c>
      <c r="O609" s="151"/>
    </row>
    <row r="610" spans="1:104" ht="12.75">
      <c r="A610" s="152">
        <v>140</v>
      </c>
      <c r="B610" s="153" t="s">
        <v>1495</v>
      </c>
      <c r="C610" s="154" t="s">
        <v>1496</v>
      </c>
      <c r="D610" s="155" t="s">
        <v>943</v>
      </c>
      <c r="E610" s="156">
        <v>0.1</v>
      </c>
      <c r="F610" s="183">
        <v>0</v>
      </c>
      <c r="G610" s="157">
        <f>E610*F610</f>
        <v>0</v>
      </c>
      <c r="O610" s="151">
        <v>2</v>
      </c>
      <c r="AA610" s="129">
        <v>1</v>
      </c>
      <c r="AB610" s="129">
        <v>1</v>
      </c>
      <c r="AC610" s="129">
        <v>1</v>
      </c>
      <c r="AZ610" s="129">
        <v>1</v>
      </c>
      <c r="BA610" s="129">
        <f>IF(AZ610=1,G610,0)</f>
        <v>0</v>
      </c>
      <c r="BB610" s="129">
        <f>IF(AZ610=2,G610,0)</f>
        <v>0</v>
      </c>
      <c r="BC610" s="129">
        <f>IF(AZ610=3,G610,0)</f>
        <v>0</v>
      </c>
      <c r="BD610" s="129">
        <f>IF(AZ610=4,G610,0)</f>
        <v>0</v>
      </c>
      <c r="BE610" s="129">
        <f>IF(AZ610=5,G610,0)</f>
        <v>0</v>
      </c>
      <c r="CZ610" s="129">
        <v>0</v>
      </c>
    </row>
    <row r="611" spans="1:15" ht="12.75">
      <c r="A611" s="158"/>
      <c r="B611" s="159"/>
      <c r="C611" s="507" t="s">
        <v>1497</v>
      </c>
      <c r="D611" s="508"/>
      <c r="E611" s="161">
        <v>0</v>
      </c>
      <c r="F611" s="162"/>
      <c r="G611" s="163"/>
      <c r="M611" s="160" t="s">
        <v>1497</v>
      </c>
      <c r="O611" s="151"/>
    </row>
    <row r="612" spans="1:15" ht="12.75">
      <c r="A612" s="158"/>
      <c r="B612" s="159"/>
      <c r="C612" s="507" t="s">
        <v>989</v>
      </c>
      <c r="D612" s="508"/>
      <c r="E612" s="161">
        <v>0</v>
      </c>
      <c r="F612" s="162"/>
      <c r="G612" s="163"/>
      <c r="M612" s="160" t="s">
        <v>989</v>
      </c>
      <c r="O612" s="151"/>
    </row>
    <row r="613" spans="1:15" ht="12.75">
      <c r="A613" s="158"/>
      <c r="B613" s="159"/>
      <c r="C613" s="507" t="s">
        <v>996</v>
      </c>
      <c r="D613" s="508"/>
      <c r="E613" s="161">
        <v>0.1</v>
      </c>
      <c r="F613" s="162"/>
      <c r="G613" s="163"/>
      <c r="M613" s="160" t="s">
        <v>996</v>
      </c>
      <c r="O613" s="151"/>
    </row>
    <row r="614" spans="1:104" ht="12.75">
      <c r="A614" s="152">
        <v>141</v>
      </c>
      <c r="B614" s="153" t="s">
        <v>1498</v>
      </c>
      <c r="C614" s="154" t="s">
        <v>1499</v>
      </c>
      <c r="D614" s="155" t="s">
        <v>936</v>
      </c>
      <c r="E614" s="156">
        <v>2.992</v>
      </c>
      <c r="F614" s="183">
        <v>0</v>
      </c>
      <c r="G614" s="157">
        <f>E614*F614</f>
        <v>0</v>
      </c>
      <c r="O614" s="151">
        <v>2</v>
      </c>
      <c r="AA614" s="129">
        <v>1</v>
      </c>
      <c r="AB614" s="129">
        <v>1</v>
      </c>
      <c r="AC614" s="129">
        <v>1</v>
      </c>
      <c r="AZ614" s="129">
        <v>1</v>
      </c>
      <c r="BA614" s="129">
        <f>IF(AZ614=1,G614,0)</f>
        <v>0</v>
      </c>
      <c r="BB614" s="129">
        <f>IF(AZ614=2,G614,0)</f>
        <v>0</v>
      </c>
      <c r="BC614" s="129">
        <f>IF(AZ614=3,G614,0)</f>
        <v>0</v>
      </c>
      <c r="BD614" s="129">
        <f>IF(AZ614=4,G614,0)</f>
        <v>0</v>
      </c>
      <c r="BE614" s="129">
        <f>IF(AZ614=5,G614,0)</f>
        <v>0</v>
      </c>
      <c r="CZ614" s="129">
        <v>0.00067</v>
      </c>
    </row>
    <row r="615" spans="1:15" ht="12.75">
      <c r="A615" s="158"/>
      <c r="B615" s="159"/>
      <c r="C615" s="507" t="s">
        <v>937</v>
      </c>
      <c r="D615" s="508"/>
      <c r="E615" s="161">
        <v>0</v>
      </c>
      <c r="F615" s="162"/>
      <c r="G615" s="163"/>
      <c r="M615" s="160" t="s">
        <v>937</v>
      </c>
      <c r="O615" s="151"/>
    </row>
    <row r="616" spans="1:15" ht="12.75">
      <c r="A616" s="158"/>
      <c r="B616" s="159"/>
      <c r="C616" s="507" t="s">
        <v>1500</v>
      </c>
      <c r="D616" s="508"/>
      <c r="E616" s="161">
        <v>2.992</v>
      </c>
      <c r="F616" s="162"/>
      <c r="G616" s="163"/>
      <c r="M616" s="160" t="s">
        <v>1500</v>
      </c>
      <c r="O616" s="151"/>
    </row>
    <row r="617" spans="1:104" ht="12.75">
      <c r="A617" s="152">
        <v>142</v>
      </c>
      <c r="B617" s="153" t="s">
        <v>1501</v>
      </c>
      <c r="C617" s="154" t="s">
        <v>1502</v>
      </c>
      <c r="D617" s="155" t="s">
        <v>943</v>
      </c>
      <c r="E617" s="156">
        <v>1.3252</v>
      </c>
      <c r="F617" s="183">
        <v>0</v>
      </c>
      <c r="G617" s="157">
        <f>E617*F617</f>
        <v>0</v>
      </c>
      <c r="O617" s="151">
        <v>2</v>
      </c>
      <c r="AA617" s="129">
        <v>1</v>
      </c>
      <c r="AB617" s="129">
        <v>1</v>
      </c>
      <c r="AC617" s="129">
        <v>1</v>
      </c>
      <c r="AZ617" s="129">
        <v>1</v>
      </c>
      <c r="BA617" s="129">
        <f>IF(AZ617=1,G617,0)</f>
        <v>0</v>
      </c>
      <c r="BB617" s="129">
        <f>IF(AZ617=2,G617,0)</f>
        <v>0</v>
      </c>
      <c r="BC617" s="129">
        <f>IF(AZ617=3,G617,0)</f>
        <v>0</v>
      </c>
      <c r="BD617" s="129">
        <f>IF(AZ617=4,G617,0)</f>
        <v>0</v>
      </c>
      <c r="BE617" s="129">
        <f>IF(AZ617=5,G617,0)</f>
        <v>0</v>
      </c>
      <c r="CZ617" s="129">
        <v>0.00666</v>
      </c>
    </row>
    <row r="618" spans="1:15" ht="12.75">
      <c r="A618" s="158"/>
      <c r="B618" s="159"/>
      <c r="C618" s="507" t="s">
        <v>939</v>
      </c>
      <c r="D618" s="508"/>
      <c r="E618" s="161">
        <v>0</v>
      </c>
      <c r="F618" s="162"/>
      <c r="G618" s="163"/>
      <c r="M618" s="160" t="s">
        <v>939</v>
      </c>
      <c r="O618" s="151"/>
    </row>
    <row r="619" spans="1:15" ht="12.75">
      <c r="A619" s="158"/>
      <c r="B619" s="159"/>
      <c r="C619" s="507" t="s">
        <v>1503</v>
      </c>
      <c r="D619" s="508"/>
      <c r="E619" s="161">
        <v>0</v>
      </c>
      <c r="F619" s="162"/>
      <c r="G619" s="163"/>
      <c r="M619" s="160" t="s">
        <v>1503</v>
      </c>
      <c r="O619" s="151"/>
    </row>
    <row r="620" spans="1:15" ht="12.75">
      <c r="A620" s="158"/>
      <c r="B620" s="159"/>
      <c r="C620" s="507" t="s">
        <v>1504</v>
      </c>
      <c r="D620" s="508"/>
      <c r="E620" s="161">
        <v>1.3253</v>
      </c>
      <c r="F620" s="162"/>
      <c r="G620" s="163"/>
      <c r="M620" s="160" t="s">
        <v>1504</v>
      </c>
      <c r="O620" s="151"/>
    </row>
    <row r="621" spans="1:104" ht="12.75">
      <c r="A621" s="152">
        <v>143</v>
      </c>
      <c r="B621" s="153" t="s">
        <v>1505</v>
      </c>
      <c r="C621" s="154" t="s">
        <v>1506</v>
      </c>
      <c r="D621" s="155" t="s">
        <v>943</v>
      </c>
      <c r="E621" s="156">
        <v>0.1282</v>
      </c>
      <c r="F621" s="183">
        <v>0</v>
      </c>
      <c r="G621" s="157">
        <f>E621*F621</f>
        <v>0</v>
      </c>
      <c r="O621" s="151">
        <v>2</v>
      </c>
      <c r="AA621" s="129">
        <v>1</v>
      </c>
      <c r="AB621" s="129">
        <v>1</v>
      </c>
      <c r="AC621" s="129">
        <v>1</v>
      </c>
      <c r="AZ621" s="129">
        <v>1</v>
      </c>
      <c r="BA621" s="129">
        <f>IF(AZ621=1,G621,0)</f>
        <v>0</v>
      </c>
      <c r="BB621" s="129">
        <f>IF(AZ621=2,G621,0)</f>
        <v>0</v>
      </c>
      <c r="BC621" s="129">
        <f>IF(AZ621=3,G621,0)</f>
        <v>0</v>
      </c>
      <c r="BD621" s="129">
        <f>IF(AZ621=4,G621,0)</f>
        <v>0</v>
      </c>
      <c r="BE621" s="129">
        <f>IF(AZ621=5,G621,0)</f>
        <v>0</v>
      </c>
      <c r="CZ621" s="129">
        <v>0.00771</v>
      </c>
    </row>
    <row r="622" spans="1:15" ht="12.75">
      <c r="A622" s="158"/>
      <c r="B622" s="159"/>
      <c r="C622" s="507" t="s">
        <v>939</v>
      </c>
      <c r="D622" s="508"/>
      <c r="E622" s="161">
        <v>0</v>
      </c>
      <c r="F622" s="162"/>
      <c r="G622" s="163"/>
      <c r="M622" s="160" t="s">
        <v>939</v>
      </c>
      <c r="O622" s="151"/>
    </row>
    <row r="623" spans="1:15" ht="12.75">
      <c r="A623" s="158"/>
      <c r="B623" s="159"/>
      <c r="C623" s="507" t="s">
        <v>1503</v>
      </c>
      <c r="D623" s="508"/>
      <c r="E623" s="161">
        <v>0</v>
      </c>
      <c r="F623" s="162"/>
      <c r="G623" s="163"/>
      <c r="M623" s="160" t="s">
        <v>1503</v>
      </c>
      <c r="O623" s="151"/>
    </row>
    <row r="624" spans="1:15" ht="12.75">
      <c r="A624" s="158"/>
      <c r="B624" s="159"/>
      <c r="C624" s="507" t="s">
        <v>1507</v>
      </c>
      <c r="D624" s="508"/>
      <c r="E624" s="161">
        <v>0.1283</v>
      </c>
      <c r="F624" s="162"/>
      <c r="G624" s="163"/>
      <c r="M624" s="160" t="s">
        <v>1507</v>
      </c>
      <c r="O624" s="151"/>
    </row>
    <row r="625" spans="1:104" ht="12.75">
      <c r="A625" s="152">
        <v>144</v>
      </c>
      <c r="B625" s="153" t="s">
        <v>1508</v>
      </c>
      <c r="C625" s="154" t="s">
        <v>1509</v>
      </c>
      <c r="D625" s="155" t="s">
        <v>943</v>
      </c>
      <c r="E625" s="156">
        <v>0.2</v>
      </c>
      <c r="F625" s="183">
        <v>0</v>
      </c>
      <c r="G625" s="157">
        <f>E625*F625</f>
        <v>0</v>
      </c>
      <c r="O625" s="151">
        <v>2</v>
      </c>
      <c r="AA625" s="129">
        <v>1</v>
      </c>
      <c r="AB625" s="129">
        <v>1</v>
      </c>
      <c r="AC625" s="129">
        <v>1</v>
      </c>
      <c r="AZ625" s="129">
        <v>1</v>
      </c>
      <c r="BA625" s="129">
        <f>IF(AZ625=1,G625,0)</f>
        <v>0</v>
      </c>
      <c r="BB625" s="129">
        <f>IF(AZ625=2,G625,0)</f>
        <v>0</v>
      </c>
      <c r="BC625" s="129">
        <f>IF(AZ625=3,G625,0)</f>
        <v>0</v>
      </c>
      <c r="BD625" s="129">
        <f>IF(AZ625=4,G625,0)</f>
        <v>0</v>
      </c>
      <c r="BE625" s="129">
        <f>IF(AZ625=5,G625,0)</f>
        <v>0</v>
      </c>
      <c r="CZ625" s="129">
        <v>0</v>
      </c>
    </row>
    <row r="626" spans="1:15" ht="12.75">
      <c r="A626" s="158"/>
      <c r="B626" s="159"/>
      <c r="C626" s="507" t="s">
        <v>1510</v>
      </c>
      <c r="D626" s="508"/>
      <c r="E626" s="161">
        <v>0</v>
      </c>
      <c r="F626" s="162"/>
      <c r="G626" s="163"/>
      <c r="M626" s="160" t="s">
        <v>1510</v>
      </c>
      <c r="O626" s="151"/>
    </row>
    <row r="627" spans="1:15" ht="12.75">
      <c r="A627" s="158"/>
      <c r="B627" s="159"/>
      <c r="C627" s="507" t="s">
        <v>989</v>
      </c>
      <c r="D627" s="508"/>
      <c r="E627" s="161">
        <v>0</v>
      </c>
      <c r="F627" s="162"/>
      <c r="G627" s="163"/>
      <c r="M627" s="160" t="s">
        <v>989</v>
      </c>
      <c r="O627" s="151"/>
    </row>
    <row r="628" spans="1:15" ht="12.75">
      <c r="A628" s="158"/>
      <c r="B628" s="159"/>
      <c r="C628" s="507" t="s">
        <v>1375</v>
      </c>
      <c r="D628" s="508"/>
      <c r="E628" s="161">
        <v>0.2</v>
      </c>
      <c r="F628" s="162"/>
      <c r="G628" s="163"/>
      <c r="M628" s="160" t="s">
        <v>1375</v>
      </c>
      <c r="O628" s="151"/>
    </row>
    <row r="629" spans="1:104" ht="12.75">
      <c r="A629" s="152">
        <v>145</v>
      </c>
      <c r="B629" s="153" t="s">
        <v>1511</v>
      </c>
      <c r="C629" s="154" t="s">
        <v>1512</v>
      </c>
      <c r="D629" s="155" t="s">
        <v>936</v>
      </c>
      <c r="E629" s="156">
        <v>3.25</v>
      </c>
      <c r="F629" s="183">
        <v>0</v>
      </c>
      <c r="G629" s="157">
        <f>E629*F629</f>
        <v>0</v>
      </c>
      <c r="O629" s="151">
        <v>2</v>
      </c>
      <c r="AA629" s="129">
        <v>1</v>
      </c>
      <c r="AB629" s="129">
        <v>1</v>
      </c>
      <c r="AC629" s="129">
        <v>1</v>
      </c>
      <c r="AZ629" s="129">
        <v>1</v>
      </c>
      <c r="BA629" s="129">
        <f>IF(AZ629=1,G629,0)</f>
        <v>0</v>
      </c>
      <c r="BB629" s="129">
        <f>IF(AZ629=2,G629,0)</f>
        <v>0</v>
      </c>
      <c r="BC629" s="129">
        <f>IF(AZ629=3,G629,0)</f>
        <v>0</v>
      </c>
      <c r="BD629" s="129">
        <f>IF(AZ629=4,G629,0)</f>
        <v>0</v>
      </c>
      <c r="BE629" s="129">
        <f>IF(AZ629=5,G629,0)</f>
        <v>0</v>
      </c>
      <c r="CZ629" s="129">
        <v>0</v>
      </c>
    </row>
    <row r="630" spans="1:15" ht="12.75">
      <c r="A630" s="158"/>
      <c r="B630" s="159"/>
      <c r="C630" s="507" t="s">
        <v>937</v>
      </c>
      <c r="D630" s="508"/>
      <c r="E630" s="161">
        <v>0</v>
      </c>
      <c r="F630" s="162"/>
      <c r="G630" s="163"/>
      <c r="M630" s="160" t="s">
        <v>937</v>
      </c>
      <c r="O630" s="151"/>
    </row>
    <row r="631" spans="1:15" ht="12.75">
      <c r="A631" s="158"/>
      <c r="B631" s="159"/>
      <c r="C631" s="507" t="s">
        <v>1513</v>
      </c>
      <c r="D631" s="508"/>
      <c r="E631" s="161">
        <v>3.25</v>
      </c>
      <c r="F631" s="162"/>
      <c r="G631" s="163"/>
      <c r="M631" s="160" t="s">
        <v>1513</v>
      </c>
      <c r="O631" s="151"/>
    </row>
    <row r="632" spans="1:104" ht="12.75">
      <c r="A632" s="152">
        <v>146</v>
      </c>
      <c r="B632" s="153" t="s">
        <v>1514</v>
      </c>
      <c r="C632" s="154" t="s">
        <v>1515</v>
      </c>
      <c r="D632" s="155" t="s">
        <v>943</v>
      </c>
      <c r="E632" s="156">
        <v>0.2</v>
      </c>
      <c r="F632" s="183">
        <v>0</v>
      </c>
      <c r="G632" s="157">
        <f>E632*F632</f>
        <v>0</v>
      </c>
      <c r="O632" s="151">
        <v>2</v>
      </c>
      <c r="AA632" s="129">
        <v>1</v>
      </c>
      <c r="AB632" s="129">
        <v>1</v>
      </c>
      <c r="AC632" s="129">
        <v>1</v>
      </c>
      <c r="AZ632" s="129">
        <v>1</v>
      </c>
      <c r="BA632" s="129">
        <f>IF(AZ632=1,G632,0)</f>
        <v>0</v>
      </c>
      <c r="BB632" s="129">
        <f>IF(AZ632=2,G632,0)</f>
        <v>0</v>
      </c>
      <c r="BC632" s="129">
        <f>IF(AZ632=3,G632,0)</f>
        <v>0</v>
      </c>
      <c r="BD632" s="129">
        <f>IF(AZ632=4,G632,0)</f>
        <v>0</v>
      </c>
      <c r="BE632" s="129">
        <f>IF(AZ632=5,G632,0)</f>
        <v>0</v>
      </c>
      <c r="CZ632" s="129">
        <v>0</v>
      </c>
    </row>
    <row r="633" spans="1:15" ht="12.75">
      <c r="A633" s="158"/>
      <c r="B633" s="159"/>
      <c r="C633" s="507" t="s">
        <v>1510</v>
      </c>
      <c r="D633" s="508"/>
      <c r="E633" s="161">
        <v>0</v>
      </c>
      <c r="F633" s="162"/>
      <c r="G633" s="163"/>
      <c r="M633" s="160" t="s">
        <v>1510</v>
      </c>
      <c r="O633" s="151"/>
    </row>
    <row r="634" spans="1:15" ht="12.75">
      <c r="A634" s="158"/>
      <c r="B634" s="159"/>
      <c r="C634" s="507" t="s">
        <v>989</v>
      </c>
      <c r="D634" s="508"/>
      <c r="E634" s="161">
        <v>0</v>
      </c>
      <c r="F634" s="162"/>
      <c r="G634" s="163"/>
      <c r="M634" s="160" t="s">
        <v>989</v>
      </c>
      <c r="O634" s="151"/>
    </row>
    <row r="635" spans="1:15" ht="12.75">
      <c r="A635" s="158"/>
      <c r="B635" s="159"/>
      <c r="C635" s="507" t="s">
        <v>1375</v>
      </c>
      <c r="D635" s="508"/>
      <c r="E635" s="161">
        <v>0.2</v>
      </c>
      <c r="F635" s="162"/>
      <c r="G635" s="163"/>
      <c r="M635" s="160" t="s">
        <v>1375</v>
      </c>
      <c r="O635" s="151"/>
    </row>
    <row r="636" spans="1:104" ht="22.5">
      <c r="A636" s="152">
        <v>147</v>
      </c>
      <c r="B636" s="153" t="s">
        <v>1516</v>
      </c>
      <c r="C636" s="154" t="s">
        <v>1517</v>
      </c>
      <c r="D636" s="155" t="s">
        <v>936</v>
      </c>
      <c r="E636" s="156">
        <v>3.25</v>
      </c>
      <c r="F636" s="183">
        <v>0</v>
      </c>
      <c r="G636" s="157">
        <f>E636*F636</f>
        <v>0</v>
      </c>
      <c r="O636" s="151">
        <v>2</v>
      </c>
      <c r="AA636" s="129">
        <v>1</v>
      </c>
      <c r="AB636" s="129">
        <v>1</v>
      </c>
      <c r="AC636" s="129">
        <v>1</v>
      </c>
      <c r="AZ636" s="129">
        <v>1</v>
      </c>
      <c r="BA636" s="129">
        <f>IF(AZ636=1,G636,0)</f>
        <v>0</v>
      </c>
      <c r="BB636" s="129">
        <f>IF(AZ636=2,G636,0)</f>
        <v>0</v>
      </c>
      <c r="BC636" s="129">
        <f>IF(AZ636=3,G636,0)</f>
        <v>0</v>
      </c>
      <c r="BD636" s="129">
        <f>IF(AZ636=4,G636,0)</f>
        <v>0</v>
      </c>
      <c r="BE636" s="129">
        <f>IF(AZ636=5,G636,0)</f>
        <v>0</v>
      </c>
      <c r="CZ636" s="129">
        <v>0</v>
      </c>
    </row>
    <row r="637" spans="1:15" ht="12.75">
      <c r="A637" s="158"/>
      <c r="B637" s="159"/>
      <c r="C637" s="507" t="s">
        <v>937</v>
      </c>
      <c r="D637" s="508"/>
      <c r="E637" s="161">
        <v>0</v>
      </c>
      <c r="F637" s="162"/>
      <c r="G637" s="163"/>
      <c r="M637" s="160" t="s">
        <v>937</v>
      </c>
      <c r="O637" s="151"/>
    </row>
    <row r="638" spans="1:15" ht="12.75">
      <c r="A638" s="158"/>
      <c r="B638" s="159"/>
      <c r="C638" s="507" t="s">
        <v>1513</v>
      </c>
      <c r="D638" s="508"/>
      <c r="E638" s="161">
        <v>3.25</v>
      </c>
      <c r="F638" s="162"/>
      <c r="G638" s="163"/>
      <c r="M638" s="160" t="s">
        <v>1513</v>
      </c>
      <c r="O638" s="151"/>
    </row>
    <row r="639" spans="1:104" ht="12.75">
      <c r="A639" s="152">
        <v>148</v>
      </c>
      <c r="B639" s="153" t="s">
        <v>1518</v>
      </c>
      <c r="C639" s="154" t="s">
        <v>1519</v>
      </c>
      <c r="D639" s="155" t="s">
        <v>1076</v>
      </c>
      <c r="E639" s="156">
        <v>24</v>
      </c>
      <c r="F639" s="183">
        <v>0</v>
      </c>
      <c r="G639" s="157">
        <f>E639*F639</f>
        <v>0</v>
      </c>
      <c r="O639" s="151">
        <v>2</v>
      </c>
      <c r="AA639" s="129">
        <v>1</v>
      </c>
      <c r="AB639" s="129">
        <v>1</v>
      </c>
      <c r="AC639" s="129">
        <v>1</v>
      </c>
      <c r="AZ639" s="129">
        <v>1</v>
      </c>
      <c r="BA639" s="129">
        <f>IF(AZ639=1,G639,0)</f>
        <v>0</v>
      </c>
      <c r="BB639" s="129">
        <f>IF(AZ639=2,G639,0)</f>
        <v>0</v>
      </c>
      <c r="BC639" s="129">
        <f>IF(AZ639=3,G639,0)</f>
        <v>0</v>
      </c>
      <c r="BD639" s="129">
        <f>IF(AZ639=4,G639,0)</f>
        <v>0</v>
      </c>
      <c r="BE639" s="129">
        <f>IF(AZ639=5,G639,0)</f>
        <v>0</v>
      </c>
      <c r="CZ639" s="129">
        <v>0</v>
      </c>
    </row>
    <row r="640" spans="1:15" ht="12.75">
      <c r="A640" s="158"/>
      <c r="B640" s="159"/>
      <c r="C640" s="507" t="s">
        <v>937</v>
      </c>
      <c r="D640" s="508"/>
      <c r="E640" s="161">
        <v>0</v>
      </c>
      <c r="F640" s="162"/>
      <c r="G640" s="163"/>
      <c r="M640" s="160" t="s">
        <v>937</v>
      </c>
      <c r="O640" s="151"/>
    </row>
    <row r="641" spans="1:15" ht="12.75">
      <c r="A641" s="158"/>
      <c r="B641" s="159"/>
      <c r="C641" s="507" t="s">
        <v>1520</v>
      </c>
      <c r="D641" s="508"/>
      <c r="E641" s="161">
        <v>3</v>
      </c>
      <c r="F641" s="162"/>
      <c r="G641" s="163"/>
      <c r="M641" s="160" t="s">
        <v>1520</v>
      </c>
      <c r="O641" s="151"/>
    </row>
    <row r="642" spans="1:15" ht="12.75">
      <c r="A642" s="158"/>
      <c r="B642" s="159"/>
      <c r="C642" s="507" t="s">
        <v>1521</v>
      </c>
      <c r="D642" s="508"/>
      <c r="E642" s="161">
        <v>4</v>
      </c>
      <c r="F642" s="162"/>
      <c r="G642" s="163"/>
      <c r="M642" s="160" t="s">
        <v>1521</v>
      </c>
      <c r="O642" s="151"/>
    </row>
    <row r="643" spans="1:15" ht="12.75">
      <c r="A643" s="158"/>
      <c r="B643" s="159"/>
      <c r="C643" s="507" t="s">
        <v>1522</v>
      </c>
      <c r="D643" s="508"/>
      <c r="E643" s="161">
        <v>8</v>
      </c>
      <c r="F643" s="162"/>
      <c r="G643" s="163"/>
      <c r="M643" s="160" t="s">
        <v>1522</v>
      </c>
      <c r="O643" s="151"/>
    </row>
    <row r="644" spans="1:15" ht="12.75">
      <c r="A644" s="158"/>
      <c r="B644" s="159"/>
      <c r="C644" s="507" t="s">
        <v>939</v>
      </c>
      <c r="D644" s="508"/>
      <c r="E644" s="161">
        <v>0</v>
      </c>
      <c r="F644" s="162"/>
      <c r="G644" s="163"/>
      <c r="M644" s="160" t="s">
        <v>939</v>
      </c>
      <c r="O644" s="151"/>
    </row>
    <row r="645" spans="1:15" ht="12.75">
      <c r="A645" s="158"/>
      <c r="B645" s="159"/>
      <c r="C645" s="507" t="s">
        <v>1520</v>
      </c>
      <c r="D645" s="508"/>
      <c r="E645" s="161">
        <v>3</v>
      </c>
      <c r="F645" s="162"/>
      <c r="G645" s="163"/>
      <c r="M645" s="160" t="s">
        <v>1520</v>
      </c>
      <c r="O645" s="151"/>
    </row>
    <row r="646" spans="1:15" ht="12.75">
      <c r="A646" s="158"/>
      <c r="B646" s="159"/>
      <c r="C646" s="507" t="s">
        <v>1523</v>
      </c>
      <c r="D646" s="508"/>
      <c r="E646" s="161">
        <v>6</v>
      </c>
      <c r="F646" s="162"/>
      <c r="G646" s="163"/>
      <c r="M646" s="160" t="s">
        <v>1523</v>
      </c>
      <c r="O646" s="151"/>
    </row>
    <row r="647" spans="1:104" ht="12.75">
      <c r="A647" s="152">
        <v>149</v>
      </c>
      <c r="B647" s="153" t="s">
        <v>1524</v>
      </c>
      <c r="C647" s="154" t="s">
        <v>1525</v>
      </c>
      <c r="D647" s="155" t="s">
        <v>1076</v>
      </c>
      <c r="E647" s="156">
        <v>3</v>
      </c>
      <c r="F647" s="183">
        <v>0</v>
      </c>
      <c r="G647" s="157">
        <f>E647*F647</f>
        <v>0</v>
      </c>
      <c r="O647" s="151">
        <v>2</v>
      </c>
      <c r="AA647" s="129">
        <v>1</v>
      </c>
      <c r="AB647" s="129">
        <v>1</v>
      </c>
      <c r="AC647" s="129">
        <v>1</v>
      </c>
      <c r="AZ647" s="129">
        <v>1</v>
      </c>
      <c r="BA647" s="129">
        <f>IF(AZ647=1,G647,0)</f>
        <v>0</v>
      </c>
      <c r="BB647" s="129">
        <f>IF(AZ647=2,G647,0)</f>
        <v>0</v>
      </c>
      <c r="BC647" s="129">
        <f>IF(AZ647=3,G647,0)</f>
        <v>0</v>
      </c>
      <c r="BD647" s="129">
        <f>IF(AZ647=4,G647,0)</f>
        <v>0</v>
      </c>
      <c r="BE647" s="129">
        <f>IF(AZ647=5,G647,0)</f>
        <v>0</v>
      </c>
      <c r="CZ647" s="129">
        <v>0</v>
      </c>
    </row>
    <row r="648" spans="1:15" ht="12.75">
      <c r="A648" s="158"/>
      <c r="B648" s="159"/>
      <c r="C648" s="507" t="s">
        <v>937</v>
      </c>
      <c r="D648" s="508"/>
      <c r="E648" s="161">
        <v>0</v>
      </c>
      <c r="F648" s="162"/>
      <c r="G648" s="163"/>
      <c r="M648" s="160" t="s">
        <v>937</v>
      </c>
      <c r="O648" s="151"/>
    </row>
    <row r="649" spans="1:15" ht="12.75">
      <c r="A649" s="158"/>
      <c r="B649" s="159"/>
      <c r="C649" s="507" t="s">
        <v>922</v>
      </c>
      <c r="D649" s="508"/>
      <c r="E649" s="161">
        <v>1</v>
      </c>
      <c r="F649" s="162"/>
      <c r="G649" s="163"/>
      <c r="M649" s="160">
        <v>1</v>
      </c>
      <c r="O649" s="151"/>
    </row>
    <row r="650" spans="1:15" ht="12.75">
      <c r="A650" s="158"/>
      <c r="B650" s="159"/>
      <c r="C650" s="507" t="s">
        <v>922</v>
      </c>
      <c r="D650" s="508"/>
      <c r="E650" s="161">
        <v>1</v>
      </c>
      <c r="F650" s="162"/>
      <c r="G650" s="163"/>
      <c r="M650" s="160">
        <v>1</v>
      </c>
      <c r="O650" s="151"/>
    </row>
    <row r="651" spans="1:15" ht="12.75">
      <c r="A651" s="158"/>
      <c r="B651" s="159"/>
      <c r="C651" s="507" t="s">
        <v>939</v>
      </c>
      <c r="D651" s="508"/>
      <c r="E651" s="161">
        <v>0</v>
      </c>
      <c r="F651" s="162"/>
      <c r="G651" s="163"/>
      <c r="M651" s="160" t="s">
        <v>939</v>
      </c>
      <c r="O651" s="151"/>
    </row>
    <row r="652" spans="1:15" ht="12.75">
      <c r="A652" s="158"/>
      <c r="B652" s="159"/>
      <c r="C652" s="507" t="s">
        <v>922</v>
      </c>
      <c r="D652" s="508"/>
      <c r="E652" s="161">
        <v>1</v>
      </c>
      <c r="F652" s="162"/>
      <c r="G652" s="163"/>
      <c r="M652" s="160">
        <v>1</v>
      </c>
      <c r="O652" s="151"/>
    </row>
    <row r="653" spans="1:104" ht="12.75">
      <c r="A653" s="152">
        <v>150</v>
      </c>
      <c r="B653" s="153" t="s">
        <v>1526</v>
      </c>
      <c r="C653" s="154" t="s">
        <v>1527</v>
      </c>
      <c r="D653" s="155" t="s">
        <v>936</v>
      </c>
      <c r="E653" s="156">
        <v>20.52</v>
      </c>
      <c r="F653" s="183">
        <v>0</v>
      </c>
      <c r="G653" s="157">
        <f>E653*F653</f>
        <v>0</v>
      </c>
      <c r="O653" s="151">
        <v>2</v>
      </c>
      <c r="AA653" s="129">
        <v>1</v>
      </c>
      <c r="AB653" s="129">
        <v>1</v>
      </c>
      <c r="AC653" s="129">
        <v>1</v>
      </c>
      <c r="AZ653" s="129">
        <v>1</v>
      </c>
      <c r="BA653" s="129">
        <f>IF(AZ653=1,G653,0)</f>
        <v>0</v>
      </c>
      <c r="BB653" s="129">
        <f>IF(AZ653=2,G653,0)</f>
        <v>0</v>
      </c>
      <c r="BC653" s="129">
        <f>IF(AZ653=3,G653,0)</f>
        <v>0</v>
      </c>
      <c r="BD653" s="129">
        <f>IF(AZ653=4,G653,0)</f>
        <v>0</v>
      </c>
      <c r="BE653" s="129">
        <f>IF(AZ653=5,G653,0)</f>
        <v>0</v>
      </c>
      <c r="CZ653" s="129">
        <v>0.00092</v>
      </c>
    </row>
    <row r="654" spans="1:15" ht="12.75">
      <c r="A654" s="158"/>
      <c r="B654" s="159"/>
      <c r="C654" s="507" t="s">
        <v>937</v>
      </c>
      <c r="D654" s="508"/>
      <c r="E654" s="161">
        <v>0</v>
      </c>
      <c r="F654" s="162"/>
      <c r="G654" s="163"/>
      <c r="M654" s="160" t="s">
        <v>937</v>
      </c>
      <c r="O654" s="151"/>
    </row>
    <row r="655" spans="1:15" ht="12.75">
      <c r="A655" s="158"/>
      <c r="B655" s="159"/>
      <c r="C655" s="507" t="s">
        <v>1094</v>
      </c>
      <c r="D655" s="508"/>
      <c r="E655" s="161">
        <v>1.44</v>
      </c>
      <c r="F655" s="162"/>
      <c r="G655" s="163"/>
      <c r="M655" s="160" t="s">
        <v>1094</v>
      </c>
      <c r="O655" s="151"/>
    </row>
    <row r="656" spans="1:15" ht="12.75">
      <c r="A656" s="158"/>
      <c r="B656" s="159"/>
      <c r="C656" s="507" t="s">
        <v>1528</v>
      </c>
      <c r="D656" s="508"/>
      <c r="E656" s="161">
        <v>6.44</v>
      </c>
      <c r="F656" s="162"/>
      <c r="G656" s="163"/>
      <c r="M656" s="160" t="s">
        <v>1528</v>
      </c>
      <c r="O656" s="151"/>
    </row>
    <row r="657" spans="1:15" ht="12.75">
      <c r="A657" s="158"/>
      <c r="B657" s="159"/>
      <c r="C657" s="507" t="s">
        <v>1529</v>
      </c>
      <c r="D657" s="508"/>
      <c r="E657" s="161">
        <v>7.84</v>
      </c>
      <c r="F657" s="162"/>
      <c r="G657" s="163"/>
      <c r="M657" s="160" t="s">
        <v>1529</v>
      </c>
      <c r="O657" s="151"/>
    </row>
    <row r="658" spans="1:15" ht="12.75">
      <c r="A658" s="158"/>
      <c r="B658" s="159"/>
      <c r="C658" s="507" t="s">
        <v>939</v>
      </c>
      <c r="D658" s="508"/>
      <c r="E658" s="161">
        <v>0</v>
      </c>
      <c r="F658" s="162"/>
      <c r="G658" s="163"/>
      <c r="M658" s="160" t="s">
        <v>939</v>
      </c>
      <c r="O658" s="151"/>
    </row>
    <row r="659" spans="1:15" ht="12.75">
      <c r="A659" s="158"/>
      <c r="B659" s="159"/>
      <c r="C659" s="507" t="s">
        <v>1530</v>
      </c>
      <c r="D659" s="508"/>
      <c r="E659" s="161">
        <v>1.92</v>
      </c>
      <c r="F659" s="162"/>
      <c r="G659" s="163"/>
      <c r="M659" s="160" t="s">
        <v>1530</v>
      </c>
      <c r="O659" s="151"/>
    </row>
    <row r="660" spans="1:15" ht="12.75">
      <c r="A660" s="158"/>
      <c r="B660" s="159"/>
      <c r="C660" s="507" t="s">
        <v>1095</v>
      </c>
      <c r="D660" s="508"/>
      <c r="E660" s="161">
        <v>2.88</v>
      </c>
      <c r="F660" s="162"/>
      <c r="G660" s="163"/>
      <c r="M660" s="160" t="s">
        <v>1095</v>
      </c>
      <c r="O660" s="151"/>
    </row>
    <row r="661" spans="1:104" ht="12.75">
      <c r="A661" s="152">
        <v>151</v>
      </c>
      <c r="B661" s="153" t="s">
        <v>1531</v>
      </c>
      <c r="C661" s="154" t="s">
        <v>1532</v>
      </c>
      <c r="D661" s="155" t="s">
        <v>936</v>
      </c>
      <c r="E661" s="156">
        <v>4.9</v>
      </c>
      <c r="F661" s="183">
        <v>0</v>
      </c>
      <c r="G661" s="157">
        <f>E661*F661</f>
        <v>0</v>
      </c>
      <c r="O661" s="151">
        <v>2</v>
      </c>
      <c r="AA661" s="129">
        <v>1</v>
      </c>
      <c r="AB661" s="129">
        <v>1</v>
      </c>
      <c r="AC661" s="129">
        <v>1</v>
      </c>
      <c r="AZ661" s="129">
        <v>1</v>
      </c>
      <c r="BA661" s="129">
        <f>IF(AZ661=1,G661,0)</f>
        <v>0</v>
      </c>
      <c r="BB661" s="129">
        <f>IF(AZ661=2,G661,0)</f>
        <v>0</v>
      </c>
      <c r="BC661" s="129">
        <f>IF(AZ661=3,G661,0)</f>
        <v>0</v>
      </c>
      <c r="BD661" s="129">
        <f>IF(AZ661=4,G661,0)</f>
        <v>0</v>
      </c>
      <c r="BE661" s="129">
        <f>IF(AZ661=5,G661,0)</f>
        <v>0</v>
      </c>
      <c r="CZ661" s="129">
        <v>0.00117</v>
      </c>
    </row>
    <row r="662" spans="1:15" ht="12.75">
      <c r="A662" s="158"/>
      <c r="B662" s="159"/>
      <c r="C662" s="507" t="s">
        <v>937</v>
      </c>
      <c r="D662" s="508"/>
      <c r="E662" s="161">
        <v>0</v>
      </c>
      <c r="F662" s="162"/>
      <c r="G662" s="163"/>
      <c r="M662" s="160" t="s">
        <v>937</v>
      </c>
      <c r="O662" s="151"/>
    </row>
    <row r="663" spans="1:15" ht="12.75">
      <c r="A663" s="158"/>
      <c r="B663" s="159"/>
      <c r="C663" s="507" t="s">
        <v>1533</v>
      </c>
      <c r="D663" s="508"/>
      <c r="E663" s="161">
        <v>1.6</v>
      </c>
      <c r="F663" s="162"/>
      <c r="G663" s="163"/>
      <c r="M663" s="160" t="s">
        <v>1533</v>
      </c>
      <c r="O663" s="151"/>
    </row>
    <row r="664" spans="1:15" ht="12.75">
      <c r="A664" s="158"/>
      <c r="B664" s="159"/>
      <c r="C664" s="507" t="s">
        <v>1534</v>
      </c>
      <c r="D664" s="508"/>
      <c r="E664" s="161">
        <v>1.7</v>
      </c>
      <c r="F664" s="162"/>
      <c r="G664" s="163"/>
      <c r="M664" s="160" t="s">
        <v>1534</v>
      </c>
      <c r="O664" s="151"/>
    </row>
    <row r="665" spans="1:15" ht="12.75">
      <c r="A665" s="158"/>
      <c r="B665" s="159"/>
      <c r="C665" s="507" t="s">
        <v>939</v>
      </c>
      <c r="D665" s="508"/>
      <c r="E665" s="161">
        <v>0</v>
      </c>
      <c r="F665" s="162"/>
      <c r="G665" s="163"/>
      <c r="M665" s="160" t="s">
        <v>939</v>
      </c>
      <c r="O665" s="151"/>
    </row>
    <row r="666" spans="1:15" ht="12.75">
      <c r="A666" s="158"/>
      <c r="B666" s="159"/>
      <c r="C666" s="507" t="s">
        <v>1533</v>
      </c>
      <c r="D666" s="508"/>
      <c r="E666" s="161">
        <v>1.6</v>
      </c>
      <c r="F666" s="162"/>
      <c r="G666" s="163"/>
      <c r="M666" s="160" t="s">
        <v>1533</v>
      </c>
      <c r="O666" s="151"/>
    </row>
    <row r="667" spans="1:104" ht="12.75">
      <c r="A667" s="152">
        <v>152</v>
      </c>
      <c r="B667" s="153" t="s">
        <v>1535</v>
      </c>
      <c r="C667" s="154" t="s">
        <v>1536</v>
      </c>
      <c r="D667" s="155" t="s">
        <v>1106</v>
      </c>
      <c r="E667" s="156">
        <v>16.8</v>
      </c>
      <c r="F667" s="183">
        <v>0</v>
      </c>
      <c r="G667" s="157">
        <f>E667*F667</f>
        <v>0</v>
      </c>
      <c r="O667" s="151">
        <v>2</v>
      </c>
      <c r="AA667" s="129">
        <v>1</v>
      </c>
      <c r="AB667" s="129">
        <v>1</v>
      </c>
      <c r="AC667" s="129">
        <v>1</v>
      </c>
      <c r="AZ667" s="129">
        <v>1</v>
      </c>
      <c r="BA667" s="129">
        <f>IF(AZ667=1,G667,0)</f>
        <v>0</v>
      </c>
      <c r="BB667" s="129">
        <f>IF(AZ667=2,G667,0)</f>
        <v>0</v>
      </c>
      <c r="BC667" s="129">
        <f>IF(AZ667=3,G667,0)</f>
        <v>0</v>
      </c>
      <c r="BD667" s="129">
        <f>IF(AZ667=4,G667,0)</f>
        <v>0</v>
      </c>
      <c r="BE667" s="129">
        <f>IF(AZ667=5,G667,0)</f>
        <v>0</v>
      </c>
      <c r="CZ667" s="129">
        <v>0</v>
      </c>
    </row>
    <row r="668" spans="1:15" ht="12.75">
      <c r="A668" s="158"/>
      <c r="B668" s="159"/>
      <c r="C668" s="507" t="s">
        <v>937</v>
      </c>
      <c r="D668" s="508"/>
      <c r="E668" s="161">
        <v>0</v>
      </c>
      <c r="F668" s="162"/>
      <c r="G668" s="163"/>
      <c r="M668" s="160" t="s">
        <v>937</v>
      </c>
      <c r="O668" s="151"/>
    </row>
    <row r="669" spans="1:15" ht="12.75">
      <c r="A669" s="158"/>
      <c r="B669" s="159"/>
      <c r="C669" s="507" t="s">
        <v>1107</v>
      </c>
      <c r="D669" s="508"/>
      <c r="E669" s="161">
        <v>2.4</v>
      </c>
      <c r="F669" s="162"/>
      <c r="G669" s="163"/>
      <c r="M669" s="160" t="s">
        <v>1107</v>
      </c>
      <c r="O669" s="151"/>
    </row>
    <row r="670" spans="1:15" ht="12.75">
      <c r="A670" s="158"/>
      <c r="B670" s="159"/>
      <c r="C670" s="507" t="s">
        <v>1484</v>
      </c>
      <c r="D670" s="508"/>
      <c r="E670" s="161">
        <v>2.8</v>
      </c>
      <c r="F670" s="162"/>
      <c r="G670" s="163"/>
      <c r="M670" s="160" t="s">
        <v>1484</v>
      </c>
      <c r="O670" s="151"/>
    </row>
    <row r="671" spans="1:15" ht="12.75">
      <c r="A671" s="158"/>
      <c r="B671" s="159"/>
      <c r="C671" s="507" t="s">
        <v>1485</v>
      </c>
      <c r="D671" s="508"/>
      <c r="E671" s="161">
        <v>5.6</v>
      </c>
      <c r="F671" s="162"/>
      <c r="G671" s="163"/>
      <c r="M671" s="160" t="s">
        <v>1485</v>
      </c>
      <c r="O671" s="151"/>
    </row>
    <row r="672" spans="1:15" ht="12.75">
      <c r="A672" s="158"/>
      <c r="B672" s="159"/>
      <c r="C672" s="507" t="s">
        <v>939</v>
      </c>
      <c r="D672" s="508"/>
      <c r="E672" s="161">
        <v>0</v>
      </c>
      <c r="F672" s="162"/>
      <c r="G672" s="163"/>
      <c r="M672" s="160" t="s">
        <v>939</v>
      </c>
      <c r="O672" s="151"/>
    </row>
    <row r="673" spans="1:15" ht="12.75">
      <c r="A673" s="158"/>
      <c r="B673" s="159"/>
      <c r="C673" s="507" t="s">
        <v>1107</v>
      </c>
      <c r="D673" s="508"/>
      <c r="E673" s="161">
        <v>2.4</v>
      </c>
      <c r="F673" s="162"/>
      <c r="G673" s="163"/>
      <c r="M673" s="160" t="s">
        <v>1107</v>
      </c>
      <c r="O673" s="151"/>
    </row>
    <row r="674" spans="1:15" ht="12.75">
      <c r="A674" s="158"/>
      <c r="B674" s="159"/>
      <c r="C674" s="507" t="s">
        <v>1108</v>
      </c>
      <c r="D674" s="508"/>
      <c r="E674" s="161">
        <v>3.6</v>
      </c>
      <c r="F674" s="162"/>
      <c r="G674" s="163"/>
      <c r="M674" s="160" t="s">
        <v>1108</v>
      </c>
      <c r="O674" s="151"/>
    </row>
    <row r="675" spans="1:104" ht="12.75">
      <c r="A675" s="152">
        <v>153</v>
      </c>
      <c r="B675" s="153" t="s">
        <v>1537</v>
      </c>
      <c r="C675" s="154" t="s">
        <v>1538</v>
      </c>
      <c r="D675" s="155" t="s">
        <v>1076</v>
      </c>
      <c r="E675" s="156">
        <v>2</v>
      </c>
      <c r="F675" s="183">
        <v>0</v>
      </c>
      <c r="G675" s="157">
        <f>E675*F675</f>
        <v>0</v>
      </c>
      <c r="O675" s="151">
        <v>2</v>
      </c>
      <c r="AA675" s="129">
        <v>1</v>
      </c>
      <c r="AB675" s="129">
        <v>1</v>
      </c>
      <c r="AC675" s="129">
        <v>1</v>
      </c>
      <c r="AZ675" s="129">
        <v>1</v>
      </c>
      <c r="BA675" s="129">
        <f>IF(AZ675=1,G675,0)</f>
        <v>0</v>
      </c>
      <c r="BB675" s="129">
        <f>IF(AZ675=2,G675,0)</f>
        <v>0</v>
      </c>
      <c r="BC675" s="129">
        <f>IF(AZ675=3,G675,0)</f>
        <v>0</v>
      </c>
      <c r="BD675" s="129">
        <f>IF(AZ675=4,G675,0)</f>
        <v>0</v>
      </c>
      <c r="BE675" s="129">
        <f>IF(AZ675=5,G675,0)</f>
        <v>0</v>
      </c>
      <c r="CZ675" s="129">
        <v>0.00034</v>
      </c>
    </row>
    <row r="676" spans="1:15" ht="12.75">
      <c r="A676" s="158"/>
      <c r="B676" s="159"/>
      <c r="C676" s="507" t="s">
        <v>1539</v>
      </c>
      <c r="D676" s="508"/>
      <c r="E676" s="161">
        <v>2</v>
      </c>
      <c r="F676" s="162"/>
      <c r="G676" s="163"/>
      <c r="M676" s="160" t="s">
        <v>1539</v>
      </c>
      <c r="O676" s="151"/>
    </row>
    <row r="677" spans="1:104" ht="12.75">
      <c r="A677" s="152">
        <v>154</v>
      </c>
      <c r="B677" s="153" t="s">
        <v>1540</v>
      </c>
      <c r="C677" s="154" t="s">
        <v>1541</v>
      </c>
      <c r="D677" s="155" t="s">
        <v>943</v>
      </c>
      <c r="E677" s="156">
        <v>5.3088</v>
      </c>
      <c r="F677" s="183">
        <v>0</v>
      </c>
      <c r="G677" s="157">
        <f>E677*F677</f>
        <v>0</v>
      </c>
      <c r="O677" s="151">
        <v>2</v>
      </c>
      <c r="AA677" s="129">
        <v>1</v>
      </c>
      <c r="AB677" s="129">
        <v>1</v>
      </c>
      <c r="AC677" s="129">
        <v>1</v>
      </c>
      <c r="AZ677" s="129">
        <v>1</v>
      </c>
      <c r="BA677" s="129">
        <f>IF(AZ677=1,G677,0)</f>
        <v>0</v>
      </c>
      <c r="BB677" s="129">
        <f>IF(AZ677=2,G677,0)</f>
        <v>0</v>
      </c>
      <c r="BC677" s="129">
        <f>IF(AZ677=3,G677,0)</f>
        <v>0</v>
      </c>
      <c r="BD677" s="129">
        <f>IF(AZ677=4,G677,0)</f>
        <v>0</v>
      </c>
      <c r="BE677" s="129">
        <f>IF(AZ677=5,G677,0)</f>
        <v>0</v>
      </c>
      <c r="CZ677" s="129">
        <v>0.00182</v>
      </c>
    </row>
    <row r="678" spans="1:15" ht="12.75">
      <c r="A678" s="158"/>
      <c r="B678" s="159"/>
      <c r="C678" s="507" t="s">
        <v>937</v>
      </c>
      <c r="D678" s="508"/>
      <c r="E678" s="161">
        <v>0</v>
      </c>
      <c r="F678" s="162"/>
      <c r="G678" s="163"/>
      <c r="M678" s="160" t="s">
        <v>937</v>
      </c>
      <c r="O678" s="151"/>
    </row>
    <row r="679" spans="1:15" ht="12.75">
      <c r="A679" s="158"/>
      <c r="B679" s="159"/>
      <c r="C679" s="507" t="s">
        <v>1542</v>
      </c>
      <c r="D679" s="508"/>
      <c r="E679" s="161">
        <v>0</v>
      </c>
      <c r="F679" s="162"/>
      <c r="G679" s="163"/>
      <c r="M679" s="160" t="s">
        <v>1542</v>
      </c>
      <c r="O679" s="151"/>
    </row>
    <row r="680" spans="1:15" ht="12.75">
      <c r="A680" s="158"/>
      <c r="B680" s="159"/>
      <c r="C680" s="507" t="s">
        <v>1543</v>
      </c>
      <c r="D680" s="508"/>
      <c r="E680" s="161">
        <v>0.147</v>
      </c>
      <c r="F680" s="162"/>
      <c r="G680" s="163"/>
      <c r="M680" s="160" t="s">
        <v>1543</v>
      </c>
      <c r="O680" s="151"/>
    </row>
    <row r="681" spans="1:15" ht="12.75">
      <c r="A681" s="158"/>
      <c r="B681" s="159"/>
      <c r="C681" s="507" t="s">
        <v>1544</v>
      </c>
      <c r="D681" s="508"/>
      <c r="E681" s="161">
        <v>2.94</v>
      </c>
      <c r="F681" s="162"/>
      <c r="G681" s="163"/>
      <c r="M681" s="160" t="s">
        <v>1544</v>
      </c>
      <c r="O681" s="151"/>
    </row>
    <row r="682" spans="1:15" ht="12.75">
      <c r="A682" s="158"/>
      <c r="B682" s="159"/>
      <c r="C682" s="507" t="s">
        <v>939</v>
      </c>
      <c r="D682" s="508"/>
      <c r="E682" s="161">
        <v>0</v>
      </c>
      <c r="F682" s="162"/>
      <c r="G682" s="163"/>
      <c r="M682" s="160" t="s">
        <v>939</v>
      </c>
      <c r="O682" s="151"/>
    </row>
    <row r="683" spans="1:15" ht="12.75">
      <c r="A683" s="158"/>
      <c r="B683" s="159"/>
      <c r="C683" s="507" t="s">
        <v>1545</v>
      </c>
      <c r="D683" s="508"/>
      <c r="E683" s="161">
        <v>0</v>
      </c>
      <c r="F683" s="162"/>
      <c r="G683" s="163"/>
      <c r="M683" s="160" t="s">
        <v>1545</v>
      </c>
      <c r="O683" s="151"/>
    </row>
    <row r="684" spans="1:15" ht="12.75">
      <c r="A684" s="158"/>
      <c r="B684" s="159"/>
      <c r="C684" s="507" t="s">
        <v>1546</v>
      </c>
      <c r="D684" s="508"/>
      <c r="E684" s="161">
        <v>0.0855</v>
      </c>
      <c r="F684" s="162"/>
      <c r="G684" s="163"/>
      <c r="M684" s="160" t="s">
        <v>1546</v>
      </c>
      <c r="O684" s="151"/>
    </row>
    <row r="685" spans="1:15" ht="12.75">
      <c r="A685" s="158"/>
      <c r="B685" s="159"/>
      <c r="C685" s="507" t="s">
        <v>1547</v>
      </c>
      <c r="D685" s="508"/>
      <c r="E685" s="161">
        <v>0</v>
      </c>
      <c r="F685" s="162"/>
      <c r="G685" s="163"/>
      <c r="M685" s="160" t="s">
        <v>1547</v>
      </c>
      <c r="O685" s="151"/>
    </row>
    <row r="686" spans="1:15" ht="12.75">
      <c r="A686" s="158"/>
      <c r="B686" s="159"/>
      <c r="C686" s="507" t="s">
        <v>1548</v>
      </c>
      <c r="D686" s="508"/>
      <c r="E686" s="161">
        <v>1.5075</v>
      </c>
      <c r="F686" s="162"/>
      <c r="G686" s="163"/>
      <c r="M686" s="160" t="s">
        <v>1548</v>
      </c>
      <c r="O686" s="151"/>
    </row>
    <row r="687" spans="1:15" ht="12.75">
      <c r="A687" s="158"/>
      <c r="B687" s="159"/>
      <c r="C687" s="507" t="s">
        <v>1549</v>
      </c>
      <c r="D687" s="508"/>
      <c r="E687" s="161">
        <v>0</v>
      </c>
      <c r="F687" s="162"/>
      <c r="G687" s="163"/>
      <c r="M687" s="160" t="s">
        <v>1549</v>
      </c>
      <c r="O687" s="151"/>
    </row>
    <row r="688" spans="1:15" ht="12.75">
      <c r="A688" s="158"/>
      <c r="B688" s="159"/>
      <c r="C688" s="507" t="s">
        <v>1550</v>
      </c>
      <c r="D688" s="508"/>
      <c r="E688" s="161">
        <v>0.0315</v>
      </c>
      <c r="F688" s="162"/>
      <c r="G688" s="163"/>
      <c r="M688" s="160" t="s">
        <v>1550</v>
      </c>
      <c r="O688" s="151"/>
    </row>
    <row r="689" spans="1:15" ht="12.75">
      <c r="A689" s="158"/>
      <c r="B689" s="159"/>
      <c r="C689" s="507" t="s">
        <v>1551</v>
      </c>
      <c r="D689" s="508"/>
      <c r="E689" s="161">
        <v>0</v>
      </c>
      <c r="F689" s="162"/>
      <c r="G689" s="163"/>
      <c r="M689" s="160" t="s">
        <v>1551</v>
      </c>
      <c r="O689" s="151"/>
    </row>
    <row r="690" spans="1:15" ht="12.75">
      <c r="A690" s="158"/>
      <c r="B690" s="159"/>
      <c r="C690" s="507" t="s">
        <v>1552</v>
      </c>
      <c r="D690" s="508"/>
      <c r="E690" s="161">
        <v>0.5838</v>
      </c>
      <c r="F690" s="162"/>
      <c r="G690" s="163"/>
      <c r="M690" s="160" t="s">
        <v>1552</v>
      </c>
      <c r="O690" s="151"/>
    </row>
    <row r="691" spans="1:15" ht="12.75">
      <c r="A691" s="158"/>
      <c r="B691" s="159"/>
      <c r="C691" s="507" t="s">
        <v>1553</v>
      </c>
      <c r="D691" s="508"/>
      <c r="E691" s="161">
        <v>0</v>
      </c>
      <c r="F691" s="162"/>
      <c r="G691" s="163"/>
      <c r="M691" s="160" t="s">
        <v>1553</v>
      </c>
      <c r="O691" s="151"/>
    </row>
    <row r="692" spans="1:15" ht="12.75">
      <c r="A692" s="158"/>
      <c r="B692" s="159"/>
      <c r="C692" s="507" t="s">
        <v>1554</v>
      </c>
      <c r="D692" s="508"/>
      <c r="E692" s="161">
        <v>0.0135</v>
      </c>
      <c r="F692" s="162"/>
      <c r="G692" s="163"/>
      <c r="M692" s="160" t="s">
        <v>1554</v>
      </c>
      <c r="O692" s="151"/>
    </row>
    <row r="693" spans="1:104" ht="12.75">
      <c r="A693" s="152">
        <v>155</v>
      </c>
      <c r="B693" s="153" t="s">
        <v>1555</v>
      </c>
      <c r="C693" s="154" t="s">
        <v>1556</v>
      </c>
      <c r="D693" s="155" t="s">
        <v>1106</v>
      </c>
      <c r="E693" s="156">
        <v>10</v>
      </c>
      <c r="F693" s="183">
        <v>0</v>
      </c>
      <c r="G693" s="157">
        <f>E693*F693</f>
        <v>0</v>
      </c>
      <c r="O693" s="151">
        <v>2</v>
      </c>
      <c r="AA693" s="129">
        <v>1</v>
      </c>
      <c r="AB693" s="129">
        <v>1</v>
      </c>
      <c r="AC693" s="129">
        <v>1</v>
      </c>
      <c r="AZ693" s="129">
        <v>1</v>
      </c>
      <c r="BA693" s="129">
        <f>IF(AZ693=1,G693,0)</f>
        <v>0</v>
      </c>
      <c r="BB693" s="129">
        <f>IF(AZ693=2,G693,0)</f>
        <v>0</v>
      </c>
      <c r="BC693" s="129">
        <f>IF(AZ693=3,G693,0)</f>
        <v>0</v>
      </c>
      <c r="BD693" s="129">
        <f>IF(AZ693=4,G693,0)</f>
        <v>0</v>
      </c>
      <c r="BE693" s="129">
        <f>IF(AZ693=5,G693,0)</f>
        <v>0</v>
      </c>
      <c r="CZ693" s="129">
        <v>0.00049</v>
      </c>
    </row>
    <row r="694" spans="1:15" ht="12.75">
      <c r="A694" s="158"/>
      <c r="B694" s="159"/>
      <c r="C694" s="507" t="s">
        <v>1557</v>
      </c>
      <c r="D694" s="508"/>
      <c r="E694" s="161">
        <v>10</v>
      </c>
      <c r="F694" s="162"/>
      <c r="G694" s="163"/>
      <c r="M694" s="160" t="s">
        <v>1557</v>
      </c>
      <c r="O694" s="151"/>
    </row>
    <row r="695" spans="1:104" ht="12.75">
      <c r="A695" s="152">
        <v>156</v>
      </c>
      <c r="B695" s="153" t="s">
        <v>1558</v>
      </c>
      <c r="C695" s="154" t="s">
        <v>1559</v>
      </c>
      <c r="D695" s="155" t="s">
        <v>1106</v>
      </c>
      <c r="E695" s="156">
        <v>8.95</v>
      </c>
      <c r="F695" s="183">
        <v>0</v>
      </c>
      <c r="G695" s="157">
        <f>E695*F695</f>
        <v>0</v>
      </c>
      <c r="O695" s="151">
        <v>2</v>
      </c>
      <c r="AA695" s="129">
        <v>1</v>
      </c>
      <c r="AB695" s="129">
        <v>1</v>
      </c>
      <c r="AC695" s="129">
        <v>1</v>
      </c>
      <c r="AZ695" s="129">
        <v>1</v>
      </c>
      <c r="BA695" s="129">
        <f>IF(AZ695=1,G695,0)</f>
        <v>0</v>
      </c>
      <c r="BB695" s="129">
        <f>IF(AZ695=2,G695,0)</f>
        <v>0</v>
      </c>
      <c r="BC695" s="129">
        <f>IF(AZ695=3,G695,0)</f>
        <v>0</v>
      </c>
      <c r="BD695" s="129">
        <f>IF(AZ695=4,G695,0)</f>
        <v>0</v>
      </c>
      <c r="BE695" s="129">
        <f>IF(AZ695=5,G695,0)</f>
        <v>0</v>
      </c>
      <c r="CZ695" s="129">
        <v>0.00049</v>
      </c>
    </row>
    <row r="696" spans="1:15" ht="12.75">
      <c r="A696" s="158"/>
      <c r="B696" s="159"/>
      <c r="C696" s="507" t="s">
        <v>1560</v>
      </c>
      <c r="D696" s="508"/>
      <c r="E696" s="161">
        <v>8.95</v>
      </c>
      <c r="F696" s="162"/>
      <c r="G696" s="163"/>
      <c r="M696" s="160" t="s">
        <v>1560</v>
      </c>
      <c r="O696" s="151"/>
    </row>
    <row r="697" spans="1:104" ht="12.75">
      <c r="A697" s="152">
        <v>157</v>
      </c>
      <c r="B697" s="153" t="s">
        <v>1561</v>
      </c>
      <c r="C697" s="154" t="s">
        <v>1562</v>
      </c>
      <c r="D697" s="155" t="s">
        <v>936</v>
      </c>
      <c r="E697" s="156">
        <v>21.57</v>
      </c>
      <c r="F697" s="183">
        <v>0</v>
      </c>
      <c r="G697" s="157">
        <f>E697*F697</f>
        <v>0</v>
      </c>
      <c r="O697" s="151">
        <v>2</v>
      </c>
      <c r="AA697" s="129">
        <v>1</v>
      </c>
      <c r="AB697" s="129">
        <v>1</v>
      </c>
      <c r="AC697" s="129">
        <v>1</v>
      </c>
      <c r="AZ697" s="129">
        <v>1</v>
      </c>
      <c r="BA697" s="129">
        <f>IF(AZ697=1,G697,0)</f>
        <v>0</v>
      </c>
      <c r="BB697" s="129">
        <f>IF(AZ697=2,G697,0)</f>
        <v>0</v>
      </c>
      <c r="BC697" s="129">
        <f>IF(AZ697=3,G697,0)</f>
        <v>0</v>
      </c>
      <c r="BD697" s="129">
        <f>IF(AZ697=4,G697,0)</f>
        <v>0</v>
      </c>
      <c r="BE697" s="129">
        <f>IF(AZ697=5,G697,0)</f>
        <v>0</v>
      </c>
      <c r="CZ697" s="129">
        <v>0</v>
      </c>
    </row>
    <row r="698" spans="1:15" ht="12.75">
      <c r="A698" s="158"/>
      <c r="B698" s="159"/>
      <c r="C698" s="507" t="s">
        <v>937</v>
      </c>
      <c r="D698" s="508"/>
      <c r="E698" s="161">
        <v>0</v>
      </c>
      <c r="F698" s="162"/>
      <c r="G698" s="163"/>
      <c r="M698" s="160" t="s">
        <v>937</v>
      </c>
      <c r="O698" s="151"/>
    </row>
    <row r="699" spans="1:15" ht="12.75">
      <c r="A699" s="158"/>
      <c r="B699" s="159"/>
      <c r="C699" s="507" t="s">
        <v>1563</v>
      </c>
      <c r="D699" s="508"/>
      <c r="E699" s="161">
        <v>21.57</v>
      </c>
      <c r="F699" s="162"/>
      <c r="G699" s="163"/>
      <c r="M699" s="160" t="s">
        <v>1563</v>
      </c>
      <c r="O699" s="151"/>
    </row>
    <row r="700" spans="1:104" ht="12.75">
      <c r="A700" s="152">
        <v>158</v>
      </c>
      <c r="B700" s="153" t="s">
        <v>1564</v>
      </c>
      <c r="C700" s="154" t="s">
        <v>1565</v>
      </c>
      <c r="D700" s="155" t="s">
        <v>936</v>
      </c>
      <c r="E700" s="156">
        <v>2.25</v>
      </c>
      <c r="F700" s="183">
        <v>0</v>
      </c>
      <c r="G700" s="157">
        <f>E700*F700</f>
        <v>0</v>
      </c>
      <c r="O700" s="151">
        <v>2</v>
      </c>
      <c r="AA700" s="129">
        <v>1</v>
      </c>
      <c r="AB700" s="129">
        <v>1</v>
      </c>
      <c r="AC700" s="129">
        <v>1</v>
      </c>
      <c r="AZ700" s="129">
        <v>1</v>
      </c>
      <c r="BA700" s="129">
        <f>IF(AZ700=1,G700,0)</f>
        <v>0</v>
      </c>
      <c r="BB700" s="129">
        <f>IF(AZ700=2,G700,0)</f>
        <v>0</v>
      </c>
      <c r="BC700" s="129">
        <f>IF(AZ700=3,G700,0)</f>
        <v>0</v>
      </c>
      <c r="BD700" s="129">
        <f>IF(AZ700=4,G700,0)</f>
        <v>0</v>
      </c>
      <c r="BE700" s="129">
        <f>IF(AZ700=5,G700,0)</f>
        <v>0</v>
      </c>
      <c r="CZ700" s="129">
        <v>0</v>
      </c>
    </row>
    <row r="701" spans="1:15" ht="12.75">
      <c r="A701" s="158"/>
      <c r="B701" s="159"/>
      <c r="C701" s="507" t="s">
        <v>937</v>
      </c>
      <c r="D701" s="508"/>
      <c r="E701" s="161">
        <v>0</v>
      </c>
      <c r="F701" s="162"/>
      <c r="G701" s="163"/>
      <c r="M701" s="160" t="s">
        <v>937</v>
      </c>
      <c r="O701" s="151"/>
    </row>
    <row r="702" spans="1:15" ht="12.75">
      <c r="A702" s="158"/>
      <c r="B702" s="159"/>
      <c r="C702" s="507" t="s">
        <v>1566</v>
      </c>
      <c r="D702" s="508"/>
      <c r="E702" s="161">
        <v>2.25</v>
      </c>
      <c r="F702" s="162"/>
      <c r="G702" s="163"/>
      <c r="M702" s="160" t="s">
        <v>1566</v>
      </c>
      <c r="O702" s="151"/>
    </row>
    <row r="703" spans="1:104" ht="12.75">
      <c r="A703" s="152">
        <v>159</v>
      </c>
      <c r="B703" s="153" t="s">
        <v>1567</v>
      </c>
      <c r="C703" s="154" t="s">
        <v>1568</v>
      </c>
      <c r="D703" s="155" t="s">
        <v>936</v>
      </c>
      <c r="E703" s="156">
        <v>30.675</v>
      </c>
      <c r="F703" s="183">
        <v>0</v>
      </c>
      <c r="G703" s="157">
        <f>E703*F703</f>
        <v>0</v>
      </c>
      <c r="O703" s="151">
        <v>2</v>
      </c>
      <c r="AA703" s="129">
        <v>1</v>
      </c>
      <c r="AB703" s="129">
        <v>1</v>
      </c>
      <c r="AC703" s="129">
        <v>1</v>
      </c>
      <c r="AZ703" s="129">
        <v>1</v>
      </c>
      <c r="BA703" s="129">
        <f>IF(AZ703=1,G703,0)</f>
        <v>0</v>
      </c>
      <c r="BB703" s="129">
        <f>IF(AZ703=2,G703,0)</f>
        <v>0</v>
      </c>
      <c r="BC703" s="129">
        <f>IF(AZ703=3,G703,0)</f>
        <v>0</v>
      </c>
      <c r="BD703" s="129">
        <f>IF(AZ703=4,G703,0)</f>
        <v>0</v>
      </c>
      <c r="BE703" s="129">
        <f>IF(AZ703=5,G703,0)</f>
        <v>0</v>
      </c>
      <c r="CZ703" s="129">
        <v>0</v>
      </c>
    </row>
    <row r="704" spans="1:15" ht="12.75">
      <c r="A704" s="158"/>
      <c r="B704" s="159"/>
      <c r="C704" s="507" t="s">
        <v>939</v>
      </c>
      <c r="D704" s="508"/>
      <c r="E704" s="161">
        <v>0</v>
      </c>
      <c r="F704" s="162"/>
      <c r="G704" s="163"/>
      <c r="M704" s="160" t="s">
        <v>939</v>
      </c>
      <c r="O704" s="151"/>
    </row>
    <row r="705" spans="1:15" ht="12.75">
      <c r="A705" s="158"/>
      <c r="B705" s="159"/>
      <c r="C705" s="507" t="s">
        <v>1569</v>
      </c>
      <c r="D705" s="508"/>
      <c r="E705" s="161">
        <v>30.675</v>
      </c>
      <c r="F705" s="162"/>
      <c r="G705" s="163"/>
      <c r="M705" s="160" t="s">
        <v>1569</v>
      </c>
      <c r="O705" s="151"/>
    </row>
    <row r="706" spans="1:57" ht="12.75">
      <c r="A706" s="164"/>
      <c r="B706" s="165" t="s">
        <v>924</v>
      </c>
      <c r="C706" s="166" t="str">
        <f>CONCATENATE(B561," ",C561)</f>
        <v>96 Bourání konstrukcí</v>
      </c>
      <c r="D706" s="164"/>
      <c r="E706" s="167"/>
      <c r="F706" s="167"/>
      <c r="G706" s="168">
        <f>SUM(G561:G705)</f>
        <v>0</v>
      </c>
      <c r="O706" s="151">
        <v>4</v>
      </c>
      <c r="BA706" s="169">
        <f>SUM(BA561:BA705)</f>
        <v>0</v>
      </c>
      <c r="BB706" s="169">
        <f>SUM(BB561:BB705)</f>
        <v>0</v>
      </c>
      <c r="BC706" s="169">
        <f>SUM(BC561:BC705)</f>
        <v>0</v>
      </c>
      <c r="BD706" s="169">
        <f>SUM(BD561:BD705)</f>
        <v>0</v>
      </c>
      <c r="BE706" s="169">
        <f>SUM(BE561:BE705)</f>
        <v>0</v>
      </c>
    </row>
    <row r="707" spans="1:15" ht="12.75">
      <c r="A707" s="144" t="s">
        <v>921</v>
      </c>
      <c r="B707" s="145" t="s">
        <v>1570</v>
      </c>
      <c r="C707" s="146" t="s">
        <v>1571</v>
      </c>
      <c r="D707" s="147"/>
      <c r="E707" s="148"/>
      <c r="F707" s="148"/>
      <c r="G707" s="149"/>
      <c r="H707" s="150"/>
      <c r="I707" s="150"/>
      <c r="O707" s="151">
        <v>1</v>
      </c>
    </row>
    <row r="708" spans="1:104" ht="12.75">
      <c r="A708" s="152">
        <v>160</v>
      </c>
      <c r="B708" s="153" t="s">
        <v>1572</v>
      </c>
      <c r="C708" s="154" t="s">
        <v>1573</v>
      </c>
      <c r="D708" s="155" t="s">
        <v>1004</v>
      </c>
      <c r="E708" s="156">
        <v>260.86913</v>
      </c>
      <c r="F708" s="183">
        <v>0</v>
      </c>
      <c r="G708" s="157">
        <f>E708*F708</f>
        <v>0</v>
      </c>
      <c r="O708" s="151">
        <v>2</v>
      </c>
      <c r="AA708" s="129">
        <v>7</v>
      </c>
      <c r="AB708" s="129">
        <v>1</v>
      </c>
      <c r="AC708" s="129">
        <v>2</v>
      </c>
      <c r="AZ708" s="129">
        <v>1</v>
      </c>
      <c r="BA708" s="129">
        <f>IF(AZ708=1,G708,0)</f>
        <v>0</v>
      </c>
      <c r="BB708" s="129">
        <f>IF(AZ708=2,G708,0)</f>
        <v>0</v>
      </c>
      <c r="BC708" s="129">
        <f>IF(AZ708=3,G708,0)</f>
        <v>0</v>
      </c>
      <c r="BD708" s="129">
        <f>IF(AZ708=4,G708,0)</f>
        <v>0</v>
      </c>
      <c r="BE708" s="129">
        <f>IF(AZ708=5,G708,0)</f>
        <v>0</v>
      </c>
      <c r="CZ708" s="129">
        <v>0</v>
      </c>
    </row>
    <row r="709" spans="1:57" ht="12.75">
      <c r="A709" s="164"/>
      <c r="B709" s="165" t="s">
        <v>924</v>
      </c>
      <c r="C709" s="166" t="str">
        <f>CONCATENATE(B707," ",C707)</f>
        <v>99 Staveništní přesun hmot</v>
      </c>
      <c r="D709" s="164"/>
      <c r="E709" s="167"/>
      <c r="F709" s="167"/>
      <c r="G709" s="168">
        <f>SUM(G707:G708)</f>
        <v>0</v>
      </c>
      <c r="O709" s="151">
        <v>4</v>
      </c>
      <c r="BA709" s="169">
        <f>SUM(BA707:BA708)</f>
        <v>0</v>
      </c>
      <c r="BB709" s="169">
        <f>SUM(BB707:BB708)</f>
        <v>0</v>
      </c>
      <c r="BC709" s="169">
        <f>SUM(BC707:BC708)</f>
        <v>0</v>
      </c>
      <c r="BD709" s="169">
        <f>SUM(BD707:BD708)</f>
        <v>0</v>
      </c>
      <c r="BE709" s="169">
        <f>SUM(BE707:BE708)</f>
        <v>0</v>
      </c>
    </row>
    <row r="710" spans="1:15" ht="12.75">
      <c r="A710" s="144" t="s">
        <v>921</v>
      </c>
      <c r="B710" s="145" t="s">
        <v>1574</v>
      </c>
      <c r="C710" s="146" t="s">
        <v>1575</v>
      </c>
      <c r="D710" s="147"/>
      <c r="E710" s="148"/>
      <c r="F710" s="148"/>
      <c r="G710" s="149"/>
      <c r="H710" s="150"/>
      <c r="I710" s="150"/>
      <c r="O710" s="151">
        <v>1</v>
      </c>
    </row>
    <row r="711" spans="1:104" ht="22.5">
      <c r="A711" s="152">
        <v>161</v>
      </c>
      <c r="B711" s="153" t="s">
        <v>1576</v>
      </c>
      <c r="C711" s="154" t="s">
        <v>1577</v>
      </c>
      <c r="D711" s="155" t="s">
        <v>936</v>
      </c>
      <c r="E711" s="156">
        <v>95.6</v>
      </c>
      <c r="F711" s="183">
        <v>0</v>
      </c>
      <c r="G711" s="157">
        <f>E711*F711</f>
        <v>0</v>
      </c>
      <c r="O711" s="151">
        <v>2</v>
      </c>
      <c r="AA711" s="129">
        <v>1</v>
      </c>
      <c r="AB711" s="129">
        <v>7</v>
      </c>
      <c r="AC711" s="129">
        <v>7</v>
      </c>
      <c r="AZ711" s="129">
        <v>2</v>
      </c>
      <c r="BA711" s="129">
        <f>IF(AZ711=1,G711,0)</f>
        <v>0</v>
      </c>
      <c r="BB711" s="129">
        <f>IF(AZ711=2,G711,0)</f>
        <v>0</v>
      </c>
      <c r="BC711" s="129">
        <f>IF(AZ711=3,G711,0)</f>
        <v>0</v>
      </c>
      <c r="BD711" s="129">
        <f>IF(AZ711=4,G711,0)</f>
        <v>0</v>
      </c>
      <c r="BE711" s="129">
        <f>IF(AZ711=5,G711,0)</f>
        <v>0</v>
      </c>
      <c r="CZ711" s="129">
        <v>0.0002</v>
      </c>
    </row>
    <row r="712" spans="1:15" ht="12.75">
      <c r="A712" s="158"/>
      <c r="B712" s="159"/>
      <c r="C712" s="507" t="s">
        <v>1578</v>
      </c>
      <c r="D712" s="508"/>
      <c r="E712" s="161">
        <v>20.1</v>
      </c>
      <c r="F712" s="162"/>
      <c r="G712" s="163"/>
      <c r="M712" s="160" t="s">
        <v>1578</v>
      </c>
      <c r="O712" s="151"/>
    </row>
    <row r="713" spans="1:15" ht="12.75">
      <c r="A713" s="158"/>
      <c r="B713" s="159"/>
      <c r="C713" s="507" t="s">
        <v>1579</v>
      </c>
      <c r="D713" s="508"/>
      <c r="E713" s="161">
        <v>70.2</v>
      </c>
      <c r="F713" s="162"/>
      <c r="G713" s="163"/>
      <c r="M713" s="160" t="s">
        <v>1579</v>
      </c>
      <c r="O713" s="151"/>
    </row>
    <row r="714" spans="1:15" ht="12.75">
      <c r="A714" s="158"/>
      <c r="B714" s="159"/>
      <c r="C714" s="507" t="s">
        <v>1580</v>
      </c>
      <c r="D714" s="508"/>
      <c r="E714" s="161">
        <v>3.3</v>
      </c>
      <c r="F714" s="162"/>
      <c r="G714" s="163"/>
      <c r="M714" s="160" t="s">
        <v>1580</v>
      </c>
      <c r="O714" s="151"/>
    </row>
    <row r="715" spans="1:15" ht="12.75">
      <c r="A715" s="158"/>
      <c r="B715" s="159"/>
      <c r="C715" s="507" t="s">
        <v>988</v>
      </c>
      <c r="D715" s="508"/>
      <c r="E715" s="161">
        <v>0</v>
      </c>
      <c r="F715" s="162"/>
      <c r="G715" s="163"/>
      <c r="M715" s="160" t="s">
        <v>988</v>
      </c>
      <c r="O715" s="151"/>
    </row>
    <row r="716" spans="1:15" ht="12.75">
      <c r="A716" s="158"/>
      <c r="B716" s="159"/>
      <c r="C716" s="507" t="s">
        <v>989</v>
      </c>
      <c r="D716" s="508"/>
      <c r="E716" s="161">
        <v>0</v>
      </c>
      <c r="F716" s="162"/>
      <c r="G716" s="163"/>
      <c r="M716" s="160" t="s">
        <v>989</v>
      </c>
      <c r="O716" s="151"/>
    </row>
    <row r="717" spans="1:15" ht="12.75">
      <c r="A717" s="158"/>
      <c r="B717" s="159"/>
      <c r="C717" s="507" t="s">
        <v>1581</v>
      </c>
      <c r="D717" s="508"/>
      <c r="E717" s="161">
        <v>2</v>
      </c>
      <c r="F717" s="162"/>
      <c r="G717" s="163"/>
      <c r="M717" s="160" t="s">
        <v>1581</v>
      </c>
      <c r="O717" s="151"/>
    </row>
    <row r="718" spans="1:104" ht="22.5">
      <c r="A718" s="152">
        <v>162</v>
      </c>
      <c r="B718" s="153" t="s">
        <v>1582</v>
      </c>
      <c r="C718" s="154" t="s">
        <v>1583</v>
      </c>
      <c r="D718" s="155" t="s">
        <v>936</v>
      </c>
      <c r="E718" s="156">
        <v>21.95</v>
      </c>
      <c r="F718" s="183">
        <v>0</v>
      </c>
      <c r="G718" s="157">
        <f>E718*F718</f>
        <v>0</v>
      </c>
      <c r="O718" s="151">
        <v>2</v>
      </c>
      <c r="AA718" s="129">
        <v>1</v>
      </c>
      <c r="AB718" s="129">
        <v>7</v>
      </c>
      <c r="AC718" s="129">
        <v>7</v>
      </c>
      <c r="AZ718" s="129">
        <v>2</v>
      </c>
      <c r="BA718" s="129">
        <f>IF(AZ718=1,G718,0)</f>
        <v>0</v>
      </c>
      <c r="BB718" s="129">
        <f>IF(AZ718=2,G718,0)</f>
        <v>0</v>
      </c>
      <c r="BC718" s="129">
        <f>IF(AZ718=3,G718,0)</f>
        <v>0</v>
      </c>
      <c r="BD718" s="129">
        <f>IF(AZ718=4,G718,0)</f>
        <v>0</v>
      </c>
      <c r="BE718" s="129">
        <f>IF(AZ718=5,G718,0)</f>
        <v>0</v>
      </c>
      <c r="CZ718" s="129">
        <v>0.00042</v>
      </c>
    </row>
    <row r="719" spans="1:15" ht="12.75">
      <c r="A719" s="158"/>
      <c r="B719" s="159"/>
      <c r="C719" s="507" t="s">
        <v>1584</v>
      </c>
      <c r="D719" s="508"/>
      <c r="E719" s="161">
        <v>21.95</v>
      </c>
      <c r="F719" s="162"/>
      <c r="G719" s="163"/>
      <c r="M719" s="160" t="s">
        <v>1584</v>
      </c>
      <c r="O719" s="151"/>
    </row>
    <row r="720" spans="1:104" ht="22.5">
      <c r="A720" s="152">
        <v>163</v>
      </c>
      <c r="B720" s="153" t="s">
        <v>1585</v>
      </c>
      <c r="C720" s="154" t="s">
        <v>1586</v>
      </c>
      <c r="D720" s="155" t="s">
        <v>936</v>
      </c>
      <c r="E720" s="156">
        <v>95.6</v>
      </c>
      <c r="F720" s="183">
        <v>0</v>
      </c>
      <c r="G720" s="157">
        <f>E720*F720</f>
        <v>0</v>
      </c>
      <c r="O720" s="151">
        <v>2</v>
      </c>
      <c r="AA720" s="129">
        <v>1</v>
      </c>
      <c r="AB720" s="129">
        <v>7</v>
      </c>
      <c r="AC720" s="129">
        <v>7</v>
      </c>
      <c r="AZ720" s="129">
        <v>2</v>
      </c>
      <c r="BA720" s="129">
        <f>IF(AZ720=1,G720,0)</f>
        <v>0</v>
      </c>
      <c r="BB720" s="129">
        <f>IF(AZ720=2,G720,0)</f>
        <v>0</v>
      </c>
      <c r="BC720" s="129">
        <f>IF(AZ720=3,G720,0)</f>
        <v>0</v>
      </c>
      <c r="BD720" s="129">
        <f>IF(AZ720=4,G720,0)</f>
        <v>0</v>
      </c>
      <c r="BE720" s="129">
        <f>IF(AZ720=5,G720,0)</f>
        <v>0</v>
      </c>
      <c r="CZ720" s="129">
        <v>0.00559</v>
      </c>
    </row>
    <row r="721" spans="1:15" ht="12.75">
      <c r="A721" s="158"/>
      <c r="B721" s="159"/>
      <c r="C721" s="507" t="s">
        <v>1578</v>
      </c>
      <c r="D721" s="508"/>
      <c r="E721" s="161">
        <v>20.1</v>
      </c>
      <c r="F721" s="162"/>
      <c r="G721" s="163"/>
      <c r="M721" s="160" t="s">
        <v>1578</v>
      </c>
      <c r="O721" s="151"/>
    </row>
    <row r="722" spans="1:15" ht="12.75">
      <c r="A722" s="158"/>
      <c r="B722" s="159"/>
      <c r="C722" s="507" t="s">
        <v>1579</v>
      </c>
      <c r="D722" s="508"/>
      <c r="E722" s="161">
        <v>70.2</v>
      </c>
      <c r="F722" s="162"/>
      <c r="G722" s="163"/>
      <c r="M722" s="160" t="s">
        <v>1579</v>
      </c>
      <c r="O722" s="151"/>
    </row>
    <row r="723" spans="1:15" ht="12.75">
      <c r="A723" s="158"/>
      <c r="B723" s="159"/>
      <c r="C723" s="507" t="s">
        <v>1580</v>
      </c>
      <c r="D723" s="508"/>
      <c r="E723" s="161">
        <v>3.3</v>
      </c>
      <c r="F723" s="162"/>
      <c r="G723" s="163"/>
      <c r="M723" s="160" t="s">
        <v>1580</v>
      </c>
      <c r="O723" s="151"/>
    </row>
    <row r="724" spans="1:15" ht="12.75">
      <c r="A724" s="158"/>
      <c r="B724" s="159"/>
      <c r="C724" s="507" t="s">
        <v>988</v>
      </c>
      <c r="D724" s="508"/>
      <c r="E724" s="161">
        <v>0</v>
      </c>
      <c r="F724" s="162"/>
      <c r="G724" s="163"/>
      <c r="M724" s="160" t="s">
        <v>988</v>
      </c>
      <c r="O724" s="151"/>
    </row>
    <row r="725" spans="1:15" ht="12.75">
      <c r="A725" s="158"/>
      <c r="B725" s="159"/>
      <c r="C725" s="507" t="s">
        <v>989</v>
      </c>
      <c r="D725" s="508"/>
      <c r="E725" s="161">
        <v>0</v>
      </c>
      <c r="F725" s="162"/>
      <c r="G725" s="163"/>
      <c r="M725" s="160" t="s">
        <v>989</v>
      </c>
      <c r="O725" s="151"/>
    </row>
    <row r="726" spans="1:15" ht="12.75">
      <c r="A726" s="158"/>
      <c r="B726" s="159"/>
      <c r="C726" s="507" t="s">
        <v>1581</v>
      </c>
      <c r="D726" s="508"/>
      <c r="E726" s="161">
        <v>2</v>
      </c>
      <c r="F726" s="162"/>
      <c r="G726" s="163"/>
      <c r="M726" s="160" t="s">
        <v>1581</v>
      </c>
      <c r="O726" s="151"/>
    </row>
    <row r="727" spans="1:104" ht="22.5">
      <c r="A727" s="152">
        <v>164</v>
      </c>
      <c r="B727" s="153" t="s">
        <v>1587</v>
      </c>
      <c r="C727" s="154" t="s">
        <v>1588</v>
      </c>
      <c r="D727" s="155" t="s">
        <v>936</v>
      </c>
      <c r="E727" s="156">
        <v>21.95</v>
      </c>
      <c r="F727" s="183">
        <v>0</v>
      </c>
      <c r="G727" s="157">
        <f>E727*F727</f>
        <v>0</v>
      </c>
      <c r="O727" s="151">
        <v>2</v>
      </c>
      <c r="AA727" s="129">
        <v>1</v>
      </c>
      <c r="AB727" s="129">
        <v>7</v>
      </c>
      <c r="AC727" s="129">
        <v>7</v>
      </c>
      <c r="AZ727" s="129">
        <v>2</v>
      </c>
      <c r="BA727" s="129">
        <f>IF(AZ727=1,G727,0)</f>
        <v>0</v>
      </c>
      <c r="BB727" s="129">
        <f>IF(AZ727=2,G727,0)</f>
        <v>0</v>
      </c>
      <c r="BC727" s="129">
        <f>IF(AZ727=3,G727,0)</f>
        <v>0</v>
      </c>
      <c r="BD727" s="129">
        <f>IF(AZ727=4,G727,0)</f>
        <v>0</v>
      </c>
      <c r="BE727" s="129">
        <f>IF(AZ727=5,G727,0)</f>
        <v>0</v>
      </c>
      <c r="CZ727" s="129">
        <v>0.00598</v>
      </c>
    </row>
    <row r="728" spans="1:15" ht="12.75">
      <c r="A728" s="158"/>
      <c r="B728" s="159"/>
      <c r="C728" s="507" t="s">
        <v>1584</v>
      </c>
      <c r="D728" s="508"/>
      <c r="E728" s="161">
        <v>21.95</v>
      </c>
      <c r="F728" s="162"/>
      <c r="G728" s="163"/>
      <c r="M728" s="160" t="s">
        <v>1584</v>
      </c>
      <c r="O728" s="151"/>
    </row>
    <row r="729" spans="1:104" ht="12.75">
      <c r="A729" s="152">
        <v>165</v>
      </c>
      <c r="B729" s="153" t="s">
        <v>1589</v>
      </c>
      <c r="C729" s="154" t="s">
        <v>1590</v>
      </c>
      <c r="D729" s="155" t="s">
        <v>936</v>
      </c>
      <c r="E729" s="156">
        <v>30.73</v>
      </c>
      <c r="F729" s="183">
        <v>0</v>
      </c>
      <c r="G729" s="157">
        <f>E729*F729</f>
        <v>0</v>
      </c>
      <c r="O729" s="151">
        <v>2</v>
      </c>
      <c r="AA729" s="129">
        <v>1</v>
      </c>
      <c r="AB729" s="129">
        <v>7</v>
      </c>
      <c r="AC729" s="129">
        <v>7</v>
      </c>
      <c r="AZ729" s="129">
        <v>2</v>
      </c>
      <c r="BA729" s="129">
        <f>IF(AZ729=1,G729,0)</f>
        <v>0</v>
      </c>
      <c r="BB729" s="129">
        <f>IF(AZ729=2,G729,0)</f>
        <v>0</v>
      </c>
      <c r="BC729" s="129">
        <f>IF(AZ729=3,G729,0)</f>
        <v>0</v>
      </c>
      <c r="BD729" s="129">
        <f>IF(AZ729=4,G729,0)</f>
        <v>0</v>
      </c>
      <c r="BE729" s="129">
        <f>IF(AZ729=5,G729,0)</f>
        <v>0</v>
      </c>
      <c r="CZ729" s="129">
        <v>0.00071</v>
      </c>
    </row>
    <row r="730" spans="1:15" ht="12.75">
      <c r="A730" s="158"/>
      <c r="B730" s="159"/>
      <c r="C730" s="507" t="s">
        <v>1591</v>
      </c>
      <c r="D730" s="508"/>
      <c r="E730" s="161">
        <v>30.73</v>
      </c>
      <c r="F730" s="162"/>
      <c r="G730" s="163"/>
      <c r="M730" s="160" t="s">
        <v>1591</v>
      </c>
      <c r="O730" s="151"/>
    </row>
    <row r="731" spans="1:104" ht="12.75">
      <c r="A731" s="152">
        <v>166</v>
      </c>
      <c r="B731" s="153" t="s">
        <v>1592</v>
      </c>
      <c r="C731" s="154" t="s">
        <v>1593</v>
      </c>
      <c r="D731" s="155" t="s">
        <v>936</v>
      </c>
      <c r="E731" s="156">
        <v>13.5</v>
      </c>
      <c r="F731" s="183">
        <v>0</v>
      </c>
      <c r="G731" s="157">
        <f>E731*F731</f>
        <v>0</v>
      </c>
      <c r="O731" s="151">
        <v>2</v>
      </c>
      <c r="AA731" s="129">
        <v>2</v>
      </c>
      <c r="AB731" s="129">
        <v>7</v>
      </c>
      <c r="AC731" s="129">
        <v>7</v>
      </c>
      <c r="AZ731" s="129">
        <v>2</v>
      </c>
      <c r="BA731" s="129">
        <f>IF(AZ731=1,G731,0)</f>
        <v>0</v>
      </c>
      <c r="BB731" s="129">
        <f>IF(AZ731=2,G731,0)</f>
        <v>0</v>
      </c>
      <c r="BC731" s="129">
        <f>IF(AZ731=3,G731,0)</f>
        <v>0</v>
      </c>
      <c r="BD731" s="129">
        <f>IF(AZ731=4,G731,0)</f>
        <v>0</v>
      </c>
      <c r="BE731" s="129">
        <f>IF(AZ731=5,G731,0)</f>
        <v>0</v>
      </c>
      <c r="CZ731" s="129">
        <v>0.004</v>
      </c>
    </row>
    <row r="732" spans="1:15" ht="12.75">
      <c r="A732" s="158"/>
      <c r="B732" s="159"/>
      <c r="C732" s="507" t="s">
        <v>939</v>
      </c>
      <c r="D732" s="508"/>
      <c r="E732" s="161">
        <v>0</v>
      </c>
      <c r="F732" s="162"/>
      <c r="G732" s="163"/>
      <c r="M732" s="160" t="s">
        <v>939</v>
      </c>
      <c r="O732" s="151"/>
    </row>
    <row r="733" spans="1:15" ht="12.75">
      <c r="A733" s="158"/>
      <c r="B733" s="159"/>
      <c r="C733" s="507" t="s">
        <v>1594</v>
      </c>
      <c r="D733" s="508"/>
      <c r="E733" s="161">
        <v>13.5</v>
      </c>
      <c r="F733" s="162"/>
      <c r="G733" s="163"/>
      <c r="M733" s="160" t="s">
        <v>1594</v>
      </c>
      <c r="O733" s="151"/>
    </row>
    <row r="734" spans="1:104" ht="22.5">
      <c r="A734" s="152">
        <v>167</v>
      </c>
      <c r="B734" s="153" t="s">
        <v>1595</v>
      </c>
      <c r="C734" s="154" t="s">
        <v>1901</v>
      </c>
      <c r="D734" s="155" t="s">
        <v>911</v>
      </c>
      <c r="E734" s="156">
        <f>SUM(G711:G733)/100</f>
        <v>0</v>
      </c>
      <c r="F734" s="184">
        <v>0</v>
      </c>
      <c r="G734" s="157">
        <f>E734*F734</f>
        <v>0</v>
      </c>
      <c r="O734" s="151">
        <v>2</v>
      </c>
      <c r="AA734" s="129">
        <v>7</v>
      </c>
      <c r="AB734" s="129">
        <v>1002</v>
      </c>
      <c r="AC734" s="129">
        <v>5</v>
      </c>
      <c r="AZ734" s="129">
        <v>2</v>
      </c>
      <c r="BA734" s="129">
        <f>IF(AZ734=1,G734,0)</f>
        <v>0</v>
      </c>
      <c r="BB734" s="129">
        <f>IF(AZ734=2,G734,0)</f>
        <v>0</v>
      </c>
      <c r="BC734" s="129">
        <f>IF(AZ734=3,G734,0)</f>
        <v>0</v>
      </c>
      <c r="BD734" s="129">
        <f>IF(AZ734=4,G734,0)</f>
        <v>0</v>
      </c>
      <c r="BE734" s="129">
        <f>IF(AZ734=5,G734,0)</f>
        <v>0</v>
      </c>
      <c r="CZ734" s="129">
        <v>0</v>
      </c>
    </row>
    <row r="735" spans="1:57" ht="12.75">
      <c r="A735" s="164"/>
      <c r="B735" s="165" t="s">
        <v>924</v>
      </c>
      <c r="C735" s="166" t="str">
        <f>CONCATENATE(B710," ",C710)</f>
        <v>711 Izolace proti vodě</v>
      </c>
      <c r="D735" s="164"/>
      <c r="E735" s="167"/>
      <c r="F735" s="167"/>
      <c r="G735" s="168">
        <f>SUM(G710:G734)</f>
        <v>0</v>
      </c>
      <c r="O735" s="151">
        <v>4</v>
      </c>
      <c r="BA735" s="169">
        <f>SUM(BA710:BA734)</f>
        <v>0</v>
      </c>
      <c r="BB735" s="169">
        <f>SUM(BB710:BB734)</f>
        <v>0</v>
      </c>
      <c r="BC735" s="169">
        <f>SUM(BC710:BC734)</f>
        <v>0</v>
      </c>
      <c r="BD735" s="169">
        <f>SUM(BD710:BD734)</f>
        <v>0</v>
      </c>
      <c r="BE735" s="169">
        <f>SUM(BE710:BE734)</f>
        <v>0</v>
      </c>
    </row>
    <row r="736" spans="1:15" ht="12.75">
      <c r="A736" s="144" t="s">
        <v>921</v>
      </c>
      <c r="B736" s="145" t="s">
        <v>1596</v>
      </c>
      <c r="C736" s="146" t="s">
        <v>1597</v>
      </c>
      <c r="D736" s="147"/>
      <c r="E736" s="148"/>
      <c r="F736" s="148"/>
      <c r="G736" s="149"/>
      <c r="H736" s="150"/>
      <c r="I736" s="150"/>
      <c r="O736" s="151">
        <v>1</v>
      </c>
    </row>
    <row r="737" spans="1:104" ht="22.5">
      <c r="A737" s="152">
        <v>168</v>
      </c>
      <c r="B737" s="153" t="s">
        <v>1598</v>
      </c>
      <c r="C737" s="154" t="s">
        <v>1599</v>
      </c>
      <c r="D737" s="155" t="s">
        <v>936</v>
      </c>
      <c r="E737" s="156">
        <v>147.0162</v>
      </c>
      <c r="F737" s="183">
        <v>0</v>
      </c>
      <c r="G737" s="157">
        <f>E737*F737</f>
        <v>0</v>
      </c>
      <c r="O737" s="151">
        <v>2</v>
      </c>
      <c r="AA737" s="129">
        <v>1</v>
      </c>
      <c r="AB737" s="129">
        <v>7</v>
      </c>
      <c r="AC737" s="129">
        <v>7</v>
      </c>
      <c r="AZ737" s="129">
        <v>2</v>
      </c>
      <c r="BA737" s="129">
        <f>IF(AZ737=1,G737,0)</f>
        <v>0</v>
      </c>
      <c r="BB737" s="129">
        <f>IF(AZ737=2,G737,0)</f>
        <v>0</v>
      </c>
      <c r="BC737" s="129">
        <f>IF(AZ737=3,G737,0)</f>
        <v>0</v>
      </c>
      <c r="BD737" s="129">
        <f>IF(AZ737=4,G737,0)</f>
        <v>0</v>
      </c>
      <c r="BE737" s="129">
        <f>IF(AZ737=5,G737,0)</f>
        <v>0</v>
      </c>
      <c r="CZ737" s="129">
        <v>0.00035</v>
      </c>
    </row>
    <row r="738" spans="1:15" ht="12.75">
      <c r="A738" s="158"/>
      <c r="B738" s="159"/>
      <c r="C738" s="507" t="s">
        <v>1338</v>
      </c>
      <c r="D738" s="508"/>
      <c r="E738" s="161">
        <v>0</v>
      </c>
      <c r="F738" s="162"/>
      <c r="G738" s="163"/>
      <c r="M738" s="160" t="s">
        <v>1338</v>
      </c>
      <c r="O738" s="151"/>
    </row>
    <row r="739" spans="1:15" ht="12.75">
      <c r="A739" s="158"/>
      <c r="B739" s="159"/>
      <c r="C739" s="507" t="s">
        <v>1600</v>
      </c>
      <c r="D739" s="508"/>
      <c r="E739" s="161">
        <v>15.921</v>
      </c>
      <c r="F739" s="162"/>
      <c r="G739" s="163"/>
      <c r="M739" s="160" t="s">
        <v>1600</v>
      </c>
      <c r="O739" s="151"/>
    </row>
    <row r="740" spans="1:15" ht="12.75">
      <c r="A740" s="158"/>
      <c r="B740" s="159"/>
      <c r="C740" s="507" t="s">
        <v>1601</v>
      </c>
      <c r="D740" s="508"/>
      <c r="E740" s="161">
        <v>86.724</v>
      </c>
      <c r="F740" s="162"/>
      <c r="G740" s="163"/>
      <c r="M740" s="160" t="s">
        <v>1601</v>
      </c>
      <c r="O740" s="151"/>
    </row>
    <row r="741" spans="1:15" ht="12.75">
      <c r="A741" s="158"/>
      <c r="B741" s="159"/>
      <c r="C741" s="507" t="s">
        <v>1602</v>
      </c>
      <c r="D741" s="508"/>
      <c r="E741" s="161">
        <v>0</v>
      </c>
      <c r="F741" s="162"/>
      <c r="G741" s="163"/>
      <c r="M741" s="160" t="s">
        <v>1602</v>
      </c>
      <c r="O741" s="151"/>
    </row>
    <row r="742" spans="1:15" ht="12.75">
      <c r="A742" s="158"/>
      <c r="B742" s="159"/>
      <c r="C742" s="507" t="s">
        <v>1603</v>
      </c>
      <c r="D742" s="508"/>
      <c r="E742" s="161">
        <v>41.6172</v>
      </c>
      <c r="F742" s="162"/>
      <c r="G742" s="163"/>
      <c r="M742" s="160" t="s">
        <v>1603</v>
      </c>
      <c r="O742" s="151"/>
    </row>
    <row r="743" spans="1:15" ht="12.75">
      <c r="A743" s="158"/>
      <c r="B743" s="159"/>
      <c r="C743" s="507" t="s">
        <v>1604</v>
      </c>
      <c r="D743" s="508"/>
      <c r="E743" s="161">
        <v>2.754</v>
      </c>
      <c r="F743" s="162"/>
      <c r="G743" s="163"/>
      <c r="M743" s="160" t="s">
        <v>1604</v>
      </c>
      <c r="O743" s="151"/>
    </row>
    <row r="744" spans="1:104" ht="22.5">
      <c r="A744" s="152">
        <v>169</v>
      </c>
      <c r="B744" s="153" t="s">
        <v>1605</v>
      </c>
      <c r="C744" s="154" t="s">
        <v>1606</v>
      </c>
      <c r="D744" s="155" t="s">
        <v>936</v>
      </c>
      <c r="E744" s="156">
        <v>147.0162</v>
      </c>
      <c r="F744" s="183">
        <v>0</v>
      </c>
      <c r="G744" s="157">
        <f>E744*F744</f>
        <v>0</v>
      </c>
      <c r="O744" s="151">
        <v>2</v>
      </c>
      <c r="AA744" s="129">
        <v>1</v>
      </c>
      <c r="AB744" s="129">
        <v>7</v>
      </c>
      <c r="AC744" s="129">
        <v>7</v>
      </c>
      <c r="AZ744" s="129">
        <v>2</v>
      </c>
      <c r="BA744" s="129">
        <f>IF(AZ744=1,G744,0)</f>
        <v>0</v>
      </c>
      <c r="BB744" s="129">
        <f>IF(AZ744=2,G744,0)</f>
        <v>0</v>
      </c>
      <c r="BC744" s="129">
        <f>IF(AZ744=3,G744,0)</f>
        <v>0</v>
      </c>
      <c r="BD744" s="129">
        <f>IF(AZ744=4,G744,0)</f>
        <v>0</v>
      </c>
      <c r="BE744" s="129">
        <f>IF(AZ744=5,G744,0)</f>
        <v>0</v>
      </c>
      <c r="CZ744" s="129">
        <v>0.00553</v>
      </c>
    </row>
    <row r="745" spans="1:15" ht="12.75">
      <c r="A745" s="158"/>
      <c r="B745" s="159"/>
      <c r="C745" s="507" t="s">
        <v>1338</v>
      </c>
      <c r="D745" s="508"/>
      <c r="E745" s="161">
        <v>0</v>
      </c>
      <c r="F745" s="162"/>
      <c r="G745" s="163"/>
      <c r="M745" s="160" t="s">
        <v>1338</v>
      </c>
      <c r="O745" s="151"/>
    </row>
    <row r="746" spans="1:15" ht="12.75">
      <c r="A746" s="158"/>
      <c r="B746" s="159"/>
      <c r="C746" s="507" t="s">
        <v>1600</v>
      </c>
      <c r="D746" s="508"/>
      <c r="E746" s="161">
        <v>15.921</v>
      </c>
      <c r="F746" s="162"/>
      <c r="G746" s="163"/>
      <c r="M746" s="160" t="s">
        <v>1600</v>
      </c>
      <c r="O746" s="151"/>
    </row>
    <row r="747" spans="1:15" ht="12.75">
      <c r="A747" s="158"/>
      <c r="B747" s="159"/>
      <c r="C747" s="507" t="s">
        <v>1601</v>
      </c>
      <c r="D747" s="508"/>
      <c r="E747" s="161">
        <v>86.724</v>
      </c>
      <c r="F747" s="162"/>
      <c r="G747" s="163"/>
      <c r="M747" s="160" t="s">
        <v>1601</v>
      </c>
      <c r="O747" s="151"/>
    </row>
    <row r="748" spans="1:15" ht="12.75">
      <c r="A748" s="158"/>
      <c r="B748" s="159"/>
      <c r="C748" s="507" t="s">
        <v>1602</v>
      </c>
      <c r="D748" s="508"/>
      <c r="E748" s="161">
        <v>0</v>
      </c>
      <c r="F748" s="162"/>
      <c r="G748" s="163"/>
      <c r="M748" s="160" t="s">
        <v>1602</v>
      </c>
      <c r="O748" s="151"/>
    </row>
    <row r="749" spans="1:15" ht="12.75">
      <c r="A749" s="158"/>
      <c r="B749" s="159"/>
      <c r="C749" s="507" t="s">
        <v>1603</v>
      </c>
      <c r="D749" s="508"/>
      <c r="E749" s="161">
        <v>41.6172</v>
      </c>
      <c r="F749" s="162"/>
      <c r="G749" s="163"/>
      <c r="M749" s="160" t="s">
        <v>1603</v>
      </c>
      <c r="O749" s="151"/>
    </row>
    <row r="750" spans="1:15" ht="12.75">
      <c r="A750" s="158"/>
      <c r="B750" s="159"/>
      <c r="C750" s="507" t="s">
        <v>1604</v>
      </c>
      <c r="D750" s="508"/>
      <c r="E750" s="161">
        <v>2.754</v>
      </c>
      <c r="F750" s="162"/>
      <c r="G750" s="163"/>
      <c r="M750" s="160" t="s">
        <v>1604</v>
      </c>
      <c r="O750" s="151"/>
    </row>
    <row r="751" spans="1:104" ht="22.5">
      <c r="A751" s="152">
        <v>170</v>
      </c>
      <c r="B751" s="153" t="s">
        <v>1607</v>
      </c>
      <c r="C751" s="154" t="s">
        <v>1608</v>
      </c>
      <c r="D751" s="155" t="s">
        <v>936</v>
      </c>
      <c r="E751" s="156">
        <v>147.0162</v>
      </c>
      <c r="F751" s="183">
        <v>0</v>
      </c>
      <c r="G751" s="157">
        <f>E751*F751</f>
        <v>0</v>
      </c>
      <c r="O751" s="151">
        <v>2</v>
      </c>
      <c r="AA751" s="129">
        <v>1</v>
      </c>
      <c r="AB751" s="129">
        <v>7</v>
      </c>
      <c r="AC751" s="129">
        <v>7</v>
      </c>
      <c r="AZ751" s="129">
        <v>2</v>
      </c>
      <c r="BA751" s="129">
        <f>IF(AZ751=1,G751,0)</f>
        <v>0</v>
      </c>
      <c r="BB751" s="129">
        <f>IF(AZ751=2,G751,0)</f>
        <v>0</v>
      </c>
      <c r="BC751" s="129">
        <f>IF(AZ751=3,G751,0)</f>
        <v>0</v>
      </c>
      <c r="BD751" s="129">
        <f>IF(AZ751=4,G751,0)</f>
        <v>0</v>
      </c>
      <c r="BE751" s="129">
        <f>IF(AZ751=5,G751,0)</f>
        <v>0</v>
      </c>
      <c r="CZ751" s="129">
        <v>0.00023</v>
      </c>
    </row>
    <row r="752" spans="1:15" ht="12.75">
      <c r="A752" s="158"/>
      <c r="B752" s="159"/>
      <c r="C752" s="507" t="s">
        <v>1338</v>
      </c>
      <c r="D752" s="508"/>
      <c r="E752" s="161">
        <v>0</v>
      </c>
      <c r="F752" s="162"/>
      <c r="G752" s="163"/>
      <c r="M752" s="160" t="s">
        <v>1338</v>
      </c>
      <c r="O752" s="151"/>
    </row>
    <row r="753" spans="1:15" ht="12.75">
      <c r="A753" s="158"/>
      <c r="B753" s="159"/>
      <c r="C753" s="507" t="s">
        <v>1600</v>
      </c>
      <c r="D753" s="508"/>
      <c r="E753" s="161">
        <v>15.921</v>
      </c>
      <c r="F753" s="162"/>
      <c r="G753" s="163"/>
      <c r="M753" s="160" t="s">
        <v>1600</v>
      </c>
      <c r="O753" s="151"/>
    </row>
    <row r="754" spans="1:15" ht="12.75">
      <c r="A754" s="158"/>
      <c r="B754" s="159"/>
      <c r="C754" s="507" t="s">
        <v>1601</v>
      </c>
      <c r="D754" s="508"/>
      <c r="E754" s="161">
        <v>86.724</v>
      </c>
      <c r="F754" s="162"/>
      <c r="G754" s="163"/>
      <c r="M754" s="160" t="s">
        <v>1601</v>
      </c>
      <c r="O754" s="151"/>
    </row>
    <row r="755" spans="1:15" ht="12.75">
      <c r="A755" s="158"/>
      <c r="B755" s="159"/>
      <c r="C755" s="507" t="s">
        <v>1602</v>
      </c>
      <c r="D755" s="508"/>
      <c r="E755" s="161">
        <v>0</v>
      </c>
      <c r="F755" s="162"/>
      <c r="G755" s="163"/>
      <c r="M755" s="160" t="s">
        <v>1602</v>
      </c>
      <c r="O755" s="151"/>
    </row>
    <row r="756" spans="1:15" ht="12.75">
      <c r="A756" s="158"/>
      <c r="B756" s="159"/>
      <c r="C756" s="507" t="s">
        <v>1603</v>
      </c>
      <c r="D756" s="508"/>
      <c r="E756" s="161">
        <v>41.6172</v>
      </c>
      <c r="F756" s="162"/>
      <c r="G756" s="163"/>
      <c r="M756" s="160" t="s">
        <v>1603</v>
      </c>
      <c r="O756" s="151"/>
    </row>
    <row r="757" spans="1:15" ht="12.75">
      <c r="A757" s="158"/>
      <c r="B757" s="159"/>
      <c r="C757" s="507" t="s">
        <v>1604</v>
      </c>
      <c r="D757" s="508"/>
      <c r="E757" s="161">
        <v>2.754</v>
      </c>
      <c r="F757" s="162"/>
      <c r="G757" s="163"/>
      <c r="M757" s="160" t="s">
        <v>1604</v>
      </c>
      <c r="O757" s="151"/>
    </row>
    <row r="758" spans="1:104" ht="12.75">
      <c r="A758" s="152">
        <v>171</v>
      </c>
      <c r="B758" s="153" t="s">
        <v>1609</v>
      </c>
      <c r="C758" s="154" t="s">
        <v>1610</v>
      </c>
      <c r="D758" s="155" t="s">
        <v>936</v>
      </c>
      <c r="E758" s="156">
        <v>147.0162</v>
      </c>
      <c r="F758" s="183">
        <v>0</v>
      </c>
      <c r="G758" s="157">
        <f>E758*F758</f>
        <v>0</v>
      </c>
      <c r="O758" s="151">
        <v>2</v>
      </c>
      <c r="AA758" s="129">
        <v>2</v>
      </c>
      <c r="AB758" s="129">
        <v>7</v>
      </c>
      <c r="AC758" s="129">
        <v>7</v>
      </c>
      <c r="AZ758" s="129">
        <v>2</v>
      </c>
      <c r="BA758" s="129">
        <f>IF(AZ758=1,G758,0)</f>
        <v>0</v>
      </c>
      <c r="BB758" s="129">
        <f>IF(AZ758=2,G758,0)</f>
        <v>0</v>
      </c>
      <c r="BC758" s="129">
        <f>IF(AZ758=3,G758,0)</f>
        <v>0</v>
      </c>
      <c r="BD758" s="129">
        <f>IF(AZ758=4,G758,0)</f>
        <v>0</v>
      </c>
      <c r="BE758" s="129">
        <f>IF(AZ758=5,G758,0)</f>
        <v>0</v>
      </c>
      <c r="CZ758" s="129">
        <v>0.00567</v>
      </c>
    </row>
    <row r="759" spans="1:15" ht="12.75">
      <c r="A759" s="158"/>
      <c r="B759" s="159"/>
      <c r="C759" s="507" t="s">
        <v>1338</v>
      </c>
      <c r="D759" s="508"/>
      <c r="E759" s="161">
        <v>0</v>
      </c>
      <c r="F759" s="162"/>
      <c r="G759" s="163"/>
      <c r="M759" s="160" t="s">
        <v>1338</v>
      </c>
      <c r="O759" s="151"/>
    </row>
    <row r="760" spans="1:15" ht="12.75">
      <c r="A760" s="158"/>
      <c r="B760" s="159"/>
      <c r="C760" s="507" t="s">
        <v>1600</v>
      </c>
      <c r="D760" s="508"/>
      <c r="E760" s="161">
        <v>15.921</v>
      </c>
      <c r="F760" s="162"/>
      <c r="G760" s="163"/>
      <c r="M760" s="160" t="s">
        <v>1600</v>
      </c>
      <c r="O760" s="151"/>
    </row>
    <row r="761" spans="1:15" ht="12.75">
      <c r="A761" s="158"/>
      <c r="B761" s="159"/>
      <c r="C761" s="507" t="s">
        <v>1601</v>
      </c>
      <c r="D761" s="508"/>
      <c r="E761" s="161">
        <v>86.724</v>
      </c>
      <c r="F761" s="162"/>
      <c r="G761" s="163"/>
      <c r="M761" s="160" t="s">
        <v>1601</v>
      </c>
      <c r="O761" s="151"/>
    </row>
    <row r="762" spans="1:15" ht="12.75">
      <c r="A762" s="158"/>
      <c r="B762" s="159"/>
      <c r="C762" s="507" t="s">
        <v>1602</v>
      </c>
      <c r="D762" s="508"/>
      <c r="E762" s="161">
        <v>0</v>
      </c>
      <c r="F762" s="162"/>
      <c r="G762" s="163"/>
      <c r="M762" s="160" t="s">
        <v>1602</v>
      </c>
      <c r="O762" s="151"/>
    </row>
    <row r="763" spans="1:15" ht="12.75">
      <c r="A763" s="158"/>
      <c r="B763" s="159"/>
      <c r="C763" s="507" t="s">
        <v>1603</v>
      </c>
      <c r="D763" s="508"/>
      <c r="E763" s="161">
        <v>41.6172</v>
      </c>
      <c r="F763" s="162"/>
      <c r="G763" s="163"/>
      <c r="M763" s="160" t="s">
        <v>1603</v>
      </c>
      <c r="O763" s="151"/>
    </row>
    <row r="764" spans="1:15" ht="12.75">
      <c r="A764" s="158"/>
      <c r="B764" s="159"/>
      <c r="C764" s="507" t="s">
        <v>1604</v>
      </c>
      <c r="D764" s="508"/>
      <c r="E764" s="161">
        <v>2.754</v>
      </c>
      <c r="F764" s="162"/>
      <c r="G764" s="163"/>
      <c r="M764" s="160" t="s">
        <v>1604</v>
      </c>
      <c r="O764" s="151"/>
    </row>
    <row r="765" spans="1:104" ht="22.5">
      <c r="A765" s="152">
        <v>172</v>
      </c>
      <c r="B765" s="153" t="s">
        <v>1611</v>
      </c>
      <c r="C765" s="154" t="s">
        <v>1612</v>
      </c>
      <c r="D765" s="155" t="s">
        <v>936</v>
      </c>
      <c r="E765" s="156">
        <v>147.0162</v>
      </c>
      <c r="F765" s="183">
        <v>0</v>
      </c>
      <c r="G765" s="157">
        <f>E765*F765</f>
        <v>0</v>
      </c>
      <c r="O765" s="151">
        <v>2</v>
      </c>
      <c r="AA765" s="129">
        <v>12</v>
      </c>
      <c r="AB765" s="129">
        <v>0</v>
      </c>
      <c r="AC765" s="129">
        <v>659</v>
      </c>
      <c r="AZ765" s="129">
        <v>2</v>
      </c>
      <c r="BA765" s="129">
        <f>IF(AZ765=1,G765,0)</f>
        <v>0</v>
      </c>
      <c r="BB765" s="129">
        <f>IF(AZ765=2,G765,0)</f>
        <v>0</v>
      </c>
      <c r="BC765" s="129">
        <f>IF(AZ765=3,G765,0)</f>
        <v>0</v>
      </c>
      <c r="BD765" s="129">
        <f>IF(AZ765=4,G765,0)</f>
        <v>0</v>
      </c>
      <c r="BE765" s="129">
        <f>IF(AZ765=5,G765,0)</f>
        <v>0</v>
      </c>
      <c r="CZ765" s="129">
        <v>0</v>
      </c>
    </row>
    <row r="766" spans="1:15" ht="12.75">
      <c r="A766" s="158"/>
      <c r="B766" s="159"/>
      <c r="C766" s="507" t="s">
        <v>1338</v>
      </c>
      <c r="D766" s="508"/>
      <c r="E766" s="161">
        <v>0</v>
      </c>
      <c r="F766" s="162"/>
      <c r="G766" s="163"/>
      <c r="M766" s="160" t="s">
        <v>1338</v>
      </c>
      <c r="O766" s="151"/>
    </row>
    <row r="767" spans="1:15" ht="12.75">
      <c r="A767" s="158"/>
      <c r="B767" s="159"/>
      <c r="C767" s="507" t="s">
        <v>1600</v>
      </c>
      <c r="D767" s="508"/>
      <c r="E767" s="161">
        <v>15.921</v>
      </c>
      <c r="F767" s="162"/>
      <c r="G767" s="163"/>
      <c r="M767" s="160" t="s">
        <v>1600</v>
      </c>
      <c r="O767" s="151"/>
    </row>
    <row r="768" spans="1:15" ht="12.75">
      <c r="A768" s="158"/>
      <c r="B768" s="159"/>
      <c r="C768" s="507" t="s">
        <v>1601</v>
      </c>
      <c r="D768" s="508"/>
      <c r="E768" s="161">
        <v>86.724</v>
      </c>
      <c r="F768" s="162"/>
      <c r="G768" s="163"/>
      <c r="M768" s="160" t="s">
        <v>1601</v>
      </c>
      <c r="O768" s="151"/>
    </row>
    <row r="769" spans="1:15" ht="12.75">
      <c r="A769" s="158"/>
      <c r="B769" s="159"/>
      <c r="C769" s="507" t="s">
        <v>1602</v>
      </c>
      <c r="D769" s="508"/>
      <c r="E769" s="161">
        <v>0</v>
      </c>
      <c r="F769" s="162"/>
      <c r="G769" s="163"/>
      <c r="M769" s="160" t="s">
        <v>1602</v>
      </c>
      <c r="O769" s="151"/>
    </row>
    <row r="770" spans="1:15" ht="12.75">
      <c r="A770" s="158"/>
      <c r="B770" s="159"/>
      <c r="C770" s="507" t="s">
        <v>1603</v>
      </c>
      <c r="D770" s="508"/>
      <c r="E770" s="161">
        <v>41.6172</v>
      </c>
      <c r="F770" s="162"/>
      <c r="G770" s="163"/>
      <c r="M770" s="160" t="s">
        <v>1603</v>
      </c>
      <c r="O770" s="151"/>
    </row>
    <row r="771" spans="1:15" ht="12.75">
      <c r="A771" s="158"/>
      <c r="B771" s="159"/>
      <c r="C771" s="507" t="s">
        <v>1604</v>
      </c>
      <c r="D771" s="508"/>
      <c r="E771" s="161">
        <v>2.754</v>
      </c>
      <c r="F771" s="162"/>
      <c r="G771" s="163"/>
      <c r="M771" s="160" t="s">
        <v>1604</v>
      </c>
      <c r="O771" s="151"/>
    </row>
    <row r="772" spans="1:104" ht="22.5">
      <c r="A772" s="152">
        <v>173</v>
      </c>
      <c r="B772" s="153" t="s">
        <v>1613</v>
      </c>
      <c r="C772" s="154" t="s">
        <v>1902</v>
      </c>
      <c r="D772" s="155" t="s">
        <v>911</v>
      </c>
      <c r="E772" s="156">
        <f>SUM(G737:G771)/100</f>
        <v>0</v>
      </c>
      <c r="F772" s="184">
        <v>0</v>
      </c>
      <c r="G772" s="157">
        <f>E772*F772</f>
        <v>0</v>
      </c>
      <c r="O772" s="151">
        <v>2</v>
      </c>
      <c r="AA772" s="129">
        <v>7</v>
      </c>
      <c r="AB772" s="129">
        <v>1002</v>
      </c>
      <c r="AC772" s="129">
        <v>5</v>
      </c>
      <c r="AZ772" s="129">
        <v>2</v>
      </c>
      <c r="BA772" s="129">
        <f>IF(AZ772=1,G772,0)</f>
        <v>0</v>
      </c>
      <c r="BB772" s="129">
        <f>IF(AZ772=2,G772,0)</f>
        <v>0</v>
      </c>
      <c r="BC772" s="129">
        <f>IF(AZ772=3,G772,0)</f>
        <v>0</v>
      </c>
      <c r="BD772" s="129">
        <f>IF(AZ772=4,G772,0)</f>
        <v>0</v>
      </c>
      <c r="BE772" s="129">
        <f>IF(AZ772=5,G772,0)</f>
        <v>0</v>
      </c>
      <c r="CZ772" s="129">
        <v>0</v>
      </c>
    </row>
    <row r="773" spans="1:57" ht="12.75">
      <c r="A773" s="164"/>
      <c r="B773" s="165" t="s">
        <v>924</v>
      </c>
      <c r="C773" s="166" t="str">
        <f>CONCATENATE(B736," ",C736)</f>
        <v>712 Živičné krytiny</v>
      </c>
      <c r="D773" s="164"/>
      <c r="E773" s="167"/>
      <c r="F773" s="167"/>
      <c r="G773" s="168">
        <f>SUM(G736:G772)</f>
        <v>0</v>
      </c>
      <c r="O773" s="151">
        <v>4</v>
      </c>
      <c r="BA773" s="169">
        <f>SUM(BA736:BA772)</f>
        <v>0</v>
      </c>
      <c r="BB773" s="169">
        <f>SUM(BB736:BB772)</f>
        <v>0</v>
      </c>
      <c r="BC773" s="169">
        <f>SUM(BC736:BC772)</f>
        <v>0</v>
      </c>
      <c r="BD773" s="169">
        <f>SUM(BD736:BD772)</f>
        <v>0</v>
      </c>
      <c r="BE773" s="169">
        <f>SUM(BE736:BE772)</f>
        <v>0</v>
      </c>
    </row>
    <row r="774" spans="1:15" ht="12.75">
      <c r="A774" s="144" t="s">
        <v>921</v>
      </c>
      <c r="B774" s="145" t="s">
        <v>1614</v>
      </c>
      <c r="C774" s="146" t="s">
        <v>1615</v>
      </c>
      <c r="D774" s="147"/>
      <c r="E774" s="148"/>
      <c r="F774" s="148"/>
      <c r="G774" s="149"/>
      <c r="H774" s="150"/>
      <c r="I774" s="150"/>
      <c r="O774" s="151">
        <v>1</v>
      </c>
    </row>
    <row r="775" spans="1:104" ht="22.5">
      <c r="A775" s="152">
        <v>174</v>
      </c>
      <c r="B775" s="153" t="s">
        <v>1616</v>
      </c>
      <c r="C775" s="154" t="s">
        <v>1617</v>
      </c>
      <c r="D775" s="155" t="s">
        <v>936</v>
      </c>
      <c r="E775" s="156">
        <v>82.9</v>
      </c>
      <c r="F775" s="183">
        <v>0</v>
      </c>
      <c r="G775" s="157">
        <f>E775*F775</f>
        <v>0</v>
      </c>
      <c r="O775" s="151">
        <v>2</v>
      </c>
      <c r="AA775" s="129">
        <v>1</v>
      </c>
      <c r="AB775" s="129">
        <v>7</v>
      </c>
      <c r="AC775" s="129">
        <v>7</v>
      </c>
      <c r="AZ775" s="129">
        <v>2</v>
      </c>
      <c r="BA775" s="129">
        <f>IF(AZ775=1,G775,0)</f>
        <v>0</v>
      </c>
      <c r="BB775" s="129">
        <f>IF(AZ775=2,G775,0)</f>
        <v>0</v>
      </c>
      <c r="BC775" s="129">
        <f>IF(AZ775=3,G775,0)</f>
        <v>0</v>
      </c>
      <c r="BD775" s="129">
        <f>IF(AZ775=4,G775,0)</f>
        <v>0</v>
      </c>
      <c r="BE775" s="129">
        <f>IF(AZ775=5,G775,0)</f>
        <v>0</v>
      </c>
      <c r="CZ775" s="129">
        <v>0.00214</v>
      </c>
    </row>
    <row r="776" spans="1:15" ht="12.75">
      <c r="A776" s="158"/>
      <c r="B776" s="159"/>
      <c r="C776" s="507" t="s">
        <v>937</v>
      </c>
      <c r="D776" s="508"/>
      <c r="E776" s="161">
        <v>0</v>
      </c>
      <c r="F776" s="162"/>
      <c r="G776" s="163"/>
      <c r="M776" s="160" t="s">
        <v>937</v>
      </c>
      <c r="O776" s="151"/>
    </row>
    <row r="777" spans="1:15" ht="12.75">
      <c r="A777" s="158"/>
      <c r="B777" s="159"/>
      <c r="C777" s="507" t="s">
        <v>1288</v>
      </c>
      <c r="D777" s="508"/>
      <c r="E777" s="161">
        <v>17.1</v>
      </c>
      <c r="F777" s="162"/>
      <c r="G777" s="163"/>
      <c r="M777" s="160" t="s">
        <v>1288</v>
      </c>
      <c r="O777" s="151"/>
    </row>
    <row r="778" spans="1:15" ht="12.75">
      <c r="A778" s="158"/>
      <c r="B778" s="159"/>
      <c r="C778" s="507" t="s">
        <v>1289</v>
      </c>
      <c r="D778" s="508"/>
      <c r="E778" s="161">
        <v>65.8</v>
      </c>
      <c r="F778" s="162"/>
      <c r="G778" s="163"/>
      <c r="M778" s="160" t="s">
        <v>1289</v>
      </c>
      <c r="O778" s="151"/>
    </row>
    <row r="779" spans="1:104" ht="12.75">
      <c r="A779" s="152">
        <v>175</v>
      </c>
      <c r="B779" s="153" t="s">
        <v>1618</v>
      </c>
      <c r="C779" s="154" t="s">
        <v>1619</v>
      </c>
      <c r="D779" s="155" t="s">
        <v>936</v>
      </c>
      <c r="E779" s="156">
        <v>245.027</v>
      </c>
      <c r="F779" s="183">
        <v>0</v>
      </c>
      <c r="G779" s="157">
        <f>E779*F779</f>
        <v>0</v>
      </c>
      <c r="O779" s="151">
        <v>2</v>
      </c>
      <c r="AA779" s="129">
        <v>1</v>
      </c>
      <c r="AB779" s="129">
        <v>7</v>
      </c>
      <c r="AC779" s="129">
        <v>7</v>
      </c>
      <c r="AZ779" s="129">
        <v>2</v>
      </c>
      <c r="BA779" s="129">
        <f>IF(AZ779=1,G779,0)</f>
        <v>0</v>
      </c>
      <c r="BB779" s="129">
        <f>IF(AZ779=2,G779,0)</f>
        <v>0</v>
      </c>
      <c r="BC779" s="129">
        <f>IF(AZ779=3,G779,0)</f>
        <v>0</v>
      </c>
      <c r="BD779" s="129">
        <f>IF(AZ779=4,G779,0)</f>
        <v>0</v>
      </c>
      <c r="BE779" s="129">
        <f>IF(AZ779=5,G779,0)</f>
        <v>0</v>
      </c>
      <c r="CZ779" s="129">
        <v>0.00229</v>
      </c>
    </row>
    <row r="780" spans="1:15" ht="12.75">
      <c r="A780" s="158"/>
      <c r="B780" s="159"/>
      <c r="C780" s="507" t="s">
        <v>1338</v>
      </c>
      <c r="D780" s="508"/>
      <c r="E780" s="161">
        <v>0</v>
      </c>
      <c r="F780" s="162"/>
      <c r="G780" s="163"/>
      <c r="M780" s="160" t="s">
        <v>1338</v>
      </c>
      <c r="O780" s="151"/>
    </row>
    <row r="781" spans="1:15" ht="12.75">
      <c r="A781" s="158"/>
      <c r="B781" s="159"/>
      <c r="C781" s="507" t="s">
        <v>1620</v>
      </c>
      <c r="D781" s="508"/>
      <c r="E781" s="161">
        <v>26.535</v>
      </c>
      <c r="F781" s="162"/>
      <c r="G781" s="163"/>
      <c r="M781" s="160" t="s">
        <v>1620</v>
      </c>
      <c r="O781" s="151"/>
    </row>
    <row r="782" spans="1:15" ht="12.75">
      <c r="A782" s="158"/>
      <c r="B782" s="159"/>
      <c r="C782" s="507" t="s">
        <v>1621</v>
      </c>
      <c r="D782" s="508"/>
      <c r="E782" s="161">
        <v>144.54</v>
      </c>
      <c r="F782" s="162"/>
      <c r="G782" s="163"/>
      <c r="M782" s="160" t="s">
        <v>1621</v>
      </c>
      <c r="O782" s="151"/>
    </row>
    <row r="783" spans="1:15" ht="12.75">
      <c r="A783" s="158"/>
      <c r="B783" s="159"/>
      <c r="C783" s="507" t="s">
        <v>1602</v>
      </c>
      <c r="D783" s="508"/>
      <c r="E783" s="161">
        <v>0</v>
      </c>
      <c r="F783" s="162"/>
      <c r="G783" s="163"/>
      <c r="M783" s="160" t="s">
        <v>1602</v>
      </c>
      <c r="O783" s="151"/>
    </row>
    <row r="784" spans="1:15" ht="12.75">
      <c r="A784" s="158"/>
      <c r="B784" s="159"/>
      <c r="C784" s="507" t="s">
        <v>1622</v>
      </c>
      <c r="D784" s="508"/>
      <c r="E784" s="161">
        <v>69.362</v>
      </c>
      <c r="F784" s="162"/>
      <c r="G784" s="163"/>
      <c r="M784" s="160" t="s">
        <v>1622</v>
      </c>
      <c r="O784" s="151"/>
    </row>
    <row r="785" spans="1:15" ht="12.75">
      <c r="A785" s="158"/>
      <c r="B785" s="159"/>
      <c r="C785" s="507" t="s">
        <v>1623</v>
      </c>
      <c r="D785" s="508"/>
      <c r="E785" s="161">
        <v>4.59</v>
      </c>
      <c r="F785" s="162"/>
      <c r="G785" s="163"/>
      <c r="M785" s="160" t="s">
        <v>1623</v>
      </c>
      <c r="O785" s="151"/>
    </row>
    <row r="786" spans="1:104" ht="12.75">
      <c r="A786" s="152">
        <v>176</v>
      </c>
      <c r="B786" s="153" t="s">
        <v>1624</v>
      </c>
      <c r="C786" s="154" t="s">
        <v>1625</v>
      </c>
      <c r="D786" s="155" t="s">
        <v>936</v>
      </c>
      <c r="E786" s="156">
        <v>82.9</v>
      </c>
      <c r="F786" s="183">
        <v>0</v>
      </c>
      <c r="G786" s="157">
        <f>E786*F786</f>
        <v>0</v>
      </c>
      <c r="O786" s="151">
        <v>2</v>
      </c>
      <c r="AA786" s="129">
        <v>1</v>
      </c>
      <c r="AB786" s="129">
        <v>7</v>
      </c>
      <c r="AC786" s="129">
        <v>7</v>
      </c>
      <c r="AZ786" s="129">
        <v>2</v>
      </c>
      <c r="BA786" s="129">
        <f>IF(AZ786=1,G786,0)</f>
        <v>0</v>
      </c>
      <c r="BB786" s="129">
        <f>IF(AZ786=2,G786,0)</f>
        <v>0</v>
      </c>
      <c r="BC786" s="129">
        <f>IF(AZ786=3,G786,0)</f>
        <v>0</v>
      </c>
      <c r="BD786" s="129">
        <f>IF(AZ786=4,G786,0)</f>
        <v>0</v>
      </c>
      <c r="BE786" s="129">
        <f>IF(AZ786=5,G786,0)</f>
        <v>0</v>
      </c>
      <c r="CZ786" s="129">
        <v>1E-05</v>
      </c>
    </row>
    <row r="787" spans="1:15" ht="12.75">
      <c r="A787" s="158"/>
      <c r="B787" s="159"/>
      <c r="C787" s="507" t="s">
        <v>937</v>
      </c>
      <c r="D787" s="508"/>
      <c r="E787" s="161">
        <v>0</v>
      </c>
      <c r="F787" s="162"/>
      <c r="G787" s="163"/>
      <c r="M787" s="160" t="s">
        <v>937</v>
      </c>
      <c r="O787" s="151"/>
    </row>
    <row r="788" spans="1:15" ht="12.75">
      <c r="A788" s="158"/>
      <c r="B788" s="159"/>
      <c r="C788" s="507" t="s">
        <v>1288</v>
      </c>
      <c r="D788" s="508"/>
      <c r="E788" s="161">
        <v>17.1</v>
      </c>
      <c r="F788" s="162"/>
      <c r="G788" s="163"/>
      <c r="M788" s="160" t="s">
        <v>1288</v>
      </c>
      <c r="O788" s="151"/>
    </row>
    <row r="789" spans="1:15" ht="12.75">
      <c r="A789" s="158"/>
      <c r="B789" s="159"/>
      <c r="C789" s="507" t="s">
        <v>1289</v>
      </c>
      <c r="D789" s="508"/>
      <c r="E789" s="161">
        <v>65.8</v>
      </c>
      <c r="F789" s="162"/>
      <c r="G789" s="163"/>
      <c r="M789" s="160" t="s">
        <v>1289</v>
      </c>
      <c r="O789" s="151"/>
    </row>
    <row r="790" spans="1:104" ht="12.75">
      <c r="A790" s="152">
        <v>177</v>
      </c>
      <c r="B790" s="153" t="s">
        <v>1626</v>
      </c>
      <c r="C790" s="154" t="s">
        <v>1627</v>
      </c>
      <c r="D790" s="155" t="s">
        <v>943</v>
      </c>
      <c r="E790" s="156">
        <v>18.0095</v>
      </c>
      <c r="F790" s="183">
        <v>0</v>
      </c>
      <c r="G790" s="157">
        <f>E790*F790</f>
        <v>0</v>
      </c>
      <c r="O790" s="151">
        <v>2</v>
      </c>
      <c r="AA790" s="129">
        <v>3</v>
      </c>
      <c r="AB790" s="129">
        <v>7</v>
      </c>
      <c r="AC790" s="129" t="s">
        <v>1626</v>
      </c>
      <c r="AZ790" s="129">
        <v>2</v>
      </c>
      <c r="BA790" s="129">
        <f>IF(AZ790=1,G790,0)</f>
        <v>0</v>
      </c>
      <c r="BB790" s="129">
        <f>IF(AZ790=2,G790,0)</f>
        <v>0</v>
      </c>
      <c r="BC790" s="129">
        <f>IF(AZ790=3,G790,0)</f>
        <v>0</v>
      </c>
      <c r="BD790" s="129">
        <f>IF(AZ790=4,G790,0)</f>
        <v>0</v>
      </c>
      <c r="BE790" s="129">
        <f>IF(AZ790=5,G790,0)</f>
        <v>0</v>
      </c>
      <c r="CZ790" s="129">
        <v>0.025</v>
      </c>
    </row>
    <row r="791" spans="1:15" ht="12.75">
      <c r="A791" s="158"/>
      <c r="B791" s="159"/>
      <c r="C791" s="507" t="s">
        <v>1338</v>
      </c>
      <c r="D791" s="508"/>
      <c r="E791" s="161">
        <v>0</v>
      </c>
      <c r="F791" s="162"/>
      <c r="G791" s="163"/>
      <c r="M791" s="160" t="s">
        <v>1338</v>
      </c>
      <c r="O791" s="151"/>
    </row>
    <row r="792" spans="1:15" ht="12.75">
      <c r="A792" s="158"/>
      <c r="B792" s="159"/>
      <c r="C792" s="507" t="s">
        <v>1628</v>
      </c>
      <c r="D792" s="508"/>
      <c r="E792" s="161">
        <v>1.9503</v>
      </c>
      <c r="F792" s="162"/>
      <c r="G792" s="163"/>
      <c r="M792" s="160" t="s">
        <v>1628</v>
      </c>
      <c r="O792" s="151"/>
    </row>
    <row r="793" spans="1:15" ht="12.75">
      <c r="A793" s="158"/>
      <c r="B793" s="159"/>
      <c r="C793" s="507" t="s">
        <v>1629</v>
      </c>
      <c r="D793" s="508"/>
      <c r="E793" s="161">
        <v>10.6237</v>
      </c>
      <c r="F793" s="162"/>
      <c r="G793" s="163"/>
      <c r="M793" s="160" t="s">
        <v>1629</v>
      </c>
      <c r="O793" s="151"/>
    </row>
    <row r="794" spans="1:15" ht="12.75">
      <c r="A794" s="158"/>
      <c r="B794" s="159"/>
      <c r="C794" s="507" t="s">
        <v>1602</v>
      </c>
      <c r="D794" s="508"/>
      <c r="E794" s="161">
        <v>0</v>
      </c>
      <c r="F794" s="162"/>
      <c r="G794" s="163"/>
      <c r="M794" s="160" t="s">
        <v>1602</v>
      </c>
      <c r="O794" s="151"/>
    </row>
    <row r="795" spans="1:15" ht="12.75">
      <c r="A795" s="158"/>
      <c r="B795" s="159"/>
      <c r="C795" s="507" t="s">
        <v>1630</v>
      </c>
      <c r="D795" s="508"/>
      <c r="E795" s="161">
        <v>5.0981</v>
      </c>
      <c r="F795" s="162"/>
      <c r="G795" s="163"/>
      <c r="M795" s="160" t="s">
        <v>1630</v>
      </c>
      <c r="O795" s="151"/>
    </row>
    <row r="796" spans="1:15" ht="12.75">
      <c r="A796" s="158"/>
      <c r="B796" s="159"/>
      <c r="C796" s="507" t="s">
        <v>1631</v>
      </c>
      <c r="D796" s="508"/>
      <c r="E796" s="161">
        <v>0.3374</v>
      </c>
      <c r="F796" s="162"/>
      <c r="G796" s="163"/>
      <c r="M796" s="160" t="s">
        <v>1631</v>
      </c>
      <c r="O796" s="151"/>
    </row>
    <row r="797" spans="1:104" ht="12.75">
      <c r="A797" s="152">
        <v>178</v>
      </c>
      <c r="B797" s="153" t="s">
        <v>1632</v>
      </c>
      <c r="C797" s="154" t="s">
        <v>1633</v>
      </c>
      <c r="D797" s="155" t="s">
        <v>943</v>
      </c>
      <c r="E797" s="156">
        <v>10.2912</v>
      </c>
      <c r="F797" s="183"/>
      <c r="G797" s="157">
        <f>E797*F797</f>
        <v>0</v>
      </c>
      <c r="O797" s="151">
        <v>2</v>
      </c>
      <c r="AA797" s="129">
        <v>3</v>
      </c>
      <c r="AB797" s="129">
        <v>7</v>
      </c>
      <c r="AC797" s="129">
        <v>28375972</v>
      </c>
      <c r="AZ797" s="129">
        <v>2</v>
      </c>
      <c r="BA797" s="129">
        <f>IF(AZ797=1,G797,0)</f>
        <v>0</v>
      </c>
      <c r="BB797" s="129">
        <f>IF(AZ797=2,G797,0)</f>
        <v>0</v>
      </c>
      <c r="BC797" s="129">
        <f>IF(AZ797=3,G797,0)</f>
        <v>0</v>
      </c>
      <c r="BD797" s="129">
        <f>IF(AZ797=4,G797,0)</f>
        <v>0</v>
      </c>
      <c r="BE797" s="129">
        <f>IF(AZ797=5,G797,0)</f>
        <v>0</v>
      </c>
      <c r="CZ797" s="129">
        <v>0.025</v>
      </c>
    </row>
    <row r="798" spans="1:15" ht="12.75">
      <c r="A798" s="158"/>
      <c r="B798" s="159"/>
      <c r="C798" s="507" t="s">
        <v>1338</v>
      </c>
      <c r="D798" s="508"/>
      <c r="E798" s="161">
        <v>0</v>
      </c>
      <c r="F798" s="162"/>
      <c r="G798" s="163"/>
      <c r="M798" s="160" t="s">
        <v>1338</v>
      </c>
      <c r="O798" s="151"/>
    </row>
    <row r="799" spans="1:15" ht="12.75">
      <c r="A799" s="158"/>
      <c r="B799" s="159"/>
      <c r="C799" s="507" t="s">
        <v>1634</v>
      </c>
      <c r="D799" s="508"/>
      <c r="E799" s="161">
        <v>1.1145</v>
      </c>
      <c r="F799" s="162"/>
      <c r="G799" s="163"/>
      <c r="M799" s="160" t="s">
        <v>1634</v>
      </c>
      <c r="O799" s="151"/>
    </row>
    <row r="800" spans="1:15" ht="12.75">
      <c r="A800" s="158"/>
      <c r="B800" s="159"/>
      <c r="C800" s="507" t="s">
        <v>1635</v>
      </c>
      <c r="D800" s="508"/>
      <c r="E800" s="161">
        <v>6.0707</v>
      </c>
      <c r="F800" s="162"/>
      <c r="G800" s="163"/>
      <c r="M800" s="160" t="s">
        <v>1635</v>
      </c>
      <c r="O800" s="151"/>
    </row>
    <row r="801" spans="1:15" ht="12.75">
      <c r="A801" s="158"/>
      <c r="B801" s="159"/>
      <c r="C801" s="507" t="s">
        <v>1602</v>
      </c>
      <c r="D801" s="508"/>
      <c r="E801" s="161">
        <v>0</v>
      </c>
      <c r="F801" s="162"/>
      <c r="G801" s="163"/>
      <c r="M801" s="160" t="s">
        <v>1602</v>
      </c>
      <c r="O801" s="151"/>
    </row>
    <row r="802" spans="1:15" ht="12.75">
      <c r="A802" s="158"/>
      <c r="B802" s="159"/>
      <c r="C802" s="507" t="s">
        <v>1636</v>
      </c>
      <c r="D802" s="508"/>
      <c r="E802" s="161">
        <v>2.9132</v>
      </c>
      <c r="F802" s="162"/>
      <c r="G802" s="163"/>
      <c r="M802" s="160" t="s">
        <v>1636</v>
      </c>
      <c r="O802" s="151"/>
    </row>
    <row r="803" spans="1:15" ht="12.75">
      <c r="A803" s="158"/>
      <c r="B803" s="159"/>
      <c r="C803" s="507" t="s">
        <v>1637</v>
      </c>
      <c r="D803" s="508"/>
      <c r="E803" s="161">
        <v>0.1928</v>
      </c>
      <c r="F803" s="162"/>
      <c r="G803" s="163"/>
      <c r="M803" s="160" t="s">
        <v>1637</v>
      </c>
      <c r="O803" s="151"/>
    </row>
    <row r="804" spans="1:104" ht="22.5">
      <c r="A804" s="152">
        <v>179</v>
      </c>
      <c r="B804" s="153" t="s">
        <v>1638</v>
      </c>
      <c r="C804" s="154" t="s">
        <v>1903</v>
      </c>
      <c r="D804" s="155" t="s">
        <v>911</v>
      </c>
      <c r="E804" s="156">
        <f>SUM(G775:G803)/100</f>
        <v>0</v>
      </c>
      <c r="F804" s="184">
        <v>0</v>
      </c>
      <c r="G804" s="157">
        <f>E804*F804</f>
        <v>0</v>
      </c>
      <c r="O804" s="151">
        <v>2</v>
      </c>
      <c r="AA804" s="129">
        <v>7</v>
      </c>
      <c r="AB804" s="129">
        <v>1002</v>
      </c>
      <c r="AC804" s="129">
        <v>5</v>
      </c>
      <c r="AZ804" s="129">
        <v>2</v>
      </c>
      <c r="BA804" s="129">
        <f>IF(AZ804=1,G804,0)</f>
        <v>0</v>
      </c>
      <c r="BB804" s="129">
        <f>IF(AZ804=2,G804,0)</f>
        <v>0</v>
      </c>
      <c r="BC804" s="129">
        <f>IF(AZ804=3,G804,0)</f>
        <v>0</v>
      </c>
      <c r="BD804" s="129">
        <f>IF(AZ804=4,G804,0)</f>
        <v>0</v>
      </c>
      <c r="BE804" s="129">
        <f>IF(AZ804=5,G804,0)</f>
        <v>0</v>
      </c>
      <c r="CZ804" s="129">
        <v>0</v>
      </c>
    </row>
    <row r="805" spans="1:57" ht="12.75">
      <c r="A805" s="164"/>
      <c r="B805" s="165" t="s">
        <v>924</v>
      </c>
      <c r="C805" s="166" t="str">
        <f>CONCATENATE(B774," ",C774)</f>
        <v>713 Izolace tepelné</v>
      </c>
      <c r="D805" s="164"/>
      <c r="E805" s="167"/>
      <c r="F805" s="167"/>
      <c r="G805" s="168">
        <f>SUM(G774:G804)</f>
        <v>0</v>
      </c>
      <c r="O805" s="151">
        <v>4</v>
      </c>
      <c r="BA805" s="169">
        <f>SUM(BA774:BA804)</f>
        <v>0</v>
      </c>
      <c r="BB805" s="169">
        <f>SUM(BB774:BB804)</f>
        <v>0</v>
      </c>
      <c r="BC805" s="169">
        <f>SUM(BC774:BC804)</f>
        <v>0</v>
      </c>
      <c r="BD805" s="169">
        <f>SUM(BD774:BD804)</f>
        <v>0</v>
      </c>
      <c r="BE805" s="169">
        <f>SUM(BE774:BE804)</f>
        <v>0</v>
      </c>
    </row>
    <row r="806" spans="1:15" ht="12.75">
      <c r="A806" s="144" t="s">
        <v>921</v>
      </c>
      <c r="B806" s="145" t="s">
        <v>1639</v>
      </c>
      <c r="C806" s="146" t="s">
        <v>1640</v>
      </c>
      <c r="D806" s="147"/>
      <c r="E806" s="148"/>
      <c r="F806" s="148"/>
      <c r="G806" s="149"/>
      <c r="H806" s="150"/>
      <c r="I806" s="150"/>
      <c r="O806" s="151">
        <v>1</v>
      </c>
    </row>
    <row r="807" spans="1:104" ht="12.75">
      <c r="A807" s="152">
        <v>180</v>
      </c>
      <c r="B807" s="153" t="s">
        <v>1641</v>
      </c>
      <c r="C807" s="154" t="s">
        <v>1642</v>
      </c>
      <c r="D807" s="155" t="s">
        <v>1451</v>
      </c>
      <c r="E807" s="156">
        <v>1</v>
      </c>
      <c r="F807" s="156">
        <f>ZTI!M2</f>
        <v>0</v>
      </c>
      <c r="G807" s="157">
        <f>E807*F807</f>
        <v>0</v>
      </c>
      <c r="O807" s="151">
        <v>2</v>
      </c>
      <c r="AA807" s="129">
        <v>12</v>
      </c>
      <c r="AB807" s="129">
        <v>0</v>
      </c>
      <c r="AC807" s="129">
        <v>730</v>
      </c>
      <c r="AZ807" s="129">
        <v>2</v>
      </c>
      <c r="BA807" s="129">
        <f>IF(AZ807=1,G807,0)</f>
        <v>0</v>
      </c>
      <c r="BB807" s="129">
        <f>IF(AZ807=2,G807,0)</f>
        <v>0</v>
      </c>
      <c r="BC807" s="129">
        <f>IF(AZ807=3,G807,0)</f>
        <v>0</v>
      </c>
      <c r="BD807" s="129">
        <f>IF(AZ807=4,G807,0)</f>
        <v>0</v>
      </c>
      <c r="BE807" s="129">
        <f>IF(AZ807=5,G807,0)</f>
        <v>0</v>
      </c>
      <c r="CZ807" s="129">
        <v>0</v>
      </c>
    </row>
    <row r="808" spans="1:57" ht="12.75">
      <c r="A808" s="164"/>
      <c r="B808" s="165" t="s">
        <v>924</v>
      </c>
      <c r="C808" s="166" t="str">
        <f>CONCATENATE(B806," ",C806)</f>
        <v>720 Zdravotechnická instalace</v>
      </c>
      <c r="D808" s="164"/>
      <c r="E808" s="167"/>
      <c r="F808" s="167"/>
      <c r="G808" s="168">
        <f>SUM(G806:G807)</f>
        <v>0</v>
      </c>
      <c r="O808" s="151">
        <v>4</v>
      </c>
      <c r="BA808" s="169">
        <f>SUM(BA806:BA807)</f>
        <v>0</v>
      </c>
      <c r="BB808" s="169">
        <f>SUM(BB806:BB807)</f>
        <v>0</v>
      </c>
      <c r="BC808" s="169">
        <f>SUM(BC806:BC807)</f>
        <v>0</v>
      </c>
      <c r="BD808" s="169">
        <f>SUM(BD806:BD807)</f>
        <v>0</v>
      </c>
      <c r="BE808" s="169">
        <f>SUM(BE806:BE807)</f>
        <v>0</v>
      </c>
    </row>
    <row r="809" spans="1:15" ht="12.75">
      <c r="A809" s="144" t="s">
        <v>921</v>
      </c>
      <c r="B809" s="145" t="s">
        <v>1643</v>
      </c>
      <c r="C809" s="146" t="s">
        <v>1644</v>
      </c>
      <c r="D809" s="147"/>
      <c r="E809" s="148"/>
      <c r="F809" s="148"/>
      <c r="G809" s="149"/>
      <c r="H809" s="150"/>
      <c r="I809" s="150"/>
      <c r="O809" s="151">
        <v>1</v>
      </c>
    </row>
    <row r="810" spans="1:104" ht="12.75">
      <c r="A810" s="152">
        <v>181</v>
      </c>
      <c r="B810" s="153" t="s">
        <v>1645</v>
      </c>
      <c r="C810" s="154" t="s">
        <v>1646</v>
      </c>
      <c r="D810" s="155" t="s">
        <v>1451</v>
      </c>
      <c r="E810" s="156">
        <v>1</v>
      </c>
      <c r="F810" s="156">
        <f>UT!I2</f>
        <v>0</v>
      </c>
      <c r="G810" s="157">
        <f>E810*F810</f>
        <v>0</v>
      </c>
      <c r="O810" s="151">
        <v>2</v>
      </c>
      <c r="AA810" s="129">
        <v>12</v>
      </c>
      <c r="AB810" s="129">
        <v>0</v>
      </c>
      <c r="AC810" s="129">
        <v>729</v>
      </c>
      <c r="AZ810" s="129">
        <v>2</v>
      </c>
      <c r="BA810" s="129">
        <f>IF(AZ810=1,G810,0)</f>
        <v>0</v>
      </c>
      <c r="BB810" s="129">
        <f>IF(AZ810=2,G810,0)</f>
        <v>0</v>
      </c>
      <c r="BC810" s="129">
        <f>IF(AZ810=3,G810,0)</f>
        <v>0</v>
      </c>
      <c r="BD810" s="129">
        <f>IF(AZ810=4,G810,0)</f>
        <v>0</v>
      </c>
      <c r="BE810" s="129">
        <f>IF(AZ810=5,G810,0)</f>
        <v>0</v>
      </c>
      <c r="CZ810" s="129">
        <v>0</v>
      </c>
    </row>
    <row r="811" spans="1:57" ht="12.75">
      <c r="A811" s="164"/>
      <c r="B811" s="165" t="s">
        <v>924</v>
      </c>
      <c r="C811" s="166" t="str">
        <f>CONCATENATE(B809," ",C809)</f>
        <v>730 Ústřední vytápění</v>
      </c>
      <c r="D811" s="164"/>
      <c r="E811" s="167"/>
      <c r="F811" s="167"/>
      <c r="G811" s="168">
        <f>SUM(G809:G810)</f>
        <v>0</v>
      </c>
      <c r="O811" s="151">
        <v>4</v>
      </c>
      <c r="BA811" s="169">
        <f>SUM(BA809:BA810)</f>
        <v>0</v>
      </c>
      <c r="BB811" s="169">
        <f>SUM(BB809:BB810)</f>
        <v>0</v>
      </c>
      <c r="BC811" s="169">
        <f>SUM(BC809:BC810)</f>
        <v>0</v>
      </c>
      <c r="BD811" s="169">
        <f>SUM(BD809:BD810)</f>
        <v>0</v>
      </c>
      <c r="BE811" s="169">
        <f>SUM(BE809:BE810)</f>
        <v>0</v>
      </c>
    </row>
    <row r="812" spans="1:15" ht="12.75">
      <c r="A812" s="144" t="s">
        <v>921</v>
      </c>
      <c r="B812" s="145" t="s">
        <v>1647</v>
      </c>
      <c r="C812" s="146" t="s">
        <v>1648</v>
      </c>
      <c r="D812" s="147"/>
      <c r="E812" s="148"/>
      <c r="F812" s="148"/>
      <c r="G812" s="149"/>
      <c r="H812" s="150"/>
      <c r="I812" s="150"/>
      <c r="O812" s="151">
        <v>1</v>
      </c>
    </row>
    <row r="813" spans="1:104" ht="22.5">
      <c r="A813" s="152">
        <v>182</v>
      </c>
      <c r="B813" s="153" t="s">
        <v>1649</v>
      </c>
      <c r="C813" s="154" t="s">
        <v>1650</v>
      </c>
      <c r="D813" s="155" t="s">
        <v>1106</v>
      </c>
      <c r="E813" s="156">
        <v>42.6</v>
      </c>
      <c r="F813" s="183">
        <v>0</v>
      </c>
      <c r="G813" s="157">
        <f>E813*F813</f>
        <v>0</v>
      </c>
      <c r="O813" s="151">
        <v>2</v>
      </c>
      <c r="AA813" s="129">
        <v>1</v>
      </c>
      <c r="AB813" s="129">
        <v>7</v>
      </c>
      <c r="AC813" s="129">
        <v>7</v>
      </c>
      <c r="AZ813" s="129">
        <v>2</v>
      </c>
      <c r="BA813" s="129">
        <f>IF(AZ813=1,G813,0)</f>
        <v>0</v>
      </c>
      <c r="BB813" s="129">
        <f>IF(AZ813=2,G813,0)</f>
        <v>0</v>
      </c>
      <c r="BC813" s="129">
        <f>IF(AZ813=3,G813,0)</f>
        <v>0</v>
      </c>
      <c r="BD813" s="129">
        <f>IF(AZ813=4,G813,0)</f>
        <v>0</v>
      </c>
      <c r="BE813" s="129">
        <f>IF(AZ813=5,G813,0)</f>
        <v>0</v>
      </c>
      <c r="CZ813" s="129">
        <v>0.00607</v>
      </c>
    </row>
    <row r="814" spans="1:15" ht="12.75">
      <c r="A814" s="158"/>
      <c r="B814" s="159"/>
      <c r="C814" s="507" t="s">
        <v>1338</v>
      </c>
      <c r="D814" s="508"/>
      <c r="E814" s="161">
        <v>0</v>
      </c>
      <c r="F814" s="162"/>
      <c r="G814" s="163"/>
      <c r="M814" s="160" t="s">
        <v>1338</v>
      </c>
      <c r="O814" s="151"/>
    </row>
    <row r="815" spans="1:15" ht="12.75">
      <c r="A815" s="158"/>
      <c r="B815" s="159"/>
      <c r="C815" s="507" t="s">
        <v>1651</v>
      </c>
      <c r="D815" s="508"/>
      <c r="E815" s="161">
        <v>42.6</v>
      </c>
      <c r="F815" s="162"/>
      <c r="G815" s="163"/>
      <c r="M815" s="160" t="s">
        <v>1651</v>
      </c>
      <c r="O815" s="151"/>
    </row>
    <row r="816" spans="1:104" ht="12.75">
      <c r="A816" s="152">
        <v>183</v>
      </c>
      <c r="B816" s="153" t="s">
        <v>1652</v>
      </c>
      <c r="C816" s="154" t="s">
        <v>1653</v>
      </c>
      <c r="D816" s="155" t="s">
        <v>943</v>
      </c>
      <c r="E816" s="156">
        <v>0.3578</v>
      </c>
      <c r="F816" s="183">
        <v>0</v>
      </c>
      <c r="G816" s="157">
        <f>E816*F816</f>
        <v>0</v>
      </c>
      <c r="O816" s="151">
        <v>2</v>
      </c>
      <c r="AA816" s="129">
        <v>1</v>
      </c>
      <c r="AB816" s="129">
        <v>7</v>
      </c>
      <c r="AC816" s="129">
        <v>7</v>
      </c>
      <c r="AZ816" s="129">
        <v>2</v>
      </c>
      <c r="BA816" s="129">
        <f>IF(AZ816=1,G816,0)</f>
        <v>0</v>
      </c>
      <c r="BB816" s="129">
        <f>IF(AZ816=2,G816,0)</f>
        <v>0</v>
      </c>
      <c r="BC816" s="129">
        <f>IF(AZ816=3,G816,0)</f>
        <v>0</v>
      </c>
      <c r="BD816" s="129">
        <f>IF(AZ816=4,G816,0)</f>
        <v>0</v>
      </c>
      <c r="BE816" s="129">
        <f>IF(AZ816=5,G816,0)</f>
        <v>0</v>
      </c>
      <c r="CZ816" s="129">
        <v>0.02357</v>
      </c>
    </row>
    <row r="817" spans="1:15" ht="12.75">
      <c r="A817" s="158"/>
      <c r="B817" s="159"/>
      <c r="C817" s="507" t="s">
        <v>1338</v>
      </c>
      <c r="D817" s="508"/>
      <c r="E817" s="161">
        <v>0</v>
      </c>
      <c r="F817" s="162"/>
      <c r="G817" s="163"/>
      <c r="M817" s="160" t="s">
        <v>1338</v>
      </c>
      <c r="O817" s="151"/>
    </row>
    <row r="818" spans="1:15" ht="12.75">
      <c r="A818" s="158"/>
      <c r="B818" s="159"/>
      <c r="C818" s="507" t="s">
        <v>1654</v>
      </c>
      <c r="D818" s="508"/>
      <c r="E818" s="161">
        <v>0.3578</v>
      </c>
      <c r="F818" s="162"/>
      <c r="G818" s="163"/>
      <c r="M818" s="160" t="s">
        <v>1654</v>
      </c>
      <c r="O818" s="151"/>
    </row>
    <row r="819" spans="1:104" ht="22.5">
      <c r="A819" s="152">
        <v>184</v>
      </c>
      <c r="B819" s="153" t="s">
        <v>1655</v>
      </c>
      <c r="C819" s="154" t="s">
        <v>1904</v>
      </c>
      <c r="D819" s="155" t="s">
        <v>911</v>
      </c>
      <c r="E819" s="156">
        <f>SUM(G813:G818)/100</f>
        <v>0</v>
      </c>
      <c r="F819" s="184">
        <v>0</v>
      </c>
      <c r="G819" s="157">
        <f>E819*F819</f>
        <v>0</v>
      </c>
      <c r="O819" s="151">
        <v>2</v>
      </c>
      <c r="AA819" s="129">
        <v>7</v>
      </c>
      <c r="AB819" s="129">
        <v>1002</v>
      </c>
      <c r="AC819" s="129">
        <v>5</v>
      </c>
      <c r="AZ819" s="129">
        <v>2</v>
      </c>
      <c r="BA819" s="129">
        <f>IF(AZ819=1,G819,0)</f>
        <v>0</v>
      </c>
      <c r="BB819" s="129">
        <f>IF(AZ819=2,G819,0)</f>
        <v>0</v>
      </c>
      <c r="BC819" s="129">
        <f>IF(AZ819=3,G819,0)</f>
        <v>0</v>
      </c>
      <c r="BD819" s="129">
        <f>IF(AZ819=4,G819,0)</f>
        <v>0</v>
      </c>
      <c r="BE819" s="129">
        <f>IF(AZ819=5,G819,0)</f>
        <v>0</v>
      </c>
      <c r="CZ819" s="129">
        <v>0</v>
      </c>
    </row>
    <row r="820" spans="1:57" ht="12.75">
      <c r="A820" s="164"/>
      <c r="B820" s="165" t="s">
        <v>924</v>
      </c>
      <c r="C820" s="166" t="str">
        <f>CONCATENATE(B812," ",C812)</f>
        <v>762 Konstrukce tesařské</v>
      </c>
      <c r="D820" s="164"/>
      <c r="E820" s="167"/>
      <c r="F820" s="167"/>
      <c r="G820" s="168">
        <f>SUM(G812:G819)</f>
        <v>0</v>
      </c>
      <c r="O820" s="151">
        <v>4</v>
      </c>
      <c r="BA820" s="169">
        <f>SUM(BA812:BA819)</f>
        <v>0</v>
      </c>
      <c r="BB820" s="169">
        <f>SUM(BB812:BB819)</f>
        <v>0</v>
      </c>
      <c r="BC820" s="169">
        <f>SUM(BC812:BC819)</f>
        <v>0</v>
      </c>
      <c r="BD820" s="169">
        <f>SUM(BD812:BD819)</f>
        <v>0</v>
      </c>
      <c r="BE820" s="169">
        <f>SUM(BE812:BE819)</f>
        <v>0</v>
      </c>
    </row>
    <row r="821" spans="1:15" ht="12.75">
      <c r="A821" s="144" t="s">
        <v>921</v>
      </c>
      <c r="B821" s="145" t="s">
        <v>1656</v>
      </c>
      <c r="C821" s="146" t="s">
        <v>1657</v>
      </c>
      <c r="D821" s="147"/>
      <c r="E821" s="148"/>
      <c r="F821" s="148"/>
      <c r="G821" s="149"/>
      <c r="H821" s="150"/>
      <c r="I821" s="150"/>
      <c r="O821" s="151">
        <v>1</v>
      </c>
    </row>
    <row r="822" spans="1:104" ht="22.5">
      <c r="A822" s="152">
        <v>185</v>
      </c>
      <c r="B822" s="153" t="s">
        <v>1658</v>
      </c>
      <c r="C822" s="154" t="s">
        <v>1659</v>
      </c>
      <c r="D822" s="155" t="s">
        <v>1076</v>
      </c>
      <c r="E822" s="156">
        <v>1</v>
      </c>
      <c r="F822" s="183">
        <v>0</v>
      </c>
      <c r="G822" s="157">
        <f aca="true" t="shared" si="6" ref="G822:G833">E822*F822</f>
        <v>0</v>
      </c>
      <c r="O822" s="151">
        <v>2</v>
      </c>
      <c r="AA822" s="129">
        <v>12</v>
      </c>
      <c r="AB822" s="129">
        <v>0</v>
      </c>
      <c r="AC822" s="129">
        <v>1812</v>
      </c>
      <c r="AZ822" s="129">
        <v>2</v>
      </c>
      <c r="BA822" s="129">
        <f aca="true" t="shared" si="7" ref="BA822:BA833">IF(AZ822=1,G822,0)</f>
        <v>0</v>
      </c>
      <c r="BB822" s="129">
        <f aca="true" t="shared" si="8" ref="BB822:BB833">IF(AZ822=2,G822,0)</f>
        <v>0</v>
      </c>
      <c r="BC822" s="129">
        <f aca="true" t="shared" si="9" ref="BC822:BC833">IF(AZ822=3,G822,0)</f>
        <v>0</v>
      </c>
      <c r="BD822" s="129">
        <f aca="true" t="shared" si="10" ref="BD822:BD833">IF(AZ822=4,G822,0)</f>
        <v>0</v>
      </c>
      <c r="BE822" s="129">
        <f aca="true" t="shared" si="11" ref="BE822:BE833">IF(AZ822=5,G822,0)</f>
        <v>0</v>
      </c>
      <c r="CZ822" s="129">
        <v>0</v>
      </c>
    </row>
    <row r="823" spans="1:104" ht="22.5">
      <c r="A823" s="152">
        <v>186</v>
      </c>
      <c r="B823" s="153" t="s">
        <v>1660</v>
      </c>
      <c r="C823" s="154" t="s">
        <v>1661</v>
      </c>
      <c r="D823" s="155" t="s">
        <v>1076</v>
      </c>
      <c r="E823" s="156">
        <v>1</v>
      </c>
      <c r="F823" s="183">
        <v>0</v>
      </c>
      <c r="G823" s="157">
        <f t="shared" si="6"/>
        <v>0</v>
      </c>
      <c r="O823" s="151">
        <v>2</v>
      </c>
      <c r="AA823" s="129">
        <v>12</v>
      </c>
      <c r="AB823" s="129">
        <v>0</v>
      </c>
      <c r="AC823" s="129">
        <v>1813</v>
      </c>
      <c r="AZ823" s="129">
        <v>2</v>
      </c>
      <c r="BA823" s="129">
        <f t="shared" si="7"/>
        <v>0</v>
      </c>
      <c r="BB823" s="129">
        <f t="shared" si="8"/>
        <v>0</v>
      </c>
      <c r="BC823" s="129">
        <f t="shared" si="9"/>
        <v>0</v>
      </c>
      <c r="BD823" s="129">
        <f t="shared" si="10"/>
        <v>0</v>
      </c>
      <c r="BE823" s="129">
        <f t="shared" si="11"/>
        <v>0</v>
      </c>
      <c r="CZ823" s="129">
        <v>0</v>
      </c>
    </row>
    <row r="824" spans="1:104" ht="22.5">
      <c r="A824" s="152">
        <v>187</v>
      </c>
      <c r="B824" s="153" t="s">
        <v>1662</v>
      </c>
      <c r="C824" s="154" t="s">
        <v>1663</v>
      </c>
      <c r="D824" s="155" t="s">
        <v>1076</v>
      </c>
      <c r="E824" s="156">
        <v>1</v>
      </c>
      <c r="F824" s="183">
        <v>0</v>
      </c>
      <c r="G824" s="157">
        <f t="shared" si="6"/>
        <v>0</v>
      </c>
      <c r="O824" s="151">
        <v>2</v>
      </c>
      <c r="AA824" s="129">
        <v>12</v>
      </c>
      <c r="AB824" s="129">
        <v>0</v>
      </c>
      <c r="AC824" s="129">
        <v>1814</v>
      </c>
      <c r="AZ824" s="129">
        <v>2</v>
      </c>
      <c r="BA824" s="129">
        <f t="shared" si="7"/>
        <v>0</v>
      </c>
      <c r="BB824" s="129">
        <f t="shared" si="8"/>
        <v>0</v>
      </c>
      <c r="BC824" s="129">
        <f t="shared" si="9"/>
        <v>0</v>
      </c>
      <c r="BD824" s="129">
        <f t="shared" si="10"/>
        <v>0</v>
      </c>
      <c r="BE824" s="129">
        <f t="shared" si="11"/>
        <v>0</v>
      </c>
      <c r="CZ824" s="129">
        <v>0</v>
      </c>
    </row>
    <row r="825" spans="1:104" ht="22.5">
      <c r="A825" s="152">
        <v>188</v>
      </c>
      <c r="B825" s="153" t="s">
        <v>1664</v>
      </c>
      <c r="C825" s="154" t="s">
        <v>1665</v>
      </c>
      <c r="D825" s="155" t="s">
        <v>1076</v>
      </c>
      <c r="E825" s="156">
        <v>1</v>
      </c>
      <c r="F825" s="183">
        <v>0</v>
      </c>
      <c r="G825" s="157">
        <f t="shared" si="6"/>
        <v>0</v>
      </c>
      <c r="O825" s="151">
        <v>2</v>
      </c>
      <c r="AA825" s="129">
        <v>12</v>
      </c>
      <c r="AB825" s="129">
        <v>0</v>
      </c>
      <c r="AC825" s="129">
        <v>1815</v>
      </c>
      <c r="AZ825" s="129">
        <v>2</v>
      </c>
      <c r="BA825" s="129">
        <f t="shared" si="7"/>
        <v>0</v>
      </c>
      <c r="BB825" s="129">
        <f t="shared" si="8"/>
        <v>0</v>
      </c>
      <c r="BC825" s="129">
        <f t="shared" si="9"/>
        <v>0</v>
      </c>
      <c r="BD825" s="129">
        <f t="shared" si="10"/>
        <v>0</v>
      </c>
      <c r="BE825" s="129">
        <f t="shared" si="11"/>
        <v>0</v>
      </c>
      <c r="CZ825" s="129">
        <v>0</v>
      </c>
    </row>
    <row r="826" spans="1:104" ht="22.5">
      <c r="A826" s="152">
        <v>189</v>
      </c>
      <c r="B826" s="153" t="s">
        <v>1666</v>
      </c>
      <c r="C826" s="154" t="s">
        <v>1667</v>
      </c>
      <c r="D826" s="155" t="s">
        <v>1106</v>
      </c>
      <c r="E826" s="156">
        <v>25</v>
      </c>
      <c r="F826" s="183">
        <v>0</v>
      </c>
      <c r="G826" s="157">
        <f t="shared" si="6"/>
        <v>0</v>
      </c>
      <c r="O826" s="151">
        <v>2</v>
      </c>
      <c r="AA826" s="129">
        <v>12</v>
      </c>
      <c r="AB826" s="129">
        <v>0</v>
      </c>
      <c r="AC826" s="129">
        <v>1817</v>
      </c>
      <c r="AZ826" s="129">
        <v>2</v>
      </c>
      <c r="BA826" s="129">
        <f t="shared" si="7"/>
        <v>0</v>
      </c>
      <c r="BB826" s="129">
        <f t="shared" si="8"/>
        <v>0</v>
      </c>
      <c r="BC826" s="129">
        <f t="shared" si="9"/>
        <v>0</v>
      </c>
      <c r="BD826" s="129">
        <f t="shared" si="10"/>
        <v>0</v>
      </c>
      <c r="BE826" s="129">
        <f t="shared" si="11"/>
        <v>0</v>
      </c>
      <c r="CZ826" s="129">
        <v>0</v>
      </c>
    </row>
    <row r="827" spans="1:104" ht="22.5">
      <c r="A827" s="152">
        <v>190</v>
      </c>
      <c r="B827" s="153" t="s">
        <v>1668</v>
      </c>
      <c r="C827" s="154" t="s">
        <v>1669</v>
      </c>
      <c r="D827" s="155" t="s">
        <v>1106</v>
      </c>
      <c r="E827" s="156">
        <v>15.5</v>
      </c>
      <c r="F827" s="183">
        <v>0</v>
      </c>
      <c r="G827" s="157">
        <f t="shared" si="6"/>
        <v>0</v>
      </c>
      <c r="O827" s="151">
        <v>2</v>
      </c>
      <c r="AA827" s="129">
        <v>12</v>
      </c>
      <c r="AB827" s="129">
        <v>0</v>
      </c>
      <c r="AC827" s="129">
        <v>1818</v>
      </c>
      <c r="AZ827" s="129">
        <v>2</v>
      </c>
      <c r="BA827" s="129">
        <f t="shared" si="7"/>
        <v>0</v>
      </c>
      <c r="BB827" s="129">
        <f t="shared" si="8"/>
        <v>0</v>
      </c>
      <c r="BC827" s="129">
        <f t="shared" si="9"/>
        <v>0</v>
      </c>
      <c r="BD827" s="129">
        <f t="shared" si="10"/>
        <v>0</v>
      </c>
      <c r="BE827" s="129">
        <f t="shared" si="11"/>
        <v>0</v>
      </c>
      <c r="CZ827" s="129">
        <v>0</v>
      </c>
    </row>
    <row r="828" spans="1:104" ht="22.5">
      <c r="A828" s="152">
        <v>191</v>
      </c>
      <c r="B828" s="153" t="s">
        <v>1670</v>
      </c>
      <c r="C828" s="154" t="s">
        <v>1671</v>
      </c>
      <c r="D828" s="155" t="s">
        <v>1106</v>
      </c>
      <c r="E828" s="156">
        <v>10</v>
      </c>
      <c r="F828" s="183">
        <v>0</v>
      </c>
      <c r="G828" s="157">
        <f t="shared" si="6"/>
        <v>0</v>
      </c>
      <c r="O828" s="151">
        <v>2</v>
      </c>
      <c r="AA828" s="129">
        <v>12</v>
      </c>
      <c r="AB828" s="129">
        <v>0</v>
      </c>
      <c r="AC828" s="129">
        <v>1819</v>
      </c>
      <c r="AZ828" s="129">
        <v>2</v>
      </c>
      <c r="BA828" s="129">
        <f t="shared" si="7"/>
        <v>0</v>
      </c>
      <c r="BB828" s="129">
        <f t="shared" si="8"/>
        <v>0</v>
      </c>
      <c r="BC828" s="129">
        <f t="shared" si="9"/>
        <v>0</v>
      </c>
      <c r="BD828" s="129">
        <f t="shared" si="10"/>
        <v>0</v>
      </c>
      <c r="BE828" s="129">
        <f t="shared" si="11"/>
        <v>0</v>
      </c>
      <c r="CZ828" s="129">
        <v>0</v>
      </c>
    </row>
    <row r="829" spans="1:104" ht="22.5">
      <c r="A829" s="152">
        <v>192</v>
      </c>
      <c r="B829" s="153" t="s">
        <v>1672</v>
      </c>
      <c r="C829" s="154" t="s">
        <v>1673</v>
      </c>
      <c r="D829" s="155" t="s">
        <v>1076</v>
      </c>
      <c r="E829" s="156">
        <v>1</v>
      </c>
      <c r="F829" s="183">
        <v>0</v>
      </c>
      <c r="G829" s="157">
        <f t="shared" si="6"/>
        <v>0</v>
      </c>
      <c r="O829" s="151">
        <v>2</v>
      </c>
      <c r="AA829" s="129">
        <v>12</v>
      </c>
      <c r="AB829" s="129">
        <v>0</v>
      </c>
      <c r="AC829" s="129">
        <v>1820</v>
      </c>
      <c r="AZ829" s="129">
        <v>2</v>
      </c>
      <c r="BA829" s="129">
        <f t="shared" si="7"/>
        <v>0</v>
      </c>
      <c r="BB829" s="129">
        <f t="shared" si="8"/>
        <v>0</v>
      </c>
      <c r="BC829" s="129">
        <f t="shared" si="9"/>
        <v>0</v>
      </c>
      <c r="BD829" s="129">
        <f t="shared" si="10"/>
        <v>0</v>
      </c>
      <c r="BE829" s="129">
        <f t="shared" si="11"/>
        <v>0</v>
      </c>
      <c r="CZ829" s="129">
        <v>0</v>
      </c>
    </row>
    <row r="830" spans="1:104" ht="22.5">
      <c r="A830" s="152">
        <v>193</v>
      </c>
      <c r="B830" s="153" t="s">
        <v>1674</v>
      </c>
      <c r="C830" s="154" t="s">
        <v>1675</v>
      </c>
      <c r="D830" s="155" t="s">
        <v>1106</v>
      </c>
      <c r="E830" s="156">
        <v>10</v>
      </c>
      <c r="F830" s="183">
        <v>0</v>
      </c>
      <c r="G830" s="157">
        <f t="shared" si="6"/>
        <v>0</v>
      </c>
      <c r="O830" s="151">
        <v>2</v>
      </c>
      <c r="AA830" s="129">
        <v>12</v>
      </c>
      <c r="AB830" s="129">
        <v>0</v>
      </c>
      <c r="AC830" s="129">
        <v>1821</v>
      </c>
      <c r="AZ830" s="129">
        <v>2</v>
      </c>
      <c r="BA830" s="129">
        <f t="shared" si="7"/>
        <v>0</v>
      </c>
      <c r="BB830" s="129">
        <f t="shared" si="8"/>
        <v>0</v>
      </c>
      <c r="BC830" s="129">
        <f t="shared" si="9"/>
        <v>0</v>
      </c>
      <c r="BD830" s="129">
        <f t="shared" si="10"/>
        <v>0</v>
      </c>
      <c r="BE830" s="129">
        <f t="shared" si="11"/>
        <v>0</v>
      </c>
      <c r="CZ830" s="129">
        <v>0</v>
      </c>
    </row>
    <row r="831" spans="1:104" ht="22.5">
      <c r="A831" s="152">
        <v>194</v>
      </c>
      <c r="B831" s="153" t="s">
        <v>1676</v>
      </c>
      <c r="C831" s="154" t="s">
        <v>1677</v>
      </c>
      <c r="D831" s="155" t="s">
        <v>1106</v>
      </c>
      <c r="E831" s="156">
        <v>3</v>
      </c>
      <c r="F831" s="183">
        <v>0</v>
      </c>
      <c r="G831" s="157">
        <f t="shared" si="6"/>
        <v>0</v>
      </c>
      <c r="O831" s="151">
        <v>2</v>
      </c>
      <c r="AA831" s="129">
        <v>12</v>
      </c>
      <c r="AB831" s="129">
        <v>0</v>
      </c>
      <c r="AC831" s="129">
        <v>1822</v>
      </c>
      <c r="AZ831" s="129">
        <v>2</v>
      </c>
      <c r="BA831" s="129">
        <f t="shared" si="7"/>
        <v>0</v>
      </c>
      <c r="BB831" s="129">
        <f t="shared" si="8"/>
        <v>0</v>
      </c>
      <c r="BC831" s="129">
        <f t="shared" si="9"/>
        <v>0</v>
      </c>
      <c r="BD831" s="129">
        <f t="shared" si="10"/>
        <v>0</v>
      </c>
      <c r="BE831" s="129">
        <f t="shared" si="11"/>
        <v>0</v>
      </c>
      <c r="CZ831" s="129">
        <v>0</v>
      </c>
    </row>
    <row r="832" spans="1:104" ht="22.5">
      <c r="A832" s="152">
        <v>195</v>
      </c>
      <c r="B832" s="153" t="s">
        <v>1678</v>
      </c>
      <c r="C832" s="154" t="s">
        <v>1679</v>
      </c>
      <c r="D832" s="155" t="s">
        <v>1076</v>
      </c>
      <c r="E832" s="156">
        <v>1</v>
      </c>
      <c r="F832" s="183">
        <v>0</v>
      </c>
      <c r="G832" s="157">
        <f t="shared" si="6"/>
        <v>0</v>
      </c>
      <c r="O832" s="151">
        <v>2</v>
      </c>
      <c r="AA832" s="129">
        <v>12</v>
      </c>
      <c r="AB832" s="129">
        <v>0</v>
      </c>
      <c r="AC832" s="129">
        <v>1823</v>
      </c>
      <c r="AZ832" s="129">
        <v>2</v>
      </c>
      <c r="BA832" s="129">
        <f t="shared" si="7"/>
        <v>0</v>
      </c>
      <c r="BB832" s="129">
        <f t="shared" si="8"/>
        <v>0</v>
      </c>
      <c r="BC832" s="129">
        <f t="shared" si="9"/>
        <v>0</v>
      </c>
      <c r="BD832" s="129">
        <f t="shared" si="10"/>
        <v>0</v>
      </c>
      <c r="BE832" s="129">
        <f t="shared" si="11"/>
        <v>0</v>
      </c>
      <c r="CZ832" s="129">
        <v>0</v>
      </c>
    </row>
    <row r="833" spans="1:104" ht="22.5">
      <c r="A833" s="152">
        <v>196</v>
      </c>
      <c r="B833" s="153" t="s">
        <v>1680</v>
      </c>
      <c r="C833" s="154" t="s">
        <v>1905</v>
      </c>
      <c r="D833" s="155" t="s">
        <v>911</v>
      </c>
      <c r="E833" s="156">
        <f>SUM(G822:G832)/100</f>
        <v>0</v>
      </c>
      <c r="F833" s="184">
        <v>0</v>
      </c>
      <c r="G833" s="157">
        <f t="shared" si="6"/>
        <v>0</v>
      </c>
      <c r="O833" s="151">
        <v>2</v>
      </c>
      <c r="AA833" s="129">
        <v>7</v>
      </c>
      <c r="AB833" s="129">
        <v>1002</v>
      </c>
      <c r="AC833" s="129">
        <v>5</v>
      </c>
      <c r="AZ833" s="129">
        <v>2</v>
      </c>
      <c r="BA833" s="129">
        <f t="shared" si="7"/>
        <v>0</v>
      </c>
      <c r="BB833" s="129">
        <f t="shared" si="8"/>
        <v>0</v>
      </c>
      <c r="BC833" s="129">
        <f t="shared" si="9"/>
        <v>0</v>
      </c>
      <c r="BD833" s="129">
        <f t="shared" si="10"/>
        <v>0</v>
      </c>
      <c r="BE833" s="129">
        <f t="shared" si="11"/>
        <v>0</v>
      </c>
      <c r="CZ833" s="129">
        <v>0</v>
      </c>
    </row>
    <row r="834" spans="1:57" ht="12.75">
      <c r="A834" s="164"/>
      <c r="B834" s="165" t="s">
        <v>924</v>
      </c>
      <c r="C834" s="166" t="str">
        <f>CONCATENATE(B821," ",C821)</f>
        <v>764 Konstrukce klempířské</v>
      </c>
      <c r="D834" s="164"/>
      <c r="E834" s="167"/>
      <c r="F834" s="167"/>
      <c r="G834" s="168">
        <f>SUM(G821:G833)</f>
        <v>0</v>
      </c>
      <c r="O834" s="151">
        <v>4</v>
      </c>
      <c r="BA834" s="169">
        <f>SUM(BA821:BA833)</f>
        <v>0</v>
      </c>
      <c r="BB834" s="169">
        <f>SUM(BB821:BB833)</f>
        <v>0</v>
      </c>
      <c r="BC834" s="169">
        <f>SUM(BC821:BC833)</f>
        <v>0</v>
      </c>
      <c r="BD834" s="169">
        <f>SUM(BD821:BD833)</f>
        <v>0</v>
      </c>
      <c r="BE834" s="169">
        <f>SUM(BE821:BE833)</f>
        <v>0</v>
      </c>
    </row>
    <row r="835" spans="1:15" ht="12.75">
      <c r="A835" s="144" t="s">
        <v>921</v>
      </c>
      <c r="B835" s="145" t="s">
        <v>1681</v>
      </c>
      <c r="C835" s="146" t="s">
        <v>1682</v>
      </c>
      <c r="D835" s="147"/>
      <c r="E835" s="148"/>
      <c r="F835" s="148"/>
      <c r="G835" s="149"/>
      <c r="H835" s="150"/>
      <c r="I835" s="150"/>
      <c r="O835" s="151">
        <v>1</v>
      </c>
    </row>
    <row r="836" spans="1:104" ht="22.5">
      <c r="A836" s="152">
        <v>197</v>
      </c>
      <c r="B836" s="153" t="s">
        <v>1683</v>
      </c>
      <c r="C836" s="154" t="s">
        <v>1684</v>
      </c>
      <c r="D836" s="155" t="s">
        <v>1106</v>
      </c>
      <c r="E836" s="156">
        <v>13.55</v>
      </c>
      <c r="F836" s="183">
        <v>0</v>
      </c>
      <c r="G836" s="157">
        <f>E836*F836</f>
        <v>0</v>
      </c>
      <c r="O836" s="151">
        <v>2</v>
      </c>
      <c r="AA836" s="129">
        <v>2</v>
      </c>
      <c r="AB836" s="129">
        <v>7</v>
      </c>
      <c r="AC836" s="129">
        <v>7</v>
      </c>
      <c r="AZ836" s="129">
        <v>2</v>
      </c>
      <c r="BA836" s="129">
        <f>IF(AZ836=1,G836,0)</f>
        <v>0</v>
      </c>
      <c r="BB836" s="129">
        <f>IF(AZ836=2,G836,0)</f>
        <v>0</v>
      </c>
      <c r="BC836" s="129">
        <f>IF(AZ836=3,G836,0)</f>
        <v>0</v>
      </c>
      <c r="BD836" s="129">
        <f>IF(AZ836=4,G836,0)</f>
        <v>0</v>
      </c>
      <c r="BE836" s="129">
        <f>IF(AZ836=5,G836,0)</f>
        <v>0</v>
      </c>
      <c r="CZ836" s="129">
        <v>0.00372</v>
      </c>
    </row>
    <row r="837" spans="1:15" ht="12.75">
      <c r="A837" s="158"/>
      <c r="B837" s="159"/>
      <c r="C837" s="507" t="s">
        <v>1685</v>
      </c>
      <c r="D837" s="508"/>
      <c r="E837" s="161">
        <v>1</v>
      </c>
      <c r="F837" s="162"/>
      <c r="G837" s="163"/>
      <c r="M837" s="160" t="s">
        <v>1685</v>
      </c>
      <c r="O837" s="151"/>
    </row>
    <row r="838" spans="1:15" ht="12.75">
      <c r="A838" s="158"/>
      <c r="B838" s="159"/>
      <c r="C838" s="507" t="s">
        <v>1686</v>
      </c>
      <c r="D838" s="508"/>
      <c r="E838" s="161">
        <v>2.1</v>
      </c>
      <c r="F838" s="162"/>
      <c r="G838" s="163"/>
      <c r="M838" s="160" t="s">
        <v>1686</v>
      </c>
      <c r="O838" s="151"/>
    </row>
    <row r="839" spans="1:15" ht="12.75">
      <c r="A839" s="158"/>
      <c r="B839" s="159"/>
      <c r="C839" s="507" t="s">
        <v>1687</v>
      </c>
      <c r="D839" s="508"/>
      <c r="E839" s="161">
        <v>2.25</v>
      </c>
      <c r="F839" s="162"/>
      <c r="G839" s="163"/>
      <c r="M839" s="160" t="s">
        <v>1687</v>
      </c>
      <c r="O839" s="151"/>
    </row>
    <row r="840" spans="1:15" ht="12.75">
      <c r="A840" s="158"/>
      <c r="B840" s="159"/>
      <c r="C840" s="507" t="s">
        <v>1688</v>
      </c>
      <c r="D840" s="508"/>
      <c r="E840" s="161">
        <v>7.2</v>
      </c>
      <c r="F840" s="162"/>
      <c r="G840" s="163"/>
      <c r="M840" s="160" t="s">
        <v>1688</v>
      </c>
      <c r="O840" s="151"/>
    </row>
    <row r="841" spans="1:15" ht="12.75">
      <c r="A841" s="158"/>
      <c r="B841" s="159"/>
      <c r="C841" s="507" t="s">
        <v>1689</v>
      </c>
      <c r="D841" s="508"/>
      <c r="E841" s="161">
        <v>1</v>
      </c>
      <c r="F841" s="162"/>
      <c r="G841" s="163"/>
      <c r="M841" s="160" t="s">
        <v>1689</v>
      </c>
      <c r="O841" s="151"/>
    </row>
    <row r="842" spans="1:104" ht="22.5">
      <c r="A842" s="152">
        <v>198</v>
      </c>
      <c r="B842" s="153" t="s">
        <v>1690</v>
      </c>
      <c r="C842" s="154" t="s">
        <v>1691</v>
      </c>
      <c r="D842" s="155" t="s">
        <v>1076</v>
      </c>
      <c r="E842" s="156">
        <v>1</v>
      </c>
      <c r="F842" s="183">
        <v>0</v>
      </c>
      <c r="G842" s="157">
        <f aca="true" t="shared" si="12" ref="G842:G851">E842*F842</f>
        <v>0</v>
      </c>
      <c r="O842" s="151">
        <v>2</v>
      </c>
      <c r="AA842" s="129">
        <v>12</v>
      </c>
      <c r="AB842" s="129">
        <v>0</v>
      </c>
      <c r="AC842" s="129">
        <v>1824</v>
      </c>
      <c r="AZ842" s="129">
        <v>2</v>
      </c>
      <c r="BA842" s="129">
        <f aca="true" t="shared" si="13" ref="BA842:BA851">IF(AZ842=1,G842,0)</f>
        <v>0</v>
      </c>
      <c r="BB842" s="129">
        <f aca="true" t="shared" si="14" ref="BB842:BB851">IF(AZ842=2,G842,0)</f>
        <v>0</v>
      </c>
      <c r="BC842" s="129">
        <f aca="true" t="shared" si="15" ref="BC842:BC851">IF(AZ842=3,G842,0)</f>
        <v>0</v>
      </c>
      <c r="BD842" s="129">
        <f aca="true" t="shared" si="16" ref="BD842:BD851">IF(AZ842=4,G842,0)</f>
        <v>0</v>
      </c>
      <c r="BE842" s="129">
        <f aca="true" t="shared" si="17" ref="BE842:BE851">IF(AZ842=5,G842,0)</f>
        <v>0</v>
      </c>
      <c r="CZ842" s="129">
        <v>0</v>
      </c>
    </row>
    <row r="843" spans="1:104" ht="22.5">
      <c r="A843" s="152">
        <v>199</v>
      </c>
      <c r="B843" s="153" t="s">
        <v>1692</v>
      </c>
      <c r="C843" s="154" t="s">
        <v>1693</v>
      </c>
      <c r="D843" s="155" t="s">
        <v>1076</v>
      </c>
      <c r="E843" s="156">
        <v>1</v>
      </c>
      <c r="F843" s="183">
        <v>0</v>
      </c>
      <c r="G843" s="157">
        <f t="shared" si="12"/>
        <v>0</v>
      </c>
      <c r="O843" s="151">
        <v>2</v>
      </c>
      <c r="AA843" s="129">
        <v>12</v>
      </c>
      <c r="AB843" s="129">
        <v>0</v>
      </c>
      <c r="AC843" s="129">
        <v>1825</v>
      </c>
      <c r="AZ843" s="129">
        <v>2</v>
      </c>
      <c r="BA843" s="129">
        <f t="shared" si="13"/>
        <v>0</v>
      </c>
      <c r="BB843" s="129">
        <f t="shared" si="14"/>
        <v>0</v>
      </c>
      <c r="BC843" s="129">
        <f t="shared" si="15"/>
        <v>0</v>
      </c>
      <c r="BD843" s="129">
        <f t="shared" si="16"/>
        <v>0</v>
      </c>
      <c r="BE843" s="129">
        <f t="shared" si="17"/>
        <v>0</v>
      </c>
      <c r="CZ843" s="129">
        <v>0</v>
      </c>
    </row>
    <row r="844" spans="1:104" ht="22.5">
      <c r="A844" s="152">
        <v>200</v>
      </c>
      <c r="B844" s="153" t="s">
        <v>1694</v>
      </c>
      <c r="C844" s="154" t="s">
        <v>1695</v>
      </c>
      <c r="D844" s="155" t="s">
        <v>1076</v>
      </c>
      <c r="E844" s="156">
        <v>1</v>
      </c>
      <c r="F844" s="183">
        <v>0</v>
      </c>
      <c r="G844" s="157">
        <f t="shared" si="12"/>
        <v>0</v>
      </c>
      <c r="O844" s="151">
        <v>2</v>
      </c>
      <c r="AA844" s="129">
        <v>12</v>
      </c>
      <c r="AB844" s="129">
        <v>0</v>
      </c>
      <c r="AC844" s="129">
        <v>1826</v>
      </c>
      <c r="AZ844" s="129">
        <v>2</v>
      </c>
      <c r="BA844" s="129">
        <f t="shared" si="13"/>
        <v>0</v>
      </c>
      <c r="BB844" s="129">
        <f t="shared" si="14"/>
        <v>0</v>
      </c>
      <c r="BC844" s="129">
        <f t="shared" si="15"/>
        <v>0</v>
      </c>
      <c r="BD844" s="129">
        <f t="shared" si="16"/>
        <v>0</v>
      </c>
      <c r="BE844" s="129">
        <f t="shared" si="17"/>
        <v>0</v>
      </c>
      <c r="CZ844" s="129">
        <v>0</v>
      </c>
    </row>
    <row r="845" spans="1:104" ht="22.5">
      <c r="A845" s="152">
        <v>201</v>
      </c>
      <c r="B845" s="153" t="s">
        <v>1696</v>
      </c>
      <c r="C845" s="154" t="s">
        <v>1697</v>
      </c>
      <c r="D845" s="155" t="s">
        <v>1076</v>
      </c>
      <c r="E845" s="156">
        <v>2</v>
      </c>
      <c r="F845" s="183">
        <v>0</v>
      </c>
      <c r="G845" s="157">
        <f t="shared" si="12"/>
        <v>0</v>
      </c>
      <c r="O845" s="151">
        <v>2</v>
      </c>
      <c r="AA845" s="129">
        <v>12</v>
      </c>
      <c r="AB845" s="129">
        <v>0</v>
      </c>
      <c r="AC845" s="129">
        <v>1828</v>
      </c>
      <c r="AZ845" s="129">
        <v>2</v>
      </c>
      <c r="BA845" s="129">
        <f t="shared" si="13"/>
        <v>0</v>
      </c>
      <c r="BB845" s="129">
        <f t="shared" si="14"/>
        <v>0</v>
      </c>
      <c r="BC845" s="129">
        <f t="shared" si="15"/>
        <v>0</v>
      </c>
      <c r="BD845" s="129">
        <f t="shared" si="16"/>
        <v>0</v>
      </c>
      <c r="BE845" s="129">
        <f t="shared" si="17"/>
        <v>0</v>
      </c>
      <c r="CZ845" s="129">
        <v>0</v>
      </c>
    </row>
    <row r="846" spans="1:104" ht="22.5">
      <c r="A846" s="152">
        <v>202</v>
      </c>
      <c r="B846" s="153" t="s">
        <v>1698</v>
      </c>
      <c r="C846" s="154" t="s">
        <v>1697</v>
      </c>
      <c r="D846" s="155" t="s">
        <v>1076</v>
      </c>
      <c r="E846" s="156">
        <v>1</v>
      </c>
      <c r="F846" s="183">
        <v>0</v>
      </c>
      <c r="G846" s="157">
        <f t="shared" si="12"/>
        <v>0</v>
      </c>
      <c r="O846" s="151">
        <v>2</v>
      </c>
      <c r="AA846" s="129">
        <v>12</v>
      </c>
      <c r="AB846" s="129">
        <v>0</v>
      </c>
      <c r="AC846" s="129">
        <v>1829</v>
      </c>
      <c r="AZ846" s="129">
        <v>2</v>
      </c>
      <c r="BA846" s="129">
        <f t="shared" si="13"/>
        <v>0</v>
      </c>
      <c r="BB846" s="129">
        <f t="shared" si="14"/>
        <v>0</v>
      </c>
      <c r="BC846" s="129">
        <f t="shared" si="15"/>
        <v>0</v>
      </c>
      <c r="BD846" s="129">
        <f t="shared" si="16"/>
        <v>0</v>
      </c>
      <c r="BE846" s="129">
        <f t="shared" si="17"/>
        <v>0</v>
      </c>
      <c r="CZ846" s="129">
        <v>0</v>
      </c>
    </row>
    <row r="847" spans="1:104" ht="22.5">
      <c r="A847" s="152">
        <v>203</v>
      </c>
      <c r="B847" s="153" t="s">
        <v>1699</v>
      </c>
      <c r="C847" s="154" t="s">
        <v>1697</v>
      </c>
      <c r="D847" s="155" t="s">
        <v>1076</v>
      </c>
      <c r="E847" s="156">
        <v>1</v>
      </c>
      <c r="F847" s="183">
        <v>0</v>
      </c>
      <c r="G847" s="157">
        <f t="shared" si="12"/>
        <v>0</v>
      </c>
      <c r="O847" s="151">
        <v>2</v>
      </c>
      <c r="AA847" s="129">
        <v>12</v>
      </c>
      <c r="AB847" s="129">
        <v>0</v>
      </c>
      <c r="AC847" s="129">
        <v>1878</v>
      </c>
      <c r="AZ847" s="129">
        <v>2</v>
      </c>
      <c r="BA847" s="129">
        <f t="shared" si="13"/>
        <v>0</v>
      </c>
      <c r="BB847" s="129">
        <f t="shared" si="14"/>
        <v>0</v>
      </c>
      <c r="BC847" s="129">
        <f t="shared" si="15"/>
        <v>0</v>
      </c>
      <c r="BD847" s="129">
        <f t="shared" si="16"/>
        <v>0</v>
      </c>
      <c r="BE847" s="129">
        <f t="shared" si="17"/>
        <v>0</v>
      </c>
      <c r="CZ847" s="129">
        <v>0</v>
      </c>
    </row>
    <row r="848" spans="1:104" ht="22.5">
      <c r="A848" s="152">
        <v>204</v>
      </c>
      <c r="B848" s="153" t="s">
        <v>1700</v>
      </c>
      <c r="C848" s="154" t="s">
        <v>1701</v>
      </c>
      <c r="D848" s="155" t="s">
        <v>1076</v>
      </c>
      <c r="E848" s="156">
        <v>2</v>
      </c>
      <c r="F848" s="183">
        <v>0</v>
      </c>
      <c r="G848" s="157">
        <f t="shared" si="12"/>
        <v>0</v>
      </c>
      <c r="O848" s="151">
        <v>2</v>
      </c>
      <c r="AA848" s="129">
        <v>12</v>
      </c>
      <c r="AB848" s="129">
        <v>0</v>
      </c>
      <c r="AC848" s="129">
        <v>1830</v>
      </c>
      <c r="AZ848" s="129">
        <v>2</v>
      </c>
      <c r="BA848" s="129">
        <f t="shared" si="13"/>
        <v>0</v>
      </c>
      <c r="BB848" s="129">
        <f t="shared" si="14"/>
        <v>0</v>
      </c>
      <c r="BC848" s="129">
        <f t="shared" si="15"/>
        <v>0</v>
      </c>
      <c r="BD848" s="129">
        <f t="shared" si="16"/>
        <v>0</v>
      </c>
      <c r="BE848" s="129">
        <f t="shared" si="17"/>
        <v>0</v>
      </c>
      <c r="CZ848" s="129">
        <v>0</v>
      </c>
    </row>
    <row r="849" spans="1:104" ht="22.5">
      <c r="A849" s="152">
        <v>205</v>
      </c>
      <c r="B849" s="153" t="s">
        <v>1702</v>
      </c>
      <c r="C849" s="154" t="s">
        <v>1703</v>
      </c>
      <c r="D849" s="155" t="s">
        <v>1076</v>
      </c>
      <c r="E849" s="156">
        <v>3</v>
      </c>
      <c r="F849" s="183">
        <v>0</v>
      </c>
      <c r="G849" s="157">
        <f t="shared" si="12"/>
        <v>0</v>
      </c>
      <c r="O849" s="151">
        <v>2</v>
      </c>
      <c r="AA849" s="129">
        <v>12</v>
      </c>
      <c r="AB849" s="129">
        <v>0</v>
      </c>
      <c r="AC849" s="129">
        <v>1832</v>
      </c>
      <c r="AZ849" s="129">
        <v>2</v>
      </c>
      <c r="BA849" s="129">
        <f t="shared" si="13"/>
        <v>0</v>
      </c>
      <c r="BB849" s="129">
        <f t="shared" si="14"/>
        <v>0</v>
      </c>
      <c r="BC849" s="129">
        <f t="shared" si="15"/>
        <v>0</v>
      </c>
      <c r="BD849" s="129">
        <f t="shared" si="16"/>
        <v>0</v>
      </c>
      <c r="BE849" s="129">
        <f t="shared" si="17"/>
        <v>0</v>
      </c>
      <c r="CZ849" s="129">
        <v>0</v>
      </c>
    </row>
    <row r="850" spans="1:104" ht="22.5">
      <c r="A850" s="152">
        <v>206</v>
      </c>
      <c r="B850" s="153" t="s">
        <v>1704</v>
      </c>
      <c r="C850" s="154" t="s">
        <v>1705</v>
      </c>
      <c r="D850" s="155" t="s">
        <v>1076</v>
      </c>
      <c r="E850" s="156">
        <v>1</v>
      </c>
      <c r="F850" s="183">
        <v>0</v>
      </c>
      <c r="G850" s="157">
        <f t="shared" si="12"/>
        <v>0</v>
      </c>
      <c r="O850" s="151">
        <v>2</v>
      </c>
      <c r="AA850" s="129">
        <v>12</v>
      </c>
      <c r="AB850" s="129">
        <v>0</v>
      </c>
      <c r="AC850" s="129">
        <v>1833</v>
      </c>
      <c r="AZ850" s="129">
        <v>2</v>
      </c>
      <c r="BA850" s="129">
        <f t="shared" si="13"/>
        <v>0</v>
      </c>
      <c r="BB850" s="129">
        <f t="shared" si="14"/>
        <v>0</v>
      </c>
      <c r="BC850" s="129">
        <f t="shared" si="15"/>
        <v>0</v>
      </c>
      <c r="BD850" s="129">
        <f t="shared" si="16"/>
        <v>0</v>
      </c>
      <c r="BE850" s="129">
        <f t="shared" si="17"/>
        <v>0</v>
      </c>
      <c r="CZ850" s="129">
        <v>0</v>
      </c>
    </row>
    <row r="851" spans="1:104" ht="22.5">
      <c r="A851" s="152">
        <v>207</v>
      </c>
      <c r="B851" s="153" t="s">
        <v>1706</v>
      </c>
      <c r="C851" s="154" t="s">
        <v>1906</v>
      </c>
      <c r="D851" s="155" t="s">
        <v>911</v>
      </c>
      <c r="E851" s="156">
        <f>SUM(G836:G850)/100</f>
        <v>0</v>
      </c>
      <c r="F851" s="184">
        <v>0</v>
      </c>
      <c r="G851" s="157">
        <f t="shared" si="12"/>
        <v>0</v>
      </c>
      <c r="O851" s="151">
        <v>2</v>
      </c>
      <c r="AA851" s="129">
        <v>7</v>
      </c>
      <c r="AB851" s="129">
        <v>1002</v>
      </c>
      <c r="AC851" s="129">
        <v>5</v>
      </c>
      <c r="AZ851" s="129">
        <v>2</v>
      </c>
      <c r="BA851" s="129">
        <f t="shared" si="13"/>
        <v>0</v>
      </c>
      <c r="BB851" s="129">
        <f t="shared" si="14"/>
        <v>0</v>
      </c>
      <c r="BC851" s="129">
        <f t="shared" si="15"/>
        <v>0</v>
      </c>
      <c r="BD851" s="129">
        <f t="shared" si="16"/>
        <v>0</v>
      </c>
      <c r="BE851" s="129">
        <f t="shared" si="17"/>
        <v>0</v>
      </c>
      <c r="CZ851" s="129">
        <v>0</v>
      </c>
    </row>
    <row r="852" spans="1:57" ht="12.75">
      <c r="A852" s="164"/>
      <c r="B852" s="165" t="s">
        <v>924</v>
      </c>
      <c r="C852" s="166" t="str">
        <f>CONCATENATE(B835," ",C835)</f>
        <v>766 Konstrukce truhlářské</v>
      </c>
      <c r="D852" s="164"/>
      <c r="E852" s="167"/>
      <c r="F852" s="167"/>
      <c r="G852" s="168">
        <f>SUM(G835:G851)</f>
        <v>0</v>
      </c>
      <c r="O852" s="151">
        <v>4</v>
      </c>
      <c r="BA852" s="169">
        <f>SUM(BA835:BA851)</f>
        <v>0</v>
      </c>
      <c r="BB852" s="169">
        <f>SUM(BB835:BB851)</f>
        <v>0</v>
      </c>
      <c r="BC852" s="169">
        <f>SUM(BC835:BC851)</f>
        <v>0</v>
      </c>
      <c r="BD852" s="169">
        <f>SUM(BD835:BD851)</f>
        <v>0</v>
      </c>
      <c r="BE852" s="169">
        <f>SUM(BE835:BE851)</f>
        <v>0</v>
      </c>
    </row>
    <row r="853" spans="1:15" ht="12.75">
      <c r="A853" s="144" t="s">
        <v>921</v>
      </c>
      <c r="B853" s="145" t="s">
        <v>1707</v>
      </c>
      <c r="C853" s="146" t="s">
        <v>1708</v>
      </c>
      <c r="D853" s="147"/>
      <c r="E853" s="148"/>
      <c r="F853" s="148"/>
      <c r="G853" s="149"/>
      <c r="H853" s="150"/>
      <c r="I853" s="150"/>
      <c r="O853" s="151">
        <v>1</v>
      </c>
    </row>
    <row r="854" spans="1:104" ht="22.5">
      <c r="A854" s="152">
        <v>208</v>
      </c>
      <c r="B854" s="153" t="s">
        <v>1709</v>
      </c>
      <c r="C854" s="154" t="s">
        <v>1710</v>
      </c>
      <c r="D854" s="155" t="s">
        <v>1076</v>
      </c>
      <c r="E854" s="156">
        <v>4</v>
      </c>
      <c r="F854" s="183">
        <v>0</v>
      </c>
      <c r="G854" s="157">
        <f aca="true" t="shared" si="18" ref="G854:G867">E854*F854</f>
        <v>0</v>
      </c>
      <c r="O854" s="151">
        <v>2</v>
      </c>
      <c r="AA854" s="129">
        <v>12</v>
      </c>
      <c r="AB854" s="129">
        <v>0</v>
      </c>
      <c r="AC854" s="129">
        <v>1874</v>
      </c>
      <c r="AZ854" s="129">
        <v>2</v>
      </c>
      <c r="BA854" s="129">
        <f aca="true" t="shared" si="19" ref="BA854:BA867">IF(AZ854=1,G854,0)</f>
        <v>0</v>
      </c>
      <c r="BB854" s="129">
        <f aca="true" t="shared" si="20" ref="BB854:BB867">IF(AZ854=2,G854,0)</f>
        <v>0</v>
      </c>
      <c r="BC854" s="129">
        <f aca="true" t="shared" si="21" ref="BC854:BC867">IF(AZ854=3,G854,0)</f>
        <v>0</v>
      </c>
      <c r="BD854" s="129">
        <f aca="true" t="shared" si="22" ref="BD854:BD867">IF(AZ854=4,G854,0)</f>
        <v>0</v>
      </c>
      <c r="BE854" s="129">
        <f aca="true" t="shared" si="23" ref="BE854:BE867">IF(AZ854=5,G854,0)</f>
        <v>0</v>
      </c>
      <c r="CZ854" s="129">
        <v>0</v>
      </c>
    </row>
    <row r="855" spans="1:104" ht="22.5">
      <c r="A855" s="152">
        <v>209</v>
      </c>
      <c r="B855" s="153" t="s">
        <v>1711</v>
      </c>
      <c r="C855" s="154" t="s">
        <v>1712</v>
      </c>
      <c r="D855" s="155" t="s">
        <v>1076</v>
      </c>
      <c r="E855" s="156">
        <v>1</v>
      </c>
      <c r="F855" s="183">
        <v>0</v>
      </c>
      <c r="G855" s="157">
        <f t="shared" si="18"/>
        <v>0</v>
      </c>
      <c r="O855" s="151">
        <v>2</v>
      </c>
      <c r="AA855" s="129">
        <v>12</v>
      </c>
      <c r="AB855" s="129">
        <v>0</v>
      </c>
      <c r="AC855" s="129">
        <v>1875</v>
      </c>
      <c r="AZ855" s="129">
        <v>2</v>
      </c>
      <c r="BA855" s="129">
        <f t="shared" si="19"/>
        <v>0</v>
      </c>
      <c r="BB855" s="129">
        <f t="shared" si="20"/>
        <v>0</v>
      </c>
      <c r="BC855" s="129">
        <f t="shared" si="21"/>
        <v>0</v>
      </c>
      <c r="BD855" s="129">
        <f t="shared" si="22"/>
        <v>0</v>
      </c>
      <c r="BE855" s="129">
        <f t="shared" si="23"/>
        <v>0</v>
      </c>
      <c r="CZ855" s="129">
        <v>0</v>
      </c>
    </row>
    <row r="856" spans="1:104" ht="22.5">
      <c r="A856" s="152">
        <v>210</v>
      </c>
      <c r="B856" s="153" t="s">
        <v>1713</v>
      </c>
      <c r="C856" s="154" t="s">
        <v>1714</v>
      </c>
      <c r="D856" s="155" t="s">
        <v>1076</v>
      </c>
      <c r="E856" s="156">
        <v>1</v>
      </c>
      <c r="F856" s="183">
        <v>0</v>
      </c>
      <c r="G856" s="157">
        <f t="shared" si="18"/>
        <v>0</v>
      </c>
      <c r="O856" s="151">
        <v>2</v>
      </c>
      <c r="AA856" s="129">
        <v>12</v>
      </c>
      <c r="AB856" s="129">
        <v>0</v>
      </c>
      <c r="AC856" s="129">
        <v>1835</v>
      </c>
      <c r="AZ856" s="129">
        <v>2</v>
      </c>
      <c r="BA856" s="129">
        <f t="shared" si="19"/>
        <v>0</v>
      </c>
      <c r="BB856" s="129">
        <f t="shared" si="20"/>
        <v>0</v>
      </c>
      <c r="BC856" s="129">
        <f t="shared" si="21"/>
        <v>0</v>
      </c>
      <c r="BD856" s="129">
        <f t="shared" si="22"/>
        <v>0</v>
      </c>
      <c r="BE856" s="129">
        <f t="shared" si="23"/>
        <v>0</v>
      </c>
      <c r="CZ856" s="129">
        <v>0</v>
      </c>
    </row>
    <row r="857" spans="1:104" ht="22.5">
      <c r="A857" s="152">
        <v>211</v>
      </c>
      <c r="B857" s="153" t="s">
        <v>1715</v>
      </c>
      <c r="C857" s="154" t="s">
        <v>1716</v>
      </c>
      <c r="D857" s="155" t="s">
        <v>1076</v>
      </c>
      <c r="E857" s="156">
        <v>1</v>
      </c>
      <c r="F857" s="183">
        <v>0</v>
      </c>
      <c r="G857" s="157">
        <f t="shared" si="18"/>
        <v>0</v>
      </c>
      <c r="O857" s="151">
        <v>2</v>
      </c>
      <c r="AA857" s="129">
        <v>12</v>
      </c>
      <c r="AB857" s="129">
        <v>0</v>
      </c>
      <c r="AC857" s="129">
        <v>1836</v>
      </c>
      <c r="AZ857" s="129">
        <v>2</v>
      </c>
      <c r="BA857" s="129">
        <f t="shared" si="19"/>
        <v>0</v>
      </c>
      <c r="BB857" s="129">
        <f t="shared" si="20"/>
        <v>0</v>
      </c>
      <c r="BC857" s="129">
        <f t="shared" si="21"/>
        <v>0</v>
      </c>
      <c r="BD857" s="129">
        <f t="shared" si="22"/>
        <v>0</v>
      </c>
      <c r="BE857" s="129">
        <f t="shared" si="23"/>
        <v>0</v>
      </c>
      <c r="CZ857" s="129">
        <v>0</v>
      </c>
    </row>
    <row r="858" spans="1:104" ht="22.5">
      <c r="A858" s="152">
        <v>212</v>
      </c>
      <c r="B858" s="153" t="s">
        <v>1717</v>
      </c>
      <c r="C858" s="154" t="s">
        <v>1718</v>
      </c>
      <c r="D858" s="155" t="s">
        <v>1076</v>
      </c>
      <c r="E858" s="156">
        <v>1</v>
      </c>
      <c r="F858" s="183">
        <v>0</v>
      </c>
      <c r="G858" s="157">
        <f t="shared" si="18"/>
        <v>0</v>
      </c>
      <c r="O858" s="151">
        <v>2</v>
      </c>
      <c r="AA858" s="129">
        <v>12</v>
      </c>
      <c r="AB858" s="129">
        <v>0</v>
      </c>
      <c r="AC858" s="129">
        <v>1837</v>
      </c>
      <c r="AZ858" s="129">
        <v>2</v>
      </c>
      <c r="BA858" s="129">
        <f t="shared" si="19"/>
        <v>0</v>
      </c>
      <c r="BB858" s="129">
        <f t="shared" si="20"/>
        <v>0</v>
      </c>
      <c r="BC858" s="129">
        <f t="shared" si="21"/>
        <v>0</v>
      </c>
      <c r="BD858" s="129">
        <f t="shared" si="22"/>
        <v>0</v>
      </c>
      <c r="BE858" s="129">
        <f t="shared" si="23"/>
        <v>0</v>
      </c>
      <c r="CZ858" s="129">
        <v>0</v>
      </c>
    </row>
    <row r="859" spans="1:104" ht="22.5">
      <c r="A859" s="152">
        <v>213</v>
      </c>
      <c r="B859" s="153" t="s">
        <v>1719</v>
      </c>
      <c r="C859" s="154" t="s">
        <v>1720</v>
      </c>
      <c r="D859" s="155" t="s">
        <v>1076</v>
      </c>
      <c r="E859" s="156">
        <v>5</v>
      </c>
      <c r="F859" s="183">
        <v>0</v>
      </c>
      <c r="G859" s="157">
        <f t="shared" si="18"/>
        <v>0</v>
      </c>
      <c r="O859" s="151">
        <v>2</v>
      </c>
      <c r="AA859" s="129">
        <v>12</v>
      </c>
      <c r="AB859" s="129">
        <v>0</v>
      </c>
      <c r="AC859" s="129">
        <v>1839</v>
      </c>
      <c r="AZ859" s="129">
        <v>2</v>
      </c>
      <c r="BA859" s="129">
        <f t="shared" si="19"/>
        <v>0</v>
      </c>
      <c r="BB859" s="129">
        <f t="shared" si="20"/>
        <v>0</v>
      </c>
      <c r="BC859" s="129">
        <f t="shared" si="21"/>
        <v>0</v>
      </c>
      <c r="BD859" s="129">
        <f t="shared" si="22"/>
        <v>0</v>
      </c>
      <c r="BE859" s="129">
        <f t="shared" si="23"/>
        <v>0</v>
      </c>
      <c r="CZ859" s="129">
        <v>0</v>
      </c>
    </row>
    <row r="860" spans="1:104" ht="22.5">
      <c r="A860" s="152">
        <v>214</v>
      </c>
      <c r="B860" s="153" t="s">
        <v>1721</v>
      </c>
      <c r="C860" s="154" t="s">
        <v>1722</v>
      </c>
      <c r="D860" s="155" t="s">
        <v>1076</v>
      </c>
      <c r="E860" s="156">
        <v>2</v>
      </c>
      <c r="F860" s="183">
        <v>0</v>
      </c>
      <c r="G860" s="157">
        <f t="shared" si="18"/>
        <v>0</v>
      </c>
      <c r="O860" s="151">
        <v>2</v>
      </c>
      <c r="AA860" s="129">
        <v>12</v>
      </c>
      <c r="AB860" s="129">
        <v>0</v>
      </c>
      <c r="AC860" s="129">
        <v>1840</v>
      </c>
      <c r="AZ860" s="129">
        <v>2</v>
      </c>
      <c r="BA860" s="129">
        <f t="shared" si="19"/>
        <v>0</v>
      </c>
      <c r="BB860" s="129">
        <f t="shared" si="20"/>
        <v>0</v>
      </c>
      <c r="BC860" s="129">
        <f t="shared" si="21"/>
        <v>0</v>
      </c>
      <c r="BD860" s="129">
        <f t="shared" si="22"/>
        <v>0</v>
      </c>
      <c r="BE860" s="129">
        <f t="shared" si="23"/>
        <v>0</v>
      </c>
      <c r="CZ860" s="129">
        <v>0</v>
      </c>
    </row>
    <row r="861" spans="1:104" ht="22.5">
      <c r="A861" s="152">
        <v>215</v>
      </c>
      <c r="B861" s="153" t="s">
        <v>1723</v>
      </c>
      <c r="C861" s="154" t="s">
        <v>1724</v>
      </c>
      <c r="D861" s="155" t="s">
        <v>1076</v>
      </c>
      <c r="E861" s="156">
        <v>1</v>
      </c>
      <c r="F861" s="183">
        <v>0</v>
      </c>
      <c r="G861" s="157">
        <f t="shared" si="18"/>
        <v>0</v>
      </c>
      <c r="O861" s="151">
        <v>2</v>
      </c>
      <c r="AA861" s="129">
        <v>12</v>
      </c>
      <c r="AB861" s="129">
        <v>0</v>
      </c>
      <c r="AC861" s="129">
        <v>1841</v>
      </c>
      <c r="AZ861" s="129">
        <v>2</v>
      </c>
      <c r="BA861" s="129">
        <f t="shared" si="19"/>
        <v>0</v>
      </c>
      <c r="BB861" s="129">
        <f t="shared" si="20"/>
        <v>0</v>
      </c>
      <c r="BC861" s="129">
        <f t="shared" si="21"/>
        <v>0</v>
      </c>
      <c r="BD861" s="129">
        <f t="shared" si="22"/>
        <v>0</v>
      </c>
      <c r="BE861" s="129">
        <f t="shared" si="23"/>
        <v>0</v>
      </c>
      <c r="CZ861" s="129">
        <v>0</v>
      </c>
    </row>
    <row r="862" spans="1:104" ht="22.5">
      <c r="A862" s="152">
        <v>216</v>
      </c>
      <c r="B862" s="153" t="s">
        <v>1725</v>
      </c>
      <c r="C862" s="154" t="s">
        <v>1726</v>
      </c>
      <c r="D862" s="155" t="s">
        <v>1076</v>
      </c>
      <c r="E862" s="156">
        <v>1</v>
      </c>
      <c r="F862" s="183">
        <v>0</v>
      </c>
      <c r="G862" s="157">
        <f t="shared" si="18"/>
        <v>0</v>
      </c>
      <c r="O862" s="151">
        <v>2</v>
      </c>
      <c r="AA862" s="129">
        <v>12</v>
      </c>
      <c r="AB862" s="129">
        <v>0</v>
      </c>
      <c r="AC862" s="129">
        <v>1842</v>
      </c>
      <c r="AZ862" s="129">
        <v>2</v>
      </c>
      <c r="BA862" s="129">
        <f t="shared" si="19"/>
        <v>0</v>
      </c>
      <c r="BB862" s="129">
        <f t="shared" si="20"/>
        <v>0</v>
      </c>
      <c r="BC862" s="129">
        <f t="shared" si="21"/>
        <v>0</v>
      </c>
      <c r="BD862" s="129">
        <f t="shared" si="22"/>
        <v>0</v>
      </c>
      <c r="BE862" s="129">
        <f t="shared" si="23"/>
        <v>0</v>
      </c>
      <c r="CZ862" s="129">
        <v>0</v>
      </c>
    </row>
    <row r="863" spans="1:104" ht="22.5">
      <c r="A863" s="152">
        <v>217</v>
      </c>
      <c r="B863" s="153" t="s">
        <v>1727</v>
      </c>
      <c r="C863" s="154" t="s">
        <v>1728</v>
      </c>
      <c r="D863" s="155" t="s">
        <v>1076</v>
      </c>
      <c r="E863" s="156">
        <v>3</v>
      </c>
      <c r="F863" s="183">
        <v>0</v>
      </c>
      <c r="G863" s="157">
        <f t="shared" si="18"/>
        <v>0</v>
      </c>
      <c r="O863" s="151">
        <v>2</v>
      </c>
      <c r="AA863" s="129">
        <v>12</v>
      </c>
      <c r="AB863" s="129">
        <v>0</v>
      </c>
      <c r="AC863" s="129">
        <v>1843</v>
      </c>
      <c r="AZ863" s="129">
        <v>2</v>
      </c>
      <c r="BA863" s="129">
        <f t="shared" si="19"/>
        <v>0</v>
      </c>
      <c r="BB863" s="129">
        <f t="shared" si="20"/>
        <v>0</v>
      </c>
      <c r="BC863" s="129">
        <f t="shared" si="21"/>
        <v>0</v>
      </c>
      <c r="BD863" s="129">
        <f t="shared" si="22"/>
        <v>0</v>
      </c>
      <c r="BE863" s="129">
        <f t="shared" si="23"/>
        <v>0</v>
      </c>
      <c r="CZ863" s="129">
        <v>0</v>
      </c>
    </row>
    <row r="864" spans="1:104" ht="22.5">
      <c r="A864" s="152">
        <v>218</v>
      </c>
      <c r="B864" s="153" t="s">
        <v>1729</v>
      </c>
      <c r="C864" s="154" t="s">
        <v>1730</v>
      </c>
      <c r="D864" s="155" t="s">
        <v>1076</v>
      </c>
      <c r="E864" s="156">
        <v>20</v>
      </c>
      <c r="F864" s="183"/>
      <c r="G864" s="157">
        <f t="shared" si="18"/>
        <v>0</v>
      </c>
      <c r="O864" s="151">
        <v>2</v>
      </c>
      <c r="AA864" s="129">
        <v>12</v>
      </c>
      <c r="AB864" s="129">
        <v>0</v>
      </c>
      <c r="AC864" s="129">
        <v>1844</v>
      </c>
      <c r="AZ864" s="129">
        <v>2</v>
      </c>
      <c r="BA864" s="129">
        <f t="shared" si="19"/>
        <v>0</v>
      </c>
      <c r="BB864" s="129">
        <f t="shared" si="20"/>
        <v>0</v>
      </c>
      <c r="BC864" s="129">
        <f t="shared" si="21"/>
        <v>0</v>
      </c>
      <c r="BD864" s="129">
        <f t="shared" si="22"/>
        <v>0</v>
      </c>
      <c r="BE864" s="129">
        <f t="shared" si="23"/>
        <v>0</v>
      </c>
      <c r="CZ864" s="129">
        <v>0</v>
      </c>
    </row>
    <row r="865" spans="1:104" ht="22.5">
      <c r="A865" s="152">
        <v>219</v>
      </c>
      <c r="B865" s="153" t="s">
        <v>1731</v>
      </c>
      <c r="C865" s="154" t="s">
        <v>1732</v>
      </c>
      <c r="D865" s="155" t="s">
        <v>1076</v>
      </c>
      <c r="E865" s="156">
        <v>1</v>
      </c>
      <c r="F865" s="183"/>
      <c r="G865" s="157">
        <f t="shared" si="18"/>
        <v>0</v>
      </c>
      <c r="O865" s="151">
        <v>2</v>
      </c>
      <c r="AA865" s="129">
        <v>12</v>
      </c>
      <c r="AB865" s="129">
        <v>0</v>
      </c>
      <c r="AC865" s="129">
        <v>1876</v>
      </c>
      <c r="AZ865" s="129">
        <v>2</v>
      </c>
      <c r="BA865" s="129">
        <f t="shared" si="19"/>
        <v>0</v>
      </c>
      <c r="BB865" s="129">
        <f t="shared" si="20"/>
        <v>0</v>
      </c>
      <c r="BC865" s="129">
        <f t="shared" si="21"/>
        <v>0</v>
      </c>
      <c r="BD865" s="129">
        <f t="shared" si="22"/>
        <v>0</v>
      </c>
      <c r="BE865" s="129">
        <f t="shared" si="23"/>
        <v>0</v>
      </c>
      <c r="CZ865" s="129">
        <v>0</v>
      </c>
    </row>
    <row r="866" spans="1:104" ht="22.5">
      <c r="A866" s="152">
        <v>220</v>
      </c>
      <c r="B866" s="153" t="s">
        <v>1733</v>
      </c>
      <c r="C866" s="154" t="s">
        <v>1734</v>
      </c>
      <c r="D866" s="155" t="s">
        <v>1076</v>
      </c>
      <c r="E866" s="156">
        <v>1</v>
      </c>
      <c r="F866" s="183">
        <v>0</v>
      </c>
      <c r="G866" s="157">
        <f t="shared" si="18"/>
        <v>0</v>
      </c>
      <c r="O866" s="151">
        <v>2</v>
      </c>
      <c r="AA866" s="129">
        <v>12</v>
      </c>
      <c r="AB866" s="129">
        <v>0</v>
      </c>
      <c r="AC866" s="129">
        <v>1877</v>
      </c>
      <c r="AZ866" s="129">
        <v>2</v>
      </c>
      <c r="BA866" s="129">
        <f t="shared" si="19"/>
        <v>0</v>
      </c>
      <c r="BB866" s="129">
        <f t="shared" si="20"/>
        <v>0</v>
      </c>
      <c r="BC866" s="129">
        <f t="shared" si="21"/>
        <v>0</v>
      </c>
      <c r="BD866" s="129">
        <f t="shared" si="22"/>
        <v>0</v>
      </c>
      <c r="BE866" s="129">
        <f t="shared" si="23"/>
        <v>0</v>
      </c>
      <c r="CZ866" s="129">
        <v>0</v>
      </c>
    </row>
    <row r="867" spans="1:104" ht="22.5">
      <c r="A867" s="152">
        <v>221</v>
      </c>
      <c r="B867" s="153" t="s">
        <v>1735</v>
      </c>
      <c r="C867" s="154" t="s">
        <v>1907</v>
      </c>
      <c r="D867" s="155" t="s">
        <v>911</v>
      </c>
      <c r="E867" s="156">
        <f>SUM(G854:G866)/100</f>
        <v>0</v>
      </c>
      <c r="F867" s="184"/>
      <c r="G867" s="157">
        <f t="shared" si="18"/>
        <v>0</v>
      </c>
      <c r="O867" s="151">
        <v>2</v>
      </c>
      <c r="AA867" s="129">
        <v>7</v>
      </c>
      <c r="AB867" s="129">
        <v>1002</v>
      </c>
      <c r="AC867" s="129">
        <v>5</v>
      </c>
      <c r="AZ867" s="129">
        <v>2</v>
      </c>
      <c r="BA867" s="129">
        <f t="shared" si="19"/>
        <v>0</v>
      </c>
      <c r="BB867" s="129">
        <f t="shared" si="20"/>
        <v>0</v>
      </c>
      <c r="BC867" s="129">
        <f t="shared" si="21"/>
        <v>0</v>
      </c>
      <c r="BD867" s="129">
        <f t="shared" si="22"/>
        <v>0</v>
      </c>
      <c r="BE867" s="129">
        <f t="shared" si="23"/>
        <v>0</v>
      </c>
      <c r="CZ867" s="129">
        <v>0</v>
      </c>
    </row>
    <row r="868" spans="1:57" ht="12.75">
      <c r="A868" s="164"/>
      <c r="B868" s="165" t="s">
        <v>924</v>
      </c>
      <c r="C868" s="166" t="str">
        <f>CONCATENATE(B853," ",C853)</f>
        <v>767 Konstrukce zámečnické</v>
      </c>
      <c r="D868" s="164"/>
      <c r="E868" s="167"/>
      <c r="F868" s="167"/>
      <c r="G868" s="168">
        <f>SUM(G853:G867)</f>
        <v>0</v>
      </c>
      <c r="O868" s="151">
        <v>4</v>
      </c>
      <c r="BA868" s="169">
        <f>SUM(BA853:BA867)</f>
        <v>0</v>
      </c>
      <c r="BB868" s="169">
        <f>SUM(BB853:BB867)</f>
        <v>0</v>
      </c>
      <c r="BC868" s="169">
        <f>SUM(BC853:BC867)</f>
        <v>0</v>
      </c>
      <c r="BD868" s="169">
        <f>SUM(BD853:BD867)</f>
        <v>0</v>
      </c>
      <c r="BE868" s="169">
        <f>SUM(BE853:BE867)</f>
        <v>0</v>
      </c>
    </row>
    <row r="869" spans="1:15" ht="12.75">
      <c r="A869" s="144" t="s">
        <v>921</v>
      </c>
      <c r="B869" s="145" t="s">
        <v>1736</v>
      </c>
      <c r="C869" s="146" t="s">
        <v>1737</v>
      </c>
      <c r="D869" s="147"/>
      <c r="E869" s="148"/>
      <c r="F869" s="148"/>
      <c r="G869" s="149"/>
      <c r="H869" s="150"/>
      <c r="I869" s="150"/>
      <c r="O869" s="151">
        <v>1</v>
      </c>
    </row>
    <row r="870" spans="1:104" ht="22.5">
      <c r="A870" s="152">
        <v>222</v>
      </c>
      <c r="B870" s="153" t="s">
        <v>1738</v>
      </c>
      <c r="C870" s="154" t="s">
        <v>1739</v>
      </c>
      <c r="D870" s="155" t="s">
        <v>1076</v>
      </c>
      <c r="E870" s="156">
        <v>1</v>
      </c>
      <c r="F870" s="183">
        <v>0</v>
      </c>
      <c r="G870" s="157">
        <f aca="true" t="shared" si="24" ref="G870:G877">E870*F870</f>
        <v>0</v>
      </c>
      <c r="O870" s="151">
        <v>2</v>
      </c>
      <c r="AA870" s="129">
        <v>12</v>
      </c>
      <c r="AB870" s="129">
        <v>0</v>
      </c>
      <c r="AC870" s="129">
        <v>1845</v>
      </c>
      <c r="AZ870" s="129">
        <v>2</v>
      </c>
      <c r="BA870" s="129">
        <f aca="true" t="shared" si="25" ref="BA870:BA877">IF(AZ870=1,G870,0)</f>
        <v>0</v>
      </c>
      <c r="BB870" s="129">
        <f aca="true" t="shared" si="26" ref="BB870:BB877">IF(AZ870=2,G870,0)</f>
        <v>0</v>
      </c>
      <c r="BC870" s="129">
        <f aca="true" t="shared" si="27" ref="BC870:BC877">IF(AZ870=3,G870,0)</f>
        <v>0</v>
      </c>
      <c r="BD870" s="129">
        <f aca="true" t="shared" si="28" ref="BD870:BD877">IF(AZ870=4,G870,0)</f>
        <v>0</v>
      </c>
      <c r="BE870" s="129">
        <f aca="true" t="shared" si="29" ref="BE870:BE877">IF(AZ870=5,G870,0)</f>
        <v>0</v>
      </c>
      <c r="CZ870" s="129">
        <v>0</v>
      </c>
    </row>
    <row r="871" spans="1:104" ht="22.5">
      <c r="A871" s="152">
        <v>223</v>
      </c>
      <c r="B871" s="153" t="s">
        <v>1740</v>
      </c>
      <c r="C871" s="154" t="s">
        <v>1741</v>
      </c>
      <c r="D871" s="155" t="s">
        <v>1076</v>
      </c>
      <c r="E871" s="156">
        <v>1</v>
      </c>
      <c r="F871" s="183">
        <v>0</v>
      </c>
      <c r="G871" s="157">
        <f t="shared" si="24"/>
        <v>0</v>
      </c>
      <c r="O871" s="151">
        <v>2</v>
      </c>
      <c r="AA871" s="129">
        <v>12</v>
      </c>
      <c r="AB871" s="129">
        <v>0</v>
      </c>
      <c r="AC871" s="129">
        <v>1846</v>
      </c>
      <c r="AZ871" s="129">
        <v>2</v>
      </c>
      <c r="BA871" s="129">
        <f t="shared" si="25"/>
        <v>0</v>
      </c>
      <c r="BB871" s="129">
        <f t="shared" si="26"/>
        <v>0</v>
      </c>
      <c r="BC871" s="129">
        <f t="shared" si="27"/>
        <v>0</v>
      </c>
      <c r="BD871" s="129">
        <f t="shared" si="28"/>
        <v>0</v>
      </c>
      <c r="BE871" s="129">
        <f t="shared" si="29"/>
        <v>0</v>
      </c>
      <c r="CZ871" s="129">
        <v>0</v>
      </c>
    </row>
    <row r="872" spans="1:104" ht="22.5">
      <c r="A872" s="152">
        <v>224</v>
      </c>
      <c r="B872" s="153" t="s">
        <v>1742</v>
      </c>
      <c r="C872" s="154" t="s">
        <v>1743</v>
      </c>
      <c r="D872" s="155" t="s">
        <v>1076</v>
      </c>
      <c r="E872" s="156">
        <v>1</v>
      </c>
      <c r="F872" s="183">
        <v>0</v>
      </c>
      <c r="G872" s="157">
        <f t="shared" si="24"/>
        <v>0</v>
      </c>
      <c r="O872" s="151">
        <v>2</v>
      </c>
      <c r="AA872" s="129">
        <v>12</v>
      </c>
      <c r="AB872" s="129">
        <v>0</v>
      </c>
      <c r="AC872" s="129">
        <v>1847</v>
      </c>
      <c r="AZ872" s="129">
        <v>2</v>
      </c>
      <c r="BA872" s="129">
        <f t="shared" si="25"/>
        <v>0</v>
      </c>
      <c r="BB872" s="129">
        <f t="shared" si="26"/>
        <v>0</v>
      </c>
      <c r="BC872" s="129">
        <f t="shared" si="27"/>
        <v>0</v>
      </c>
      <c r="BD872" s="129">
        <f t="shared" si="28"/>
        <v>0</v>
      </c>
      <c r="BE872" s="129">
        <f t="shared" si="29"/>
        <v>0</v>
      </c>
      <c r="CZ872" s="129">
        <v>0</v>
      </c>
    </row>
    <row r="873" spans="1:104" ht="22.5">
      <c r="A873" s="152">
        <v>225</v>
      </c>
      <c r="B873" s="153" t="s">
        <v>1744</v>
      </c>
      <c r="C873" s="154" t="s">
        <v>1745</v>
      </c>
      <c r="D873" s="155" t="s">
        <v>1076</v>
      </c>
      <c r="E873" s="156">
        <v>1</v>
      </c>
      <c r="F873" s="183">
        <v>0</v>
      </c>
      <c r="G873" s="157">
        <f t="shared" si="24"/>
        <v>0</v>
      </c>
      <c r="O873" s="151">
        <v>2</v>
      </c>
      <c r="AA873" s="129">
        <v>12</v>
      </c>
      <c r="AB873" s="129">
        <v>0</v>
      </c>
      <c r="AC873" s="129">
        <v>1848</v>
      </c>
      <c r="AZ873" s="129">
        <v>2</v>
      </c>
      <c r="BA873" s="129">
        <f t="shared" si="25"/>
        <v>0</v>
      </c>
      <c r="BB873" s="129">
        <f t="shared" si="26"/>
        <v>0</v>
      </c>
      <c r="BC873" s="129">
        <f t="shared" si="27"/>
        <v>0</v>
      </c>
      <c r="BD873" s="129">
        <f t="shared" si="28"/>
        <v>0</v>
      </c>
      <c r="BE873" s="129">
        <f t="shared" si="29"/>
        <v>0</v>
      </c>
      <c r="CZ873" s="129">
        <v>0</v>
      </c>
    </row>
    <row r="874" spans="1:104" ht="22.5">
      <c r="A874" s="152">
        <v>226</v>
      </c>
      <c r="B874" s="153" t="s">
        <v>1746</v>
      </c>
      <c r="C874" s="154" t="s">
        <v>1747</v>
      </c>
      <c r="D874" s="155" t="s">
        <v>1076</v>
      </c>
      <c r="E874" s="156">
        <v>2</v>
      </c>
      <c r="F874" s="183">
        <v>0</v>
      </c>
      <c r="G874" s="157">
        <f t="shared" si="24"/>
        <v>0</v>
      </c>
      <c r="O874" s="151">
        <v>2</v>
      </c>
      <c r="AA874" s="129">
        <v>12</v>
      </c>
      <c r="AB874" s="129">
        <v>0</v>
      </c>
      <c r="AC874" s="129">
        <v>1850</v>
      </c>
      <c r="AZ874" s="129">
        <v>2</v>
      </c>
      <c r="BA874" s="129">
        <f t="shared" si="25"/>
        <v>0</v>
      </c>
      <c r="BB874" s="129">
        <f t="shared" si="26"/>
        <v>0</v>
      </c>
      <c r="BC874" s="129">
        <f t="shared" si="27"/>
        <v>0</v>
      </c>
      <c r="BD874" s="129">
        <f t="shared" si="28"/>
        <v>0</v>
      </c>
      <c r="BE874" s="129">
        <f t="shared" si="29"/>
        <v>0</v>
      </c>
      <c r="CZ874" s="129">
        <v>0</v>
      </c>
    </row>
    <row r="875" spans="1:104" ht="22.5">
      <c r="A875" s="152">
        <v>227</v>
      </c>
      <c r="B875" s="153" t="s">
        <v>1748</v>
      </c>
      <c r="C875" s="154" t="s">
        <v>1749</v>
      </c>
      <c r="D875" s="155" t="s">
        <v>1076</v>
      </c>
      <c r="E875" s="156">
        <v>1</v>
      </c>
      <c r="F875" s="183">
        <v>0</v>
      </c>
      <c r="G875" s="157">
        <f t="shared" si="24"/>
        <v>0</v>
      </c>
      <c r="O875" s="151">
        <v>2</v>
      </c>
      <c r="AA875" s="129">
        <v>12</v>
      </c>
      <c r="AB875" s="129">
        <v>0</v>
      </c>
      <c r="AC875" s="129">
        <v>1851</v>
      </c>
      <c r="AZ875" s="129">
        <v>2</v>
      </c>
      <c r="BA875" s="129">
        <f t="shared" si="25"/>
        <v>0</v>
      </c>
      <c r="BB875" s="129">
        <f t="shared" si="26"/>
        <v>0</v>
      </c>
      <c r="BC875" s="129">
        <f t="shared" si="27"/>
        <v>0</v>
      </c>
      <c r="BD875" s="129">
        <f t="shared" si="28"/>
        <v>0</v>
      </c>
      <c r="BE875" s="129">
        <f t="shared" si="29"/>
        <v>0</v>
      </c>
      <c r="CZ875" s="129">
        <v>0</v>
      </c>
    </row>
    <row r="876" spans="1:104" ht="22.5">
      <c r="A876" s="152">
        <v>228</v>
      </c>
      <c r="B876" s="153" t="s">
        <v>1750</v>
      </c>
      <c r="C876" s="154" t="s">
        <v>1751</v>
      </c>
      <c r="D876" s="155" t="s">
        <v>1076</v>
      </c>
      <c r="E876" s="156">
        <v>1</v>
      </c>
      <c r="F876" s="183">
        <v>0</v>
      </c>
      <c r="G876" s="157">
        <f t="shared" si="24"/>
        <v>0</v>
      </c>
      <c r="O876" s="151">
        <v>2</v>
      </c>
      <c r="AA876" s="129">
        <v>12</v>
      </c>
      <c r="AB876" s="129">
        <v>0</v>
      </c>
      <c r="AC876" s="129">
        <v>1852</v>
      </c>
      <c r="AZ876" s="129">
        <v>2</v>
      </c>
      <c r="BA876" s="129">
        <f t="shared" si="25"/>
        <v>0</v>
      </c>
      <c r="BB876" s="129">
        <f t="shared" si="26"/>
        <v>0</v>
      </c>
      <c r="BC876" s="129">
        <f t="shared" si="27"/>
        <v>0</v>
      </c>
      <c r="BD876" s="129">
        <f t="shared" si="28"/>
        <v>0</v>
      </c>
      <c r="BE876" s="129">
        <f t="shared" si="29"/>
        <v>0</v>
      </c>
      <c r="CZ876" s="129">
        <v>0</v>
      </c>
    </row>
    <row r="877" spans="1:104" ht="22.5">
      <c r="A877" s="152">
        <v>229</v>
      </c>
      <c r="B877" s="153" t="s">
        <v>1706</v>
      </c>
      <c r="C877" s="154" t="s">
        <v>1906</v>
      </c>
      <c r="D877" s="155" t="s">
        <v>911</v>
      </c>
      <c r="E877" s="156">
        <f>SUM(G870:G876)/100</f>
        <v>0</v>
      </c>
      <c r="F877" s="184">
        <v>0</v>
      </c>
      <c r="G877" s="157">
        <f t="shared" si="24"/>
        <v>0</v>
      </c>
      <c r="O877" s="151">
        <v>2</v>
      </c>
      <c r="AA877" s="129">
        <v>7</v>
      </c>
      <c r="AB877" s="129">
        <v>1002</v>
      </c>
      <c r="AC877" s="129">
        <v>5</v>
      </c>
      <c r="AZ877" s="129">
        <v>2</v>
      </c>
      <c r="BA877" s="129">
        <f t="shared" si="25"/>
        <v>0</v>
      </c>
      <c r="BB877" s="129">
        <f t="shared" si="26"/>
        <v>0</v>
      </c>
      <c r="BC877" s="129">
        <f t="shared" si="27"/>
        <v>0</v>
      </c>
      <c r="BD877" s="129">
        <f t="shared" si="28"/>
        <v>0</v>
      </c>
      <c r="BE877" s="129">
        <f t="shared" si="29"/>
        <v>0</v>
      </c>
      <c r="CZ877" s="129">
        <v>0</v>
      </c>
    </row>
    <row r="878" spans="1:57" ht="12.75">
      <c r="A878" s="164"/>
      <c r="B878" s="165" t="s">
        <v>924</v>
      </c>
      <c r="C878" s="166" t="str">
        <f>CONCATENATE(B869," ",C869)</f>
        <v>769 Otvorové prvky z plastu</v>
      </c>
      <c r="D878" s="164"/>
      <c r="E878" s="167"/>
      <c r="F878" s="167"/>
      <c r="G878" s="168">
        <f>SUM(G869:G877)</f>
        <v>0</v>
      </c>
      <c r="O878" s="151">
        <v>4</v>
      </c>
      <c r="BA878" s="169">
        <f>SUM(BA869:BA877)</f>
        <v>0</v>
      </c>
      <c r="BB878" s="169">
        <f>SUM(BB869:BB877)</f>
        <v>0</v>
      </c>
      <c r="BC878" s="169">
        <f>SUM(BC869:BC877)</f>
        <v>0</v>
      </c>
      <c r="BD878" s="169">
        <f>SUM(BD869:BD877)</f>
        <v>0</v>
      </c>
      <c r="BE878" s="169">
        <f>SUM(BE869:BE877)</f>
        <v>0</v>
      </c>
    </row>
    <row r="879" spans="1:15" ht="12.75">
      <c r="A879" s="144" t="s">
        <v>921</v>
      </c>
      <c r="B879" s="145" t="s">
        <v>1752</v>
      </c>
      <c r="C879" s="146" t="s">
        <v>1753</v>
      </c>
      <c r="D879" s="147"/>
      <c r="E879" s="148"/>
      <c r="F879" s="148"/>
      <c r="G879" s="149"/>
      <c r="H879" s="150"/>
      <c r="I879" s="150"/>
      <c r="O879" s="151">
        <v>1</v>
      </c>
    </row>
    <row r="880" spans="1:104" ht="12.75">
      <c r="A880" s="152">
        <v>230</v>
      </c>
      <c r="B880" s="153" t="s">
        <v>1754</v>
      </c>
      <c r="C880" s="154" t="s">
        <v>1755</v>
      </c>
      <c r="D880" s="155" t="s">
        <v>1106</v>
      </c>
      <c r="E880" s="156">
        <v>17</v>
      </c>
      <c r="F880" s="183">
        <v>0</v>
      </c>
      <c r="G880" s="157">
        <f>E880*F880</f>
        <v>0</v>
      </c>
      <c r="O880" s="151">
        <v>2</v>
      </c>
      <c r="AA880" s="129">
        <v>1</v>
      </c>
      <c r="AB880" s="129">
        <v>7</v>
      </c>
      <c r="AC880" s="129">
        <v>7</v>
      </c>
      <c r="AZ880" s="129">
        <v>2</v>
      </c>
      <c r="BA880" s="129">
        <f>IF(AZ880=1,G880,0)</f>
        <v>0</v>
      </c>
      <c r="BB880" s="129">
        <f>IF(AZ880=2,G880,0)</f>
        <v>0</v>
      </c>
      <c r="BC880" s="129">
        <f>IF(AZ880=3,G880,0)</f>
        <v>0</v>
      </c>
      <c r="BD880" s="129">
        <f>IF(AZ880=4,G880,0)</f>
        <v>0</v>
      </c>
      <c r="BE880" s="129">
        <f>IF(AZ880=5,G880,0)</f>
        <v>0</v>
      </c>
      <c r="CZ880" s="129">
        <v>0.00024</v>
      </c>
    </row>
    <row r="881" spans="1:15" ht="12.75">
      <c r="A881" s="158"/>
      <c r="B881" s="159"/>
      <c r="C881" s="507" t="s">
        <v>939</v>
      </c>
      <c r="D881" s="508"/>
      <c r="E881" s="161">
        <v>0</v>
      </c>
      <c r="F881" s="162"/>
      <c r="G881" s="163"/>
      <c r="M881" s="160" t="s">
        <v>939</v>
      </c>
      <c r="O881" s="151"/>
    </row>
    <row r="882" spans="1:15" ht="12.75">
      <c r="A882" s="158"/>
      <c r="B882" s="159"/>
      <c r="C882" s="507" t="s">
        <v>1756</v>
      </c>
      <c r="D882" s="508"/>
      <c r="E882" s="161">
        <v>17</v>
      </c>
      <c r="F882" s="162"/>
      <c r="G882" s="163"/>
      <c r="M882" s="160" t="s">
        <v>1756</v>
      </c>
      <c r="O882" s="151"/>
    </row>
    <row r="883" spans="1:104" ht="12.75">
      <c r="A883" s="152">
        <v>231</v>
      </c>
      <c r="B883" s="153" t="s">
        <v>1757</v>
      </c>
      <c r="C883" s="154" t="s">
        <v>1758</v>
      </c>
      <c r="D883" s="155" t="s">
        <v>1076</v>
      </c>
      <c r="E883" s="156">
        <v>81.25</v>
      </c>
      <c r="F883" s="183">
        <v>0</v>
      </c>
      <c r="G883" s="157">
        <f>E883*F883</f>
        <v>0</v>
      </c>
      <c r="O883" s="151">
        <v>2</v>
      </c>
      <c r="AA883" s="129">
        <v>1</v>
      </c>
      <c r="AB883" s="129">
        <v>7</v>
      </c>
      <c r="AC883" s="129">
        <v>7</v>
      </c>
      <c r="AZ883" s="129">
        <v>2</v>
      </c>
      <c r="BA883" s="129">
        <f>IF(AZ883=1,G883,0)</f>
        <v>0</v>
      </c>
      <c r="BB883" s="129">
        <f>IF(AZ883=2,G883,0)</f>
        <v>0</v>
      </c>
      <c r="BC883" s="129">
        <f>IF(AZ883=3,G883,0)</f>
        <v>0</v>
      </c>
      <c r="BD883" s="129">
        <f>IF(AZ883=4,G883,0)</f>
        <v>0</v>
      </c>
      <c r="BE883" s="129">
        <f>IF(AZ883=5,G883,0)</f>
        <v>0</v>
      </c>
      <c r="CZ883" s="129">
        <v>0.00282</v>
      </c>
    </row>
    <row r="884" spans="1:15" ht="12.75">
      <c r="A884" s="158"/>
      <c r="B884" s="159"/>
      <c r="C884" s="507" t="s">
        <v>937</v>
      </c>
      <c r="D884" s="508"/>
      <c r="E884" s="161">
        <v>0</v>
      </c>
      <c r="F884" s="162"/>
      <c r="G884" s="163"/>
      <c r="M884" s="160" t="s">
        <v>937</v>
      </c>
      <c r="O884" s="151"/>
    </row>
    <row r="885" spans="1:15" ht="12.75">
      <c r="A885" s="158"/>
      <c r="B885" s="159"/>
      <c r="C885" s="507" t="s">
        <v>1759</v>
      </c>
      <c r="D885" s="508"/>
      <c r="E885" s="161">
        <v>81.25</v>
      </c>
      <c r="F885" s="162"/>
      <c r="G885" s="163"/>
      <c r="M885" s="160" t="s">
        <v>1759</v>
      </c>
      <c r="O885" s="151"/>
    </row>
    <row r="886" spans="1:104" ht="12.75">
      <c r="A886" s="152">
        <v>232</v>
      </c>
      <c r="B886" s="153" t="s">
        <v>1760</v>
      </c>
      <c r="C886" s="154" t="s">
        <v>1761</v>
      </c>
      <c r="D886" s="155" t="s">
        <v>1106</v>
      </c>
      <c r="E886" s="156">
        <v>17</v>
      </c>
      <c r="F886" s="183">
        <v>0</v>
      </c>
      <c r="G886" s="157">
        <f>E886*F886</f>
        <v>0</v>
      </c>
      <c r="O886" s="151">
        <v>2</v>
      </c>
      <c r="AA886" s="129">
        <v>1</v>
      </c>
      <c r="AB886" s="129">
        <v>7</v>
      </c>
      <c r="AC886" s="129">
        <v>7</v>
      </c>
      <c r="AZ886" s="129">
        <v>2</v>
      </c>
      <c r="BA886" s="129">
        <f>IF(AZ886=1,G886,0)</f>
        <v>0</v>
      </c>
      <c r="BB886" s="129">
        <f>IF(AZ886=2,G886,0)</f>
        <v>0</v>
      </c>
      <c r="BC886" s="129">
        <f>IF(AZ886=3,G886,0)</f>
        <v>0</v>
      </c>
      <c r="BD886" s="129">
        <f>IF(AZ886=4,G886,0)</f>
        <v>0</v>
      </c>
      <c r="BE886" s="129">
        <f>IF(AZ886=5,G886,0)</f>
        <v>0</v>
      </c>
      <c r="CZ886" s="129">
        <v>4E-05</v>
      </c>
    </row>
    <row r="887" spans="1:15" ht="12.75">
      <c r="A887" s="158"/>
      <c r="B887" s="159"/>
      <c r="C887" s="507" t="s">
        <v>939</v>
      </c>
      <c r="D887" s="508"/>
      <c r="E887" s="161">
        <v>0</v>
      </c>
      <c r="F887" s="162"/>
      <c r="G887" s="163"/>
      <c r="M887" s="160" t="s">
        <v>939</v>
      </c>
      <c r="O887" s="151"/>
    </row>
    <row r="888" spans="1:15" ht="12.75">
      <c r="A888" s="158"/>
      <c r="B888" s="159"/>
      <c r="C888" s="507" t="s">
        <v>1756</v>
      </c>
      <c r="D888" s="508"/>
      <c r="E888" s="161">
        <v>17</v>
      </c>
      <c r="F888" s="162"/>
      <c r="G888" s="163"/>
      <c r="M888" s="160" t="s">
        <v>1756</v>
      </c>
      <c r="O888" s="151"/>
    </row>
    <row r="889" spans="1:104" ht="12.75">
      <c r="A889" s="152">
        <v>233</v>
      </c>
      <c r="B889" s="153" t="s">
        <v>1762</v>
      </c>
      <c r="C889" s="154" t="s">
        <v>1763</v>
      </c>
      <c r="D889" s="155" t="s">
        <v>936</v>
      </c>
      <c r="E889" s="156">
        <v>9</v>
      </c>
      <c r="F889" s="183">
        <v>0</v>
      </c>
      <c r="G889" s="157">
        <f>E889*F889</f>
        <v>0</v>
      </c>
      <c r="O889" s="151">
        <v>2</v>
      </c>
      <c r="AA889" s="129">
        <v>1</v>
      </c>
      <c r="AB889" s="129">
        <v>7</v>
      </c>
      <c r="AC889" s="129">
        <v>7</v>
      </c>
      <c r="AZ889" s="129">
        <v>2</v>
      </c>
      <c r="BA889" s="129">
        <f>IF(AZ889=1,G889,0)</f>
        <v>0</v>
      </c>
      <c r="BB889" s="129">
        <f>IF(AZ889=2,G889,0)</f>
        <v>0</v>
      </c>
      <c r="BC889" s="129">
        <f>IF(AZ889=3,G889,0)</f>
        <v>0</v>
      </c>
      <c r="BD889" s="129">
        <f>IF(AZ889=4,G889,0)</f>
        <v>0</v>
      </c>
      <c r="BE889" s="129">
        <f>IF(AZ889=5,G889,0)</f>
        <v>0</v>
      </c>
      <c r="CZ889" s="129">
        <v>0.0008</v>
      </c>
    </row>
    <row r="890" spans="1:15" ht="12.75">
      <c r="A890" s="158"/>
      <c r="B890" s="159"/>
      <c r="C890" s="507" t="s">
        <v>939</v>
      </c>
      <c r="D890" s="508"/>
      <c r="E890" s="161">
        <v>0</v>
      </c>
      <c r="F890" s="162"/>
      <c r="G890" s="163"/>
      <c r="M890" s="160" t="s">
        <v>939</v>
      </c>
      <c r="O890" s="151"/>
    </row>
    <row r="891" spans="1:15" ht="12.75">
      <c r="A891" s="158"/>
      <c r="B891" s="159"/>
      <c r="C891" s="507" t="s">
        <v>1174</v>
      </c>
      <c r="D891" s="508"/>
      <c r="E891" s="161">
        <v>9</v>
      </c>
      <c r="F891" s="162"/>
      <c r="G891" s="163"/>
      <c r="M891" s="160" t="s">
        <v>1174</v>
      </c>
      <c r="O891" s="151"/>
    </row>
    <row r="892" spans="1:104" ht="12.75">
      <c r="A892" s="152">
        <v>234</v>
      </c>
      <c r="B892" s="153" t="s">
        <v>1764</v>
      </c>
      <c r="C892" s="154" t="s">
        <v>1765</v>
      </c>
      <c r="D892" s="155" t="s">
        <v>1106</v>
      </c>
      <c r="E892" s="156">
        <v>11.2</v>
      </c>
      <c r="F892" s="183">
        <v>0</v>
      </c>
      <c r="G892" s="157">
        <f>E892*F892</f>
        <v>0</v>
      </c>
      <c r="O892" s="151">
        <v>2</v>
      </c>
      <c r="AA892" s="129">
        <v>2</v>
      </c>
      <c r="AB892" s="129">
        <v>7</v>
      </c>
      <c r="AC892" s="129">
        <v>7</v>
      </c>
      <c r="AZ892" s="129">
        <v>2</v>
      </c>
      <c r="BA892" s="129">
        <f>IF(AZ892=1,G892,0)</f>
        <v>0</v>
      </c>
      <c r="BB892" s="129">
        <f>IF(AZ892=2,G892,0)</f>
        <v>0</v>
      </c>
      <c r="BC892" s="129">
        <f>IF(AZ892=3,G892,0)</f>
        <v>0</v>
      </c>
      <c r="BD892" s="129">
        <f>IF(AZ892=4,G892,0)</f>
        <v>0</v>
      </c>
      <c r="BE892" s="129">
        <f>IF(AZ892=5,G892,0)</f>
        <v>0</v>
      </c>
      <c r="CZ892" s="129">
        <v>0.01209</v>
      </c>
    </row>
    <row r="893" spans="1:15" ht="12.75">
      <c r="A893" s="158"/>
      <c r="B893" s="159"/>
      <c r="C893" s="507" t="s">
        <v>1249</v>
      </c>
      <c r="D893" s="508"/>
      <c r="E893" s="161">
        <v>0</v>
      </c>
      <c r="F893" s="162"/>
      <c r="G893" s="163"/>
      <c r="M893" s="160" t="s">
        <v>1249</v>
      </c>
      <c r="O893" s="151"/>
    </row>
    <row r="894" spans="1:15" ht="12.75">
      <c r="A894" s="158"/>
      <c r="B894" s="159"/>
      <c r="C894" s="507" t="s">
        <v>1258</v>
      </c>
      <c r="D894" s="508"/>
      <c r="E894" s="161">
        <v>11.2</v>
      </c>
      <c r="F894" s="162"/>
      <c r="G894" s="163"/>
      <c r="M894" s="160" t="s">
        <v>1258</v>
      </c>
      <c r="O894" s="151"/>
    </row>
    <row r="895" spans="1:104" ht="22.5">
      <c r="A895" s="152">
        <v>235</v>
      </c>
      <c r="B895" s="153" t="s">
        <v>1766</v>
      </c>
      <c r="C895" s="154" t="s">
        <v>1767</v>
      </c>
      <c r="D895" s="155" t="s">
        <v>936</v>
      </c>
      <c r="E895" s="156">
        <v>9</v>
      </c>
      <c r="F895" s="183">
        <v>0</v>
      </c>
      <c r="G895" s="157">
        <f>E895*F895</f>
        <v>0</v>
      </c>
      <c r="O895" s="151">
        <v>2</v>
      </c>
      <c r="AA895" s="129">
        <v>2</v>
      </c>
      <c r="AB895" s="129">
        <v>7</v>
      </c>
      <c r="AC895" s="129">
        <v>7</v>
      </c>
      <c r="AZ895" s="129">
        <v>2</v>
      </c>
      <c r="BA895" s="129">
        <f>IF(AZ895=1,G895,0)</f>
        <v>0</v>
      </c>
      <c r="BB895" s="129">
        <f>IF(AZ895=2,G895,0)</f>
        <v>0</v>
      </c>
      <c r="BC895" s="129">
        <f>IF(AZ895=3,G895,0)</f>
        <v>0</v>
      </c>
      <c r="BD895" s="129">
        <f>IF(AZ895=4,G895,0)</f>
        <v>0</v>
      </c>
      <c r="BE895" s="129">
        <f>IF(AZ895=5,G895,0)</f>
        <v>0</v>
      </c>
      <c r="CZ895" s="129">
        <v>0.00308</v>
      </c>
    </row>
    <row r="896" spans="1:15" ht="12.75">
      <c r="A896" s="158"/>
      <c r="B896" s="159"/>
      <c r="C896" s="507" t="s">
        <v>939</v>
      </c>
      <c r="D896" s="508"/>
      <c r="E896" s="161">
        <v>0</v>
      </c>
      <c r="F896" s="162"/>
      <c r="G896" s="163"/>
      <c r="M896" s="160" t="s">
        <v>939</v>
      </c>
      <c r="O896" s="151"/>
    </row>
    <row r="897" spans="1:15" ht="12.75">
      <c r="A897" s="158"/>
      <c r="B897" s="159"/>
      <c r="C897" s="507" t="s">
        <v>1174</v>
      </c>
      <c r="D897" s="508"/>
      <c r="E897" s="161">
        <v>9</v>
      </c>
      <c r="F897" s="162"/>
      <c r="G897" s="163"/>
      <c r="M897" s="160" t="s">
        <v>1174</v>
      </c>
      <c r="O897" s="151"/>
    </row>
    <row r="898" spans="1:104" ht="12.75">
      <c r="A898" s="152">
        <v>236</v>
      </c>
      <c r="B898" s="153" t="s">
        <v>1768</v>
      </c>
      <c r="C898" s="154" t="s">
        <v>1769</v>
      </c>
      <c r="D898" s="155" t="s">
        <v>936</v>
      </c>
      <c r="E898" s="156">
        <v>10.35</v>
      </c>
      <c r="F898" s="183">
        <v>0</v>
      </c>
      <c r="G898" s="157">
        <f>E898*F898</f>
        <v>0</v>
      </c>
      <c r="O898" s="151">
        <v>2</v>
      </c>
      <c r="AA898" s="129">
        <v>12</v>
      </c>
      <c r="AB898" s="129">
        <v>0</v>
      </c>
      <c r="AC898" s="129">
        <v>627</v>
      </c>
      <c r="AZ898" s="129">
        <v>2</v>
      </c>
      <c r="BA898" s="129">
        <f>IF(AZ898=1,G898,0)</f>
        <v>0</v>
      </c>
      <c r="BB898" s="129">
        <f>IF(AZ898=2,G898,0)</f>
        <v>0</v>
      </c>
      <c r="BC898" s="129">
        <f>IF(AZ898=3,G898,0)</f>
        <v>0</v>
      </c>
      <c r="BD898" s="129">
        <f>IF(AZ898=4,G898,0)</f>
        <v>0</v>
      </c>
      <c r="BE898" s="129">
        <f>IF(AZ898=5,G898,0)</f>
        <v>0</v>
      </c>
      <c r="CZ898" s="129">
        <v>0</v>
      </c>
    </row>
    <row r="899" spans="1:15" ht="12.75">
      <c r="A899" s="158"/>
      <c r="B899" s="159"/>
      <c r="C899" s="507" t="s">
        <v>1770</v>
      </c>
      <c r="D899" s="508"/>
      <c r="E899" s="161">
        <v>10.35</v>
      </c>
      <c r="F899" s="162"/>
      <c r="G899" s="163"/>
      <c r="M899" s="160" t="s">
        <v>1770</v>
      </c>
      <c r="O899" s="151"/>
    </row>
    <row r="900" spans="1:104" ht="12.75">
      <c r="A900" s="152">
        <v>237</v>
      </c>
      <c r="B900" s="153" t="s">
        <v>1771</v>
      </c>
      <c r="C900" s="154" t="s">
        <v>1772</v>
      </c>
      <c r="D900" s="155" t="s">
        <v>936</v>
      </c>
      <c r="E900" s="156">
        <v>1.955</v>
      </c>
      <c r="F900" s="183">
        <v>0</v>
      </c>
      <c r="G900" s="157">
        <f>E900*F900</f>
        <v>0</v>
      </c>
      <c r="O900" s="151">
        <v>2</v>
      </c>
      <c r="AA900" s="129">
        <v>12</v>
      </c>
      <c r="AB900" s="129">
        <v>0</v>
      </c>
      <c r="AC900" s="129">
        <v>628</v>
      </c>
      <c r="AZ900" s="129">
        <v>2</v>
      </c>
      <c r="BA900" s="129">
        <f>IF(AZ900=1,G900,0)</f>
        <v>0</v>
      </c>
      <c r="BB900" s="129">
        <f>IF(AZ900=2,G900,0)</f>
        <v>0</v>
      </c>
      <c r="BC900" s="129">
        <f>IF(AZ900=3,G900,0)</f>
        <v>0</v>
      </c>
      <c r="BD900" s="129">
        <f>IF(AZ900=4,G900,0)</f>
        <v>0</v>
      </c>
      <c r="BE900" s="129">
        <f>IF(AZ900=5,G900,0)</f>
        <v>0</v>
      </c>
      <c r="CZ900" s="129">
        <v>0</v>
      </c>
    </row>
    <row r="901" spans="1:15" ht="12.75">
      <c r="A901" s="158"/>
      <c r="B901" s="159"/>
      <c r="C901" s="507" t="s">
        <v>1773</v>
      </c>
      <c r="D901" s="508"/>
      <c r="E901" s="161">
        <v>1.955</v>
      </c>
      <c r="F901" s="162"/>
      <c r="G901" s="163"/>
      <c r="M901" s="160" t="s">
        <v>1773</v>
      </c>
      <c r="O901" s="151"/>
    </row>
    <row r="902" spans="1:104" ht="22.5">
      <c r="A902" s="152">
        <v>238</v>
      </c>
      <c r="B902" s="153" t="s">
        <v>1774</v>
      </c>
      <c r="C902" s="154" t="s">
        <v>1908</v>
      </c>
      <c r="D902" s="155" t="s">
        <v>911</v>
      </c>
      <c r="E902" s="156">
        <f>SUM(G880:G901)/100</f>
        <v>0</v>
      </c>
      <c r="F902" s="184">
        <v>0</v>
      </c>
      <c r="G902" s="157">
        <f>E902*F902</f>
        <v>0</v>
      </c>
      <c r="O902" s="151">
        <v>2</v>
      </c>
      <c r="AA902" s="129">
        <v>7</v>
      </c>
      <c r="AB902" s="129">
        <v>1002</v>
      </c>
      <c r="AC902" s="129">
        <v>5</v>
      </c>
      <c r="AZ902" s="129">
        <v>2</v>
      </c>
      <c r="BA902" s="129">
        <f>IF(AZ902=1,G902,0)</f>
        <v>0</v>
      </c>
      <c r="BB902" s="129">
        <f>IF(AZ902=2,G902,0)</f>
        <v>0</v>
      </c>
      <c r="BC902" s="129">
        <f>IF(AZ902=3,G902,0)</f>
        <v>0</v>
      </c>
      <c r="BD902" s="129">
        <f>IF(AZ902=4,G902,0)</f>
        <v>0</v>
      </c>
      <c r="BE902" s="129">
        <f>IF(AZ902=5,G902,0)</f>
        <v>0</v>
      </c>
      <c r="CZ902" s="129">
        <v>0</v>
      </c>
    </row>
    <row r="903" spans="1:57" ht="12.75">
      <c r="A903" s="164"/>
      <c r="B903" s="165" t="s">
        <v>924</v>
      </c>
      <c r="C903" s="166" t="str">
        <f>CONCATENATE(B879," ",C879)</f>
        <v>771 Podlahy z dlaždic a obklady</v>
      </c>
      <c r="D903" s="164"/>
      <c r="E903" s="167"/>
      <c r="F903" s="167"/>
      <c r="G903" s="168">
        <f>SUM(G879:G902)</f>
        <v>0</v>
      </c>
      <c r="O903" s="151">
        <v>4</v>
      </c>
      <c r="BA903" s="169">
        <f>SUM(BA879:BA902)</f>
        <v>0</v>
      </c>
      <c r="BB903" s="169">
        <f>SUM(BB879:BB902)</f>
        <v>0</v>
      </c>
      <c r="BC903" s="169">
        <f>SUM(BC879:BC902)</f>
        <v>0</v>
      </c>
      <c r="BD903" s="169">
        <f>SUM(BD879:BD902)</f>
        <v>0</v>
      </c>
      <c r="BE903" s="169">
        <f>SUM(BE879:BE902)</f>
        <v>0</v>
      </c>
    </row>
    <row r="904" spans="1:15" ht="12.75">
      <c r="A904" s="144" t="s">
        <v>921</v>
      </c>
      <c r="B904" s="145" t="s">
        <v>1775</v>
      </c>
      <c r="C904" s="146" t="s">
        <v>1776</v>
      </c>
      <c r="D904" s="147"/>
      <c r="E904" s="148"/>
      <c r="F904" s="148"/>
      <c r="G904" s="149"/>
      <c r="H904" s="150"/>
      <c r="I904" s="150"/>
      <c r="O904" s="151">
        <v>1</v>
      </c>
    </row>
    <row r="905" spans="1:104" ht="22.5">
      <c r="A905" s="152">
        <v>239</v>
      </c>
      <c r="B905" s="153" t="s">
        <v>1777</v>
      </c>
      <c r="C905" s="154" t="s">
        <v>1778</v>
      </c>
      <c r="D905" s="155" t="s">
        <v>936</v>
      </c>
      <c r="E905" s="156">
        <v>114.7</v>
      </c>
      <c r="F905" s="183">
        <v>0</v>
      </c>
      <c r="G905" s="157">
        <f>E905*F905</f>
        <v>0</v>
      </c>
      <c r="O905" s="151">
        <v>2</v>
      </c>
      <c r="AA905" s="129">
        <v>2</v>
      </c>
      <c r="AB905" s="129">
        <v>7</v>
      </c>
      <c r="AC905" s="129">
        <v>7</v>
      </c>
      <c r="AZ905" s="129">
        <v>2</v>
      </c>
      <c r="BA905" s="129">
        <f>IF(AZ905=1,G905,0)</f>
        <v>0</v>
      </c>
      <c r="BB905" s="129">
        <f>IF(AZ905=2,G905,0)</f>
        <v>0</v>
      </c>
      <c r="BC905" s="129">
        <f>IF(AZ905=3,G905,0)</f>
        <v>0</v>
      </c>
      <c r="BD905" s="129">
        <f>IF(AZ905=4,G905,0)</f>
        <v>0</v>
      </c>
      <c r="BE905" s="129">
        <f>IF(AZ905=5,G905,0)</f>
        <v>0</v>
      </c>
      <c r="CZ905" s="129">
        <v>0.00101</v>
      </c>
    </row>
    <row r="906" spans="1:15" ht="12.75">
      <c r="A906" s="158"/>
      <c r="B906" s="159"/>
      <c r="C906" s="507" t="s">
        <v>937</v>
      </c>
      <c r="D906" s="508"/>
      <c r="E906" s="161">
        <v>0</v>
      </c>
      <c r="F906" s="162"/>
      <c r="G906" s="163"/>
      <c r="M906" s="160" t="s">
        <v>937</v>
      </c>
      <c r="O906" s="151"/>
    </row>
    <row r="907" spans="1:15" ht="12.75">
      <c r="A907" s="158"/>
      <c r="B907" s="159"/>
      <c r="C907" s="507" t="s">
        <v>1288</v>
      </c>
      <c r="D907" s="508"/>
      <c r="E907" s="161">
        <v>17.1</v>
      </c>
      <c r="F907" s="162"/>
      <c r="G907" s="163"/>
      <c r="M907" s="160" t="s">
        <v>1288</v>
      </c>
      <c r="O907" s="151"/>
    </row>
    <row r="908" spans="1:15" ht="12.75">
      <c r="A908" s="158"/>
      <c r="B908" s="159"/>
      <c r="C908" s="507" t="s">
        <v>1289</v>
      </c>
      <c r="D908" s="508"/>
      <c r="E908" s="161">
        <v>65.8</v>
      </c>
      <c r="F908" s="162"/>
      <c r="G908" s="163"/>
      <c r="M908" s="160" t="s">
        <v>1289</v>
      </c>
      <c r="O908" s="151"/>
    </row>
    <row r="909" spans="1:15" ht="12.75">
      <c r="A909" s="158"/>
      <c r="B909" s="159"/>
      <c r="C909" s="507" t="s">
        <v>939</v>
      </c>
      <c r="D909" s="508"/>
      <c r="E909" s="161">
        <v>0</v>
      </c>
      <c r="F909" s="162"/>
      <c r="G909" s="163"/>
      <c r="M909" s="160" t="s">
        <v>939</v>
      </c>
      <c r="O909" s="151"/>
    </row>
    <row r="910" spans="1:15" ht="12.75">
      <c r="A910" s="158"/>
      <c r="B910" s="159"/>
      <c r="C910" s="507" t="s">
        <v>1290</v>
      </c>
      <c r="D910" s="508"/>
      <c r="E910" s="161">
        <v>13</v>
      </c>
      <c r="F910" s="162"/>
      <c r="G910" s="163"/>
      <c r="M910" s="160" t="s">
        <v>1290</v>
      </c>
      <c r="O910" s="151"/>
    </row>
    <row r="911" spans="1:15" ht="12.75">
      <c r="A911" s="158"/>
      <c r="B911" s="159"/>
      <c r="C911" s="507" t="s">
        <v>1291</v>
      </c>
      <c r="D911" s="508"/>
      <c r="E911" s="161">
        <v>18.8</v>
      </c>
      <c r="F911" s="162"/>
      <c r="G911" s="163"/>
      <c r="M911" s="160" t="s">
        <v>1291</v>
      </c>
      <c r="O911" s="151"/>
    </row>
    <row r="912" spans="1:104" ht="12.75">
      <c r="A912" s="152">
        <v>240</v>
      </c>
      <c r="B912" s="153" t="s">
        <v>1779</v>
      </c>
      <c r="C912" s="154" t="s">
        <v>1780</v>
      </c>
      <c r="D912" s="155" t="s">
        <v>936</v>
      </c>
      <c r="E912" s="156">
        <v>137.64</v>
      </c>
      <c r="F912" s="183">
        <v>0</v>
      </c>
      <c r="G912" s="157">
        <f>E912*F912</f>
        <v>0</v>
      </c>
      <c r="O912" s="151">
        <v>2</v>
      </c>
      <c r="AA912" s="129">
        <v>12</v>
      </c>
      <c r="AB912" s="129">
        <v>0</v>
      </c>
      <c r="AC912" s="129">
        <v>1177</v>
      </c>
      <c r="AZ912" s="129">
        <v>2</v>
      </c>
      <c r="BA912" s="129">
        <f>IF(AZ912=1,G912,0)</f>
        <v>0</v>
      </c>
      <c r="BB912" s="129">
        <f>IF(AZ912=2,G912,0)</f>
        <v>0</v>
      </c>
      <c r="BC912" s="129">
        <f>IF(AZ912=3,G912,0)</f>
        <v>0</v>
      </c>
      <c r="BD912" s="129">
        <f>IF(AZ912=4,G912,0)</f>
        <v>0</v>
      </c>
      <c r="BE912" s="129">
        <f>IF(AZ912=5,G912,0)</f>
        <v>0</v>
      </c>
      <c r="CZ912" s="129">
        <v>0</v>
      </c>
    </row>
    <row r="913" spans="1:15" ht="12.75">
      <c r="A913" s="158"/>
      <c r="B913" s="159"/>
      <c r="C913" s="507" t="s">
        <v>1781</v>
      </c>
      <c r="D913" s="508"/>
      <c r="E913" s="161">
        <v>137.64</v>
      </c>
      <c r="F913" s="162"/>
      <c r="G913" s="163"/>
      <c r="M913" s="160" t="s">
        <v>1781</v>
      </c>
      <c r="O913" s="151"/>
    </row>
    <row r="914" spans="1:104" ht="22.5">
      <c r="A914" s="152">
        <v>241</v>
      </c>
      <c r="B914" s="153" t="s">
        <v>1782</v>
      </c>
      <c r="C914" s="154" t="s">
        <v>1909</v>
      </c>
      <c r="D914" s="155" t="s">
        <v>911</v>
      </c>
      <c r="E914" s="156">
        <f>SUM(G905:G913)/100</f>
        <v>0</v>
      </c>
      <c r="F914" s="184">
        <v>0</v>
      </c>
      <c r="G914" s="157">
        <f>E914*F914</f>
        <v>0</v>
      </c>
      <c r="O914" s="151">
        <v>2</v>
      </c>
      <c r="AA914" s="129">
        <v>7</v>
      </c>
      <c r="AB914" s="129">
        <v>1002</v>
      </c>
      <c r="AC914" s="129">
        <v>5</v>
      </c>
      <c r="AZ914" s="129">
        <v>2</v>
      </c>
      <c r="BA914" s="129">
        <f>IF(AZ914=1,G914,0)</f>
        <v>0</v>
      </c>
      <c r="BB914" s="129">
        <f>IF(AZ914=2,G914,0)</f>
        <v>0</v>
      </c>
      <c r="BC914" s="129">
        <f>IF(AZ914=3,G914,0)</f>
        <v>0</v>
      </c>
      <c r="BD914" s="129">
        <f>IF(AZ914=4,G914,0)</f>
        <v>0</v>
      </c>
      <c r="BE914" s="129">
        <f>IF(AZ914=5,G914,0)</f>
        <v>0</v>
      </c>
      <c r="CZ914" s="129">
        <v>0</v>
      </c>
    </row>
    <row r="915" spans="1:57" ht="12.75">
      <c r="A915" s="164"/>
      <c r="B915" s="165" t="s">
        <v>924</v>
      </c>
      <c r="C915" s="166" t="str">
        <f>CONCATENATE(B904," ",C904)</f>
        <v>776 Podlahy povlakové</v>
      </c>
      <c r="D915" s="164"/>
      <c r="E915" s="167"/>
      <c r="F915" s="167"/>
      <c r="G915" s="168">
        <f>SUM(G904:G914)</f>
        <v>0</v>
      </c>
      <c r="O915" s="151">
        <v>4</v>
      </c>
      <c r="BA915" s="169">
        <f>SUM(BA904:BA914)</f>
        <v>0</v>
      </c>
      <c r="BB915" s="169">
        <f>SUM(BB904:BB914)</f>
        <v>0</v>
      </c>
      <c r="BC915" s="169">
        <f>SUM(BC904:BC914)</f>
        <v>0</v>
      </c>
      <c r="BD915" s="169">
        <f>SUM(BD904:BD914)</f>
        <v>0</v>
      </c>
      <c r="BE915" s="169">
        <f>SUM(BE904:BE914)</f>
        <v>0</v>
      </c>
    </row>
    <row r="916" spans="1:15" ht="12.75">
      <c r="A916" s="144" t="s">
        <v>921</v>
      </c>
      <c r="B916" s="145" t="s">
        <v>1783</v>
      </c>
      <c r="C916" s="146" t="s">
        <v>1784</v>
      </c>
      <c r="D916" s="147"/>
      <c r="E916" s="148"/>
      <c r="F916" s="148"/>
      <c r="G916" s="149"/>
      <c r="H916" s="150"/>
      <c r="I916" s="150"/>
      <c r="O916" s="151">
        <v>1</v>
      </c>
    </row>
    <row r="917" spans="1:104" ht="12.75">
      <c r="A917" s="152">
        <v>242</v>
      </c>
      <c r="B917" s="153" t="s">
        <v>1785</v>
      </c>
      <c r="C917" s="154" t="s">
        <v>1786</v>
      </c>
      <c r="D917" s="155" t="s">
        <v>936</v>
      </c>
      <c r="E917" s="156">
        <v>13</v>
      </c>
      <c r="F917" s="183">
        <v>0</v>
      </c>
      <c r="G917" s="157">
        <f>E917*F917</f>
        <v>0</v>
      </c>
      <c r="O917" s="151">
        <v>2</v>
      </c>
      <c r="AA917" s="129">
        <v>1</v>
      </c>
      <c r="AB917" s="129">
        <v>7</v>
      </c>
      <c r="AC917" s="129">
        <v>7</v>
      </c>
      <c r="AZ917" s="129">
        <v>2</v>
      </c>
      <c r="BA917" s="129">
        <f>IF(AZ917=1,G917,0)</f>
        <v>0</v>
      </c>
      <c r="BB917" s="129">
        <f>IF(AZ917=2,G917,0)</f>
        <v>0</v>
      </c>
      <c r="BC917" s="129">
        <f>IF(AZ917=3,G917,0)</f>
        <v>0</v>
      </c>
      <c r="BD917" s="129">
        <f>IF(AZ917=4,G917,0)</f>
        <v>0</v>
      </c>
      <c r="BE917" s="129">
        <f>IF(AZ917=5,G917,0)</f>
        <v>0</v>
      </c>
      <c r="CZ917" s="129">
        <v>0.00593</v>
      </c>
    </row>
    <row r="918" spans="1:15" ht="12.75">
      <c r="A918" s="158"/>
      <c r="B918" s="159"/>
      <c r="C918" s="507" t="s">
        <v>939</v>
      </c>
      <c r="D918" s="508"/>
      <c r="E918" s="161">
        <v>0</v>
      </c>
      <c r="F918" s="162"/>
      <c r="G918" s="163"/>
      <c r="M918" s="160" t="s">
        <v>939</v>
      </c>
      <c r="O918" s="151"/>
    </row>
    <row r="919" spans="1:15" ht="12.75">
      <c r="A919" s="158"/>
      <c r="B919" s="159"/>
      <c r="C919" s="507" t="s">
        <v>1290</v>
      </c>
      <c r="D919" s="508"/>
      <c r="E919" s="161">
        <v>13</v>
      </c>
      <c r="F919" s="162"/>
      <c r="G919" s="163"/>
      <c r="M919" s="160" t="s">
        <v>1290</v>
      </c>
      <c r="O919" s="151"/>
    </row>
    <row r="920" spans="1:104" ht="12.75">
      <c r="A920" s="152">
        <v>243</v>
      </c>
      <c r="B920" s="153" t="s">
        <v>1787</v>
      </c>
      <c r="C920" s="154" t="s">
        <v>1788</v>
      </c>
      <c r="D920" s="155" t="s">
        <v>936</v>
      </c>
      <c r="E920" s="156">
        <v>101.7</v>
      </c>
      <c r="F920" s="183"/>
      <c r="G920" s="157">
        <f>E920*F920</f>
        <v>0</v>
      </c>
      <c r="O920" s="151">
        <v>2</v>
      </c>
      <c r="AA920" s="129">
        <v>1</v>
      </c>
      <c r="AB920" s="129">
        <v>7</v>
      </c>
      <c r="AC920" s="129">
        <v>7</v>
      </c>
      <c r="AZ920" s="129">
        <v>2</v>
      </c>
      <c r="BA920" s="129">
        <f>IF(AZ920=1,G920,0)</f>
        <v>0</v>
      </c>
      <c r="BB920" s="129">
        <f>IF(AZ920=2,G920,0)</f>
        <v>0</v>
      </c>
      <c r="BC920" s="129">
        <f>IF(AZ920=3,G920,0)</f>
        <v>0</v>
      </c>
      <c r="BD920" s="129">
        <f>IF(AZ920=4,G920,0)</f>
        <v>0</v>
      </c>
      <c r="BE920" s="129">
        <f>IF(AZ920=5,G920,0)</f>
        <v>0</v>
      </c>
      <c r="CZ920" s="129">
        <v>0.00971</v>
      </c>
    </row>
    <row r="921" spans="1:15" ht="12.75">
      <c r="A921" s="158"/>
      <c r="B921" s="159"/>
      <c r="C921" s="507" t="s">
        <v>937</v>
      </c>
      <c r="D921" s="508"/>
      <c r="E921" s="161">
        <v>0</v>
      </c>
      <c r="F921" s="162"/>
      <c r="G921" s="163"/>
      <c r="M921" s="160" t="s">
        <v>937</v>
      </c>
      <c r="O921" s="151"/>
    </row>
    <row r="922" spans="1:15" ht="12.75">
      <c r="A922" s="158"/>
      <c r="B922" s="159"/>
      <c r="C922" s="507" t="s">
        <v>1288</v>
      </c>
      <c r="D922" s="508"/>
      <c r="E922" s="161">
        <v>17.1</v>
      </c>
      <c r="F922" s="162"/>
      <c r="G922" s="163"/>
      <c r="M922" s="160" t="s">
        <v>1288</v>
      </c>
      <c r="O922" s="151"/>
    </row>
    <row r="923" spans="1:15" ht="12.75">
      <c r="A923" s="158"/>
      <c r="B923" s="159"/>
      <c r="C923" s="507" t="s">
        <v>1289</v>
      </c>
      <c r="D923" s="508"/>
      <c r="E923" s="161">
        <v>65.8</v>
      </c>
      <c r="F923" s="162"/>
      <c r="G923" s="163"/>
      <c r="M923" s="160" t="s">
        <v>1289</v>
      </c>
      <c r="O923" s="151"/>
    </row>
    <row r="924" spans="1:15" ht="12.75">
      <c r="A924" s="158"/>
      <c r="B924" s="159"/>
      <c r="C924" s="507" t="s">
        <v>939</v>
      </c>
      <c r="D924" s="508"/>
      <c r="E924" s="161">
        <v>0</v>
      </c>
      <c r="F924" s="162"/>
      <c r="G924" s="163"/>
      <c r="M924" s="160" t="s">
        <v>939</v>
      </c>
      <c r="O924" s="151"/>
    </row>
    <row r="925" spans="1:15" ht="12.75">
      <c r="A925" s="158"/>
      <c r="B925" s="159"/>
      <c r="C925" s="507" t="s">
        <v>1291</v>
      </c>
      <c r="D925" s="508"/>
      <c r="E925" s="161">
        <v>18.8</v>
      </c>
      <c r="F925" s="162"/>
      <c r="G925" s="163"/>
      <c r="M925" s="160" t="s">
        <v>1291</v>
      </c>
      <c r="O925" s="151"/>
    </row>
    <row r="926" spans="1:104" ht="22.5">
      <c r="A926" s="152">
        <v>244</v>
      </c>
      <c r="B926" s="153" t="s">
        <v>1789</v>
      </c>
      <c r="C926" s="154" t="s">
        <v>1910</v>
      </c>
      <c r="D926" s="155" t="s">
        <v>911</v>
      </c>
      <c r="E926" s="156">
        <f>SUM(G917:G925)/100</f>
        <v>0</v>
      </c>
      <c r="F926" s="184"/>
      <c r="G926" s="157">
        <f>E926*F926</f>
        <v>0</v>
      </c>
      <c r="O926" s="151">
        <v>2</v>
      </c>
      <c r="AA926" s="129">
        <v>7</v>
      </c>
      <c r="AB926" s="129">
        <v>1002</v>
      </c>
      <c r="AC926" s="129">
        <v>5</v>
      </c>
      <c r="AZ926" s="129">
        <v>2</v>
      </c>
      <c r="BA926" s="129">
        <f>IF(AZ926=1,G926,0)</f>
        <v>0</v>
      </c>
      <c r="BB926" s="129">
        <f>IF(AZ926=2,G926,0)</f>
        <v>0</v>
      </c>
      <c r="BC926" s="129">
        <f>IF(AZ926=3,G926,0)</f>
        <v>0</v>
      </c>
      <c r="BD926" s="129">
        <f>IF(AZ926=4,G926,0)</f>
        <v>0</v>
      </c>
      <c r="BE926" s="129">
        <f>IF(AZ926=5,G926,0)</f>
        <v>0</v>
      </c>
      <c r="CZ926" s="129">
        <v>0</v>
      </c>
    </row>
    <row r="927" spans="1:57" ht="12.75">
      <c r="A927" s="164"/>
      <c r="B927" s="165" t="s">
        <v>924</v>
      </c>
      <c r="C927" s="166" t="str">
        <f>CONCATENATE(B916," ",C916)</f>
        <v>777 Podlahy ze syntetických hmot</v>
      </c>
      <c r="D927" s="164"/>
      <c r="E927" s="167"/>
      <c r="F927" s="167"/>
      <c r="G927" s="168">
        <f>SUM(G916:G926)</f>
        <v>0</v>
      </c>
      <c r="O927" s="151">
        <v>4</v>
      </c>
      <c r="BA927" s="169">
        <f>SUM(BA916:BA926)</f>
        <v>0</v>
      </c>
      <c r="BB927" s="169">
        <f>SUM(BB916:BB926)</f>
        <v>0</v>
      </c>
      <c r="BC927" s="169">
        <f>SUM(BC916:BC926)</f>
        <v>0</v>
      </c>
      <c r="BD927" s="169">
        <f>SUM(BD916:BD926)</f>
        <v>0</v>
      </c>
      <c r="BE927" s="169">
        <f>SUM(BE916:BE926)</f>
        <v>0</v>
      </c>
    </row>
    <row r="928" spans="1:15" ht="12.75">
      <c r="A928" s="144" t="s">
        <v>921</v>
      </c>
      <c r="B928" s="145" t="s">
        <v>1790</v>
      </c>
      <c r="C928" s="146" t="s">
        <v>1791</v>
      </c>
      <c r="D928" s="147"/>
      <c r="E928" s="148"/>
      <c r="F928" s="148"/>
      <c r="G928" s="149"/>
      <c r="H928" s="150"/>
      <c r="I928" s="150"/>
      <c r="O928" s="151">
        <v>1</v>
      </c>
    </row>
    <row r="929" spans="1:104" ht="12.75">
      <c r="A929" s="152">
        <v>245</v>
      </c>
      <c r="B929" s="153" t="s">
        <v>1792</v>
      </c>
      <c r="C929" s="154" t="s">
        <v>1793</v>
      </c>
      <c r="D929" s="155" t="s">
        <v>936</v>
      </c>
      <c r="E929" s="156">
        <v>43.26</v>
      </c>
      <c r="F929" s="183">
        <v>0</v>
      </c>
      <c r="G929" s="157">
        <f>E929*F929</f>
        <v>0</v>
      </c>
      <c r="O929" s="151">
        <v>2</v>
      </c>
      <c r="AA929" s="129">
        <v>2</v>
      </c>
      <c r="AB929" s="129">
        <v>7</v>
      </c>
      <c r="AC929" s="129">
        <v>7</v>
      </c>
      <c r="AZ929" s="129">
        <v>2</v>
      </c>
      <c r="BA929" s="129">
        <f>IF(AZ929=1,G929,0)</f>
        <v>0</v>
      </c>
      <c r="BB929" s="129">
        <f>IF(AZ929=2,G929,0)</f>
        <v>0</v>
      </c>
      <c r="BC929" s="129">
        <f>IF(AZ929=3,G929,0)</f>
        <v>0</v>
      </c>
      <c r="BD929" s="129">
        <f>IF(AZ929=4,G929,0)</f>
        <v>0</v>
      </c>
      <c r="BE929" s="129">
        <f>IF(AZ929=5,G929,0)</f>
        <v>0</v>
      </c>
      <c r="CZ929" s="129">
        <v>0.04478</v>
      </c>
    </row>
    <row r="930" spans="1:15" ht="12.75">
      <c r="A930" s="158"/>
      <c r="B930" s="159"/>
      <c r="C930" s="507" t="s">
        <v>937</v>
      </c>
      <c r="D930" s="508"/>
      <c r="E930" s="161">
        <v>0</v>
      </c>
      <c r="F930" s="162"/>
      <c r="G930" s="163"/>
      <c r="M930" s="160" t="s">
        <v>937</v>
      </c>
      <c r="O930" s="151"/>
    </row>
    <row r="931" spans="1:15" ht="12.75">
      <c r="A931" s="158"/>
      <c r="B931" s="159"/>
      <c r="C931" s="507" t="s">
        <v>1297</v>
      </c>
      <c r="D931" s="508"/>
      <c r="E931" s="161">
        <v>1.92</v>
      </c>
      <c r="F931" s="162"/>
      <c r="G931" s="163"/>
      <c r="M931" s="160" t="s">
        <v>1297</v>
      </c>
      <c r="O931" s="151"/>
    </row>
    <row r="932" spans="1:15" ht="12.75">
      <c r="A932" s="158"/>
      <c r="B932" s="159"/>
      <c r="C932" s="507" t="s">
        <v>1298</v>
      </c>
      <c r="D932" s="508"/>
      <c r="E932" s="161">
        <v>1.44</v>
      </c>
      <c r="F932" s="162"/>
      <c r="G932" s="163"/>
      <c r="M932" s="160" t="s">
        <v>1298</v>
      </c>
      <c r="O932" s="151"/>
    </row>
    <row r="933" spans="1:15" ht="12.75">
      <c r="A933" s="158"/>
      <c r="B933" s="159"/>
      <c r="C933" s="507" t="s">
        <v>939</v>
      </c>
      <c r="D933" s="508"/>
      <c r="E933" s="161">
        <v>0</v>
      </c>
      <c r="F933" s="162"/>
      <c r="G933" s="163"/>
      <c r="M933" s="160" t="s">
        <v>939</v>
      </c>
      <c r="O933" s="151"/>
    </row>
    <row r="934" spans="1:15" ht="12.75">
      <c r="A934" s="158"/>
      <c r="B934" s="159"/>
      <c r="C934" s="507" t="s">
        <v>1300</v>
      </c>
      <c r="D934" s="508"/>
      <c r="E934" s="161">
        <v>34</v>
      </c>
      <c r="F934" s="162"/>
      <c r="G934" s="163"/>
      <c r="M934" s="160" t="s">
        <v>1300</v>
      </c>
      <c r="O934" s="151"/>
    </row>
    <row r="935" spans="1:15" ht="12.75">
      <c r="A935" s="158"/>
      <c r="B935" s="159"/>
      <c r="C935" s="507" t="s">
        <v>1301</v>
      </c>
      <c r="D935" s="508"/>
      <c r="E935" s="161">
        <v>5.9</v>
      </c>
      <c r="F935" s="162"/>
      <c r="G935" s="163"/>
      <c r="M935" s="160" t="s">
        <v>1301</v>
      </c>
      <c r="O935" s="151"/>
    </row>
    <row r="936" spans="1:104" ht="12.75">
      <c r="A936" s="152">
        <v>246</v>
      </c>
      <c r="B936" s="153" t="s">
        <v>1794</v>
      </c>
      <c r="C936" s="154" t="s">
        <v>1795</v>
      </c>
      <c r="D936" s="155" t="s">
        <v>936</v>
      </c>
      <c r="E936" s="156">
        <v>22.458</v>
      </c>
      <c r="F936" s="183">
        <v>0</v>
      </c>
      <c r="G936" s="157">
        <f>E936*F936</f>
        <v>0</v>
      </c>
      <c r="O936" s="151">
        <v>2</v>
      </c>
      <c r="AA936" s="129">
        <v>2</v>
      </c>
      <c r="AB936" s="129">
        <v>7</v>
      </c>
      <c r="AC936" s="129">
        <v>7</v>
      </c>
      <c r="AZ936" s="129">
        <v>2</v>
      </c>
      <c r="BA936" s="129">
        <f>IF(AZ936=1,G936,0)</f>
        <v>0</v>
      </c>
      <c r="BB936" s="129">
        <f>IF(AZ936=2,G936,0)</f>
        <v>0</v>
      </c>
      <c r="BC936" s="129">
        <f>IF(AZ936=3,G936,0)</f>
        <v>0</v>
      </c>
      <c r="BD936" s="129">
        <f>IF(AZ936=4,G936,0)</f>
        <v>0</v>
      </c>
      <c r="BE936" s="129">
        <f>IF(AZ936=5,G936,0)</f>
        <v>0</v>
      </c>
      <c r="CZ936" s="129">
        <v>0.06695</v>
      </c>
    </row>
    <row r="937" spans="1:15" ht="12.75">
      <c r="A937" s="158"/>
      <c r="B937" s="159"/>
      <c r="C937" s="507" t="s">
        <v>939</v>
      </c>
      <c r="D937" s="508"/>
      <c r="E937" s="161">
        <v>0</v>
      </c>
      <c r="F937" s="162"/>
      <c r="G937" s="163"/>
      <c r="M937" s="160" t="s">
        <v>939</v>
      </c>
      <c r="O937" s="151"/>
    </row>
    <row r="938" spans="1:15" ht="12.75">
      <c r="A938" s="158"/>
      <c r="B938" s="159"/>
      <c r="C938" s="507" t="s">
        <v>1299</v>
      </c>
      <c r="D938" s="508"/>
      <c r="E938" s="161">
        <v>22.458</v>
      </c>
      <c r="F938" s="162"/>
      <c r="G938" s="163"/>
      <c r="M938" s="160" t="s">
        <v>1299</v>
      </c>
      <c r="O938" s="151"/>
    </row>
    <row r="939" spans="1:104" ht="12.75">
      <c r="A939" s="152">
        <v>247</v>
      </c>
      <c r="B939" s="153" t="s">
        <v>1796</v>
      </c>
      <c r="C939" s="154" t="s">
        <v>1797</v>
      </c>
      <c r="D939" s="155" t="s">
        <v>936</v>
      </c>
      <c r="E939" s="156">
        <v>49.749</v>
      </c>
      <c r="F939" s="183">
        <v>0</v>
      </c>
      <c r="G939" s="157">
        <f>E939*F939</f>
        <v>0</v>
      </c>
      <c r="O939" s="151">
        <v>2</v>
      </c>
      <c r="AA939" s="129">
        <v>12</v>
      </c>
      <c r="AB939" s="129">
        <v>0</v>
      </c>
      <c r="AC939" s="129">
        <v>677</v>
      </c>
      <c r="AZ939" s="129">
        <v>2</v>
      </c>
      <c r="BA939" s="129">
        <f>IF(AZ939=1,G939,0)</f>
        <v>0</v>
      </c>
      <c r="BB939" s="129">
        <f>IF(AZ939=2,G939,0)</f>
        <v>0</v>
      </c>
      <c r="BC939" s="129">
        <f>IF(AZ939=3,G939,0)</f>
        <v>0</v>
      </c>
      <c r="BD939" s="129">
        <f>IF(AZ939=4,G939,0)</f>
        <v>0</v>
      </c>
      <c r="BE939" s="129">
        <f>IF(AZ939=5,G939,0)</f>
        <v>0</v>
      </c>
      <c r="CZ939" s="129">
        <v>0</v>
      </c>
    </row>
    <row r="940" spans="1:15" ht="12.75">
      <c r="A940" s="158"/>
      <c r="B940" s="159"/>
      <c r="C940" s="507" t="s">
        <v>1798</v>
      </c>
      <c r="D940" s="508"/>
      <c r="E940" s="161">
        <v>49.749</v>
      </c>
      <c r="F940" s="162"/>
      <c r="G940" s="163"/>
      <c r="M940" s="160" t="s">
        <v>1798</v>
      </c>
      <c r="O940" s="151"/>
    </row>
    <row r="941" spans="1:104" ht="12.75">
      <c r="A941" s="152">
        <v>248</v>
      </c>
      <c r="B941" s="153" t="s">
        <v>1799</v>
      </c>
      <c r="C941" s="154" t="s">
        <v>1800</v>
      </c>
      <c r="D941" s="155" t="s">
        <v>936</v>
      </c>
      <c r="E941" s="156">
        <v>43.26</v>
      </c>
      <c r="F941" s="183">
        <v>0</v>
      </c>
      <c r="G941" s="157">
        <f>E941*F941</f>
        <v>0</v>
      </c>
      <c r="O941" s="151">
        <v>2</v>
      </c>
      <c r="AA941" s="129">
        <v>12</v>
      </c>
      <c r="AB941" s="129">
        <v>0</v>
      </c>
      <c r="AC941" s="129">
        <v>678</v>
      </c>
      <c r="AZ941" s="129">
        <v>2</v>
      </c>
      <c r="BA941" s="129">
        <f>IF(AZ941=1,G941,0)</f>
        <v>0</v>
      </c>
      <c r="BB941" s="129">
        <f>IF(AZ941=2,G941,0)</f>
        <v>0</v>
      </c>
      <c r="BC941" s="129">
        <f>IF(AZ941=3,G941,0)</f>
        <v>0</v>
      </c>
      <c r="BD941" s="129">
        <f>IF(AZ941=4,G941,0)</f>
        <v>0</v>
      </c>
      <c r="BE941" s="129">
        <f>IF(AZ941=5,G941,0)</f>
        <v>0</v>
      </c>
      <c r="CZ941" s="129">
        <v>0</v>
      </c>
    </row>
    <row r="942" spans="1:104" ht="12.75">
      <c r="A942" s="152">
        <v>249</v>
      </c>
      <c r="B942" s="153" t="s">
        <v>1801</v>
      </c>
      <c r="C942" s="154" t="s">
        <v>1802</v>
      </c>
      <c r="D942" s="155" t="s">
        <v>936</v>
      </c>
      <c r="E942" s="156">
        <v>25.8267</v>
      </c>
      <c r="F942" s="183"/>
      <c r="G942" s="157">
        <f>E942*F942</f>
        <v>0</v>
      </c>
      <c r="O942" s="151">
        <v>2</v>
      </c>
      <c r="AA942" s="129">
        <v>12</v>
      </c>
      <c r="AB942" s="129">
        <v>0</v>
      </c>
      <c r="AC942" s="129">
        <v>1772</v>
      </c>
      <c r="AZ942" s="129">
        <v>2</v>
      </c>
      <c r="BA942" s="129">
        <f>IF(AZ942=1,G942,0)</f>
        <v>0</v>
      </c>
      <c r="BB942" s="129">
        <f>IF(AZ942=2,G942,0)</f>
        <v>0</v>
      </c>
      <c r="BC942" s="129">
        <f>IF(AZ942=3,G942,0)</f>
        <v>0</v>
      </c>
      <c r="BD942" s="129">
        <f>IF(AZ942=4,G942,0)</f>
        <v>0</v>
      </c>
      <c r="BE942" s="129">
        <f>IF(AZ942=5,G942,0)</f>
        <v>0</v>
      </c>
      <c r="CZ942" s="129">
        <v>0</v>
      </c>
    </row>
    <row r="943" spans="1:15" ht="12.75">
      <c r="A943" s="158"/>
      <c r="B943" s="159"/>
      <c r="C943" s="507" t="s">
        <v>1803</v>
      </c>
      <c r="D943" s="508"/>
      <c r="E943" s="161">
        <v>25.8267</v>
      </c>
      <c r="F943" s="162"/>
      <c r="G943" s="163"/>
      <c r="M943" s="160" t="s">
        <v>1803</v>
      </c>
      <c r="O943" s="151"/>
    </row>
    <row r="944" spans="1:104" ht="22.5">
      <c r="A944" s="152">
        <v>250</v>
      </c>
      <c r="B944" s="153" t="s">
        <v>1804</v>
      </c>
      <c r="C944" s="154" t="s">
        <v>0</v>
      </c>
      <c r="D944" s="155" t="s">
        <v>911</v>
      </c>
      <c r="E944" s="156">
        <f>SUM(G929:G943)/100</f>
        <v>0</v>
      </c>
      <c r="F944" s="184"/>
      <c r="G944" s="157">
        <f>E944*F944</f>
        <v>0</v>
      </c>
      <c r="O944" s="151">
        <v>2</v>
      </c>
      <c r="AA944" s="129">
        <v>7</v>
      </c>
      <c r="AB944" s="129">
        <v>1002</v>
      </c>
      <c r="AC944" s="129">
        <v>5</v>
      </c>
      <c r="AZ944" s="129">
        <v>2</v>
      </c>
      <c r="BA944" s="129">
        <f>IF(AZ944=1,G944,0)</f>
        <v>0</v>
      </c>
      <c r="BB944" s="129">
        <f>IF(AZ944=2,G944,0)</f>
        <v>0</v>
      </c>
      <c r="BC944" s="129">
        <f>IF(AZ944=3,G944,0)</f>
        <v>0</v>
      </c>
      <c r="BD944" s="129">
        <f>IF(AZ944=4,G944,0)</f>
        <v>0</v>
      </c>
      <c r="BE944" s="129">
        <f>IF(AZ944=5,G944,0)</f>
        <v>0</v>
      </c>
      <c r="CZ944" s="129">
        <v>0</v>
      </c>
    </row>
    <row r="945" spans="1:57" ht="12.75">
      <c r="A945" s="164"/>
      <c r="B945" s="165" t="s">
        <v>924</v>
      </c>
      <c r="C945" s="166" t="str">
        <f>CONCATENATE(B928," ",C928)</f>
        <v>781 Obklady keramické</v>
      </c>
      <c r="D945" s="164"/>
      <c r="E945" s="167"/>
      <c r="F945" s="167"/>
      <c r="G945" s="168">
        <f>SUM(G928:G944)</f>
        <v>0</v>
      </c>
      <c r="O945" s="151">
        <v>4</v>
      </c>
      <c r="BA945" s="169">
        <f>SUM(BA928:BA944)</f>
        <v>0</v>
      </c>
      <c r="BB945" s="169">
        <f>SUM(BB928:BB944)</f>
        <v>0</v>
      </c>
      <c r="BC945" s="169">
        <f>SUM(BC928:BC944)</f>
        <v>0</v>
      </c>
      <c r="BD945" s="169">
        <f>SUM(BD928:BD944)</f>
        <v>0</v>
      </c>
      <c r="BE945" s="169">
        <f>SUM(BE928:BE944)</f>
        <v>0</v>
      </c>
    </row>
    <row r="946" spans="1:15" ht="12.75">
      <c r="A946" s="144" t="s">
        <v>921</v>
      </c>
      <c r="B946" s="145" t="s">
        <v>1805</v>
      </c>
      <c r="C946" s="146" t="s">
        <v>1806</v>
      </c>
      <c r="D946" s="147"/>
      <c r="E946" s="148"/>
      <c r="F946" s="148"/>
      <c r="G946" s="149"/>
      <c r="H946" s="150"/>
      <c r="I946" s="150"/>
      <c r="O946" s="151">
        <v>1</v>
      </c>
    </row>
    <row r="947" spans="1:104" ht="12.75">
      <c r="A947" s="152">
        <v>251</v>
      </c>
      <c r="B947" s="153" t="s">
        <v>1807</v>
      </c>
      <c r="C947" s="154" t="s">
        <v>1808</v>
      </c>
      <c r="D947" s="155" t="s">
        <v>936</v>
      </c>
      <c r="E947" s="156">
        <v>17.04</v>
      </c>
      <c r="F947" s="183">
        <v>0</v>
      </c>
      <c r="G947" s="157">
        <f>E947*F947</f>
        <v>0</v>
      </c>
      <c r="O947" s="151">
        <v>2</v>
      </c>
      <c r="AA947" s="129">
        <v>1</v>
      </c>
      <c r="AB947" s="129">
        <v>7</v>
      </c>
      <c r="AC947" s="129">
        <v>7</v>
      </c>
      <c r="AZ947" s="129">
        <v>2</v>
      </c>
      <c r="BA947" s="129">
        <f>IF(AZ947=1,G947,0)</f>
        <v>0</v>
      </c>
      <c r="BB947" s="129">
        <f>IF(AZ947=2,G947,0)</f>
        <v>0</v>
      </c>
      <c r="BC947" s="129">
        <f>IF(AZ947=3,G947,0)</f>
        <v>0</v>
      </c>
      <c r="BD947" s="129">
        <f>IF(AZ947=4,G947,0)</f>
        <v>0</v>
      </c>
      <c r="BE947" s="129">
        <f>IF(AZ947=5,G947,0)</f>
        <v>0</v>
      </c>
      <c r="CZ947" s="129">
        <v>0.00016</v>
      </c>
    </row>
    <row r="948" spans="1:15" ht="12.75">
      <c r="A948" s="158"/>
      <c r="B948" s="159"/>
      <c r="C948" s="507" t="s">
        <v>1338</v>
      </c>
      <c r="D948" s="508"/>
      <c r="E948" s="161">
        <v>0</v>
      </c>
      <c r="F948" s="162"/>
      <c r="G948" s="163"/>
      <c r="M948" s="160" t="s">
        <v>1338</v>
      </c>
      <c r="O948" s="151"/>
    </row>
    <row r="949" spans="1:15" ht="12.75">
      <c r="A949" s="158"/>
      <c r="B949" s="159"/>
      <c r="C949" s="507" t="s">
        <v>1809</v>
      </c>
      <c r="D949" s="508"/>
      <c r="E949" s="161">
        <v>17.04</v>
      </c>
      <c r="F949" s="162"/>
      <c r="G949" s="163"/>
      <c r="M949" s="160" t="s">
        <v>1809</v>
      </c>
      <c r="O949" s="151"/>
    </row>
    <row r="950" spans="1:57" ht="12.75">
      <c r="A950" s="164"/>
      <c r="B950" s="165" t="s">
        <v>924</v>
      </c>
      <c r="C950" s="166" t="str">
        <f>CONCATENATE(B946," ",C946)</f>
        <v>783 Nátěry</v>
      </c>
      <c r="D950" s="164"/>
      <c r="E950" s="167"/>
      <c r="F950" s="167"/>
      <c r="G950" s="168">
        <f>SUM(G946:G949)</f>
        <v>0</v>
      </c>
      <c r="O950" s="151">
        <v>4</v>
      </c>
      <c r="BA950" s="169">
        <f>SUM(BA946:BA949)</f>
        <v>0</v>
      </c>
      <c r="BB950" s="169">
        <f>SUM(BB946:BB949)</f>
        <v>0</v>
      </c>
      <c r="BC950" s="169">
        <f>SUM(BC946:BC949)</f>
        <v>0</v>
      </c>
      <c r="BD950" s="169">
        <f>SUM(BD946:BD949)</f>
        <v>0</v>
      </c>
      <c r="BE950" s="169">
        <f>SUM(BE946:BE949)</f>
        <v>0</v>
      </c>
    </row>
    <row r="951" spans="1:15" ht="12.75">
      <c r="A951" s="144" t="s">
        <v>921</v>
      </c>
      <c r="B951" s="145" t="s">
        <v>1810</v>
      </c>
      <c r="C951" s="146" t="s">
        <v>1811</v>
      </c>
      <c r="D951" s="147"/>
      <c r="E951" s="148"/>
      <c r="F951" s="148"/>
      <c r="G951" s="149"/>
      <c r="H951" s="150"/>
      <c r="I951" s="150"/>
      <c r="O951" s="151">
        <v>1</v>
      </c>
    </row>
    <row r="952" spans="1:104" ht="12.75">
      <c r="A952" s="152">
        <v>252</v>
      </c>
      <c r="B952" s="153" t="s">
        <v>1812</v>
      </c>
      <c r="C952" s="154" t="s">
        <v>1813</v>
      </c>
      <c r="D952" s="155" t="s">
        <v>936</v>
      </c>
      <c r="E952" s="156">
        <v>999.482</v>
      </c>
      <c r="F952" s="183">
        <v>0</v>
      </c>
      <c r="G952" s="157">
        <f>E952*F952</f>
        <v>0</v>
      </c>
      <c r="O952" s="151">
        <v>2</v>
      </c>
      <c r="AA952" s="129">
        <v>1</v>
      </c>
      <c r="AB952" s="129">
        <v>7</v>
      </c>
      <c r="AC952" s="129">
        <v>7</v>
      </c>
      <c r="AZ952" s="129">
        <v>2</v>
      </c>
      <c r="BA952" s="129">
        <f>IF(AZ952=1,G952,0)</f>
        <v>0</v>
      </c>
      <c r="BB952" s="129">
        <f>IF(AZ952=2,G952,0)</f>
        <v>0</v>
      </c>
      <c r="BC952" s="129">
        <f>IF(AZ952=3,G952,0)</f>
        <v>0</v>
      </c>
      <c r="BD952" s="129">
        <f>IF(AZ952=4,G952,0)</f>
        <v>0</v>
      </c>
      <c r="BE952" s="129">
        <f>IF(AZ952=5,G952,0)</f>
        <v>0</v>
      </c>
      <c r="CZ952" s="129">
        <v>7E-05</v>
      </c>
    </row>
    <row r="953" spans="1:15" ht="12.75">
      <c r="A953" s="158"/>
      <c r="B953" s="159"/>
      <c r="C953" s="507" t="s">
        <v>1814</v>
      </c>
      <c r="D953" s="508"/>
      <c r="E953" s="161">
        <v>0</v>
      </c>
      <c r="F953" s="162"/>
      <c r="G953" s="163"/>
      <c r="M953" s="160" t="s">
        <v>1814</v>
      </c>
      <c r="O953" s="151"/>
    </row>
    <row r="954" spans="1:15" ht="12.75">
      <c r="A954" s="158"/>
      <c r="B954" s="159"/>
      <c r="C954" s="507" t="s">
        <v>937</v>
      </c>
      <c r="D954" s="508"/>
      <c r="E954" s="161">
        <v>0</v>
      </c>
      <c r="F954" s="162"/>
      <c r="G954" s="163"/>
      <c r="M954" s="160" t="s">
        <v>937</v>
      </c>
      <c r="O954" s="151"/>
    </row>
    <row r="955" spans="1:15" ht="12.75">
      <c r="A955" s="158"/>
      <c r="B955" s="159"/>
      <c r="C955" s="507" t="s">
        <v>1433</v>
      </c>
      <c r="D955" s="508"/>
      <c r="E955" s="161">
        <v>39.8</v>
      </c>
      <c r="F955" s="162"/>
      <c r="G955" s="163"/>
      <c r="M955" s="160" t="s">
        <v>1433</v>
      </c>
      <c r="O955" s="151"/>
    </row>
    <row r="956" spans="1:15" ht="12.75">
      <c r="A956" s="158"/>
      <c r="B956" s="159"/>
      <c r="C956" s="507" t="s">
        <v>1288</v>
      </c>
      <c r="D956" s="508"/>
      <c r="E956" s="161">
        <v>17.1</v>
      </c>
      <c r="F956" s="162"/>
      <c r="G956" s="163"/>
      <c r="M956" s="160" t="s">
        <v>1288</v>
      </c>
      <c r="O956" s="151"/>
    </row>
    <row r="957" spans="1:15" ht="12.75">
      <c r="A957" s="158"/>
      <c r="B957" s="159"/>
      <c r="C957" s="507" t="s">
        <v>1289</v>
      </c>
      <c r="D957" s="508"/>
      <c r="E957" s="161">
        <v>65.8</v>
      </c>
      <c r="F957" s="162"/>
      <c r="G957" s="163"/>
      <c r="M957" s="160" t="s">
        <v>1289</v>
      </c>
      <c r="O957" s="151"/>
    </row>
    <row r="958" spans="1:15" ht="12.75">
      <c r="A958" s="158"/>
      <c r="B958" s="159"/>
      <c r="C958" s="507" t="s">
        <v>1435</v>
      </c>
      <c r="D958" s="508"/>
      <c r="E958" s="161">
        <v>17.6</v>
      </c>
      <c r="F958" s="162"/>
      <c r="G958" s="163"/>
      <c r="M958" s="160" t="s">
        <v>1435</v>
      </c>
      <c r="O958" s="151"/>
    </row>
    <row r="959" spans="1:15" ht="12.75">
      <c r="A959" s="158"/>
      <c r="B959" s="159"/>
      <c r="C959" s="507" t="s">
        <v>1436</v>
      </c>
      <c r="D959" s="508"/>
      <c r="E959" s="161">
        <v>17</v>
      </c>
      <c r="F959" s="162"/>
      <c r="G959" s="163"/>
      <c r="M959" s="160" t="s">
        <v>1436</v>
      </c>
      <c r="O959" s="151"/>
    </row>
    <row r="960" spans="1:15" ht="12.75">
      <c r="A960" s="158"/>
      <c r="B960" s="159"/>
      <c r="C960" s="507" t="s">
        <v>939</v>
      </c>
      <c r="D960" s="508"/>
      <c r="E960" s="161">
        <v>0</v>
      </c>
      <c r="F960" s="162"/>
      <c r="G960" s="163"/>
      <c r="M960" s="160" t="s">
        <v>939</v>
      </c>
      <c r="O960" s="151"/>
    </row>
    <row r="961" spans="1:15" ht="12.75">
      <c r="A961" s="158"/>
      <c r="B961" s="159"/>
      <c r="C961" s="507" t="s">
        <v>1290</v>
      </c>
      <c r="D961" s="508"/>
      <c r="E961" s="161">
        <v>13</v>
      </c>
      <c r="F961" s="162"/>
      <c r="G961" s="163"/>
      <c r="M961" s="160" t="s">
        <v>1290</v>
      </c>
      <c r="O961" s="151"/>
    </row>
    <row r="962" spans="1:15" ht="12.75">
      <c r="A962" s="158"/>
      <c r="B962" s="159"/>
      <c r="C962" s="507" t="s">
        <v>1174</v>
      </c>
      <c r="D962" s="508"/>
      <c r="E962" s="161">
        <v>9</v>
      </c>
      <c r="F962" s="162"/>
      <c r="G962" s="163"/>
      <c r="M962" s="160" t="s">
        <v>1174</v>
      </c>
      <c r="O962" s="151"/>
    </row>
    <row r="963" spans="1:15" ht="12.75">
      <c r="A963" s="158"/>
      <c r="B963" s="159"/>
      <c r="C963" s="507" t="s">
        <v>1291</v>
      </c>
      <c r="D963" s="508"/>
      <c r="E963" s="161">
        <v>18.8</v>
      </c>
      <c r="F963" s="162"/>
      <c r="G963" s="163"/>
      <c r="M963" s="160" t="s">
        <v>1291</v>
      </c>
      <c r="O963" s="151"/>
    </row>
    <row r="964" spans="1:15" ht="12.75">
      <c r="A964" s="158"/>
      <c r="B964" s="159"/>
      <c r="C964" s="507" t="s">
        <v>1815</v>
      </c>
      <c r="D964" s="508"/>
      <c r="E964" s="161">
        <v>0</v>
      </c>
      <c r="F964" s="162"/>
      <c r="G964" s="163"/>
      <c r="M964" s="160" t="s">
        <v>1815</v>
      </c>
      <c r="O964" s="151"/>
    </row>
    <row r="965" spans="1:15" ht="12.75">
      <c r="A965" s="158"/>
      <c r="B965" s="159"/>
      <c r="C965" s="507" t="s">
        <v>937</v>
      </c>
      <c r="D965" s="508"/>
      <c r="E965" s="161">
        <v>0</v>
      </c>
      <c r="F965" s="162"/>
      <c r="G965" s="163"/>
      <c r="M965" s="160" t="s">
        <v>937</v>
      </c>
      <c r="O965" s="151"/>
    </row>
    <row r="966" spans="1:15" ht="12.75">
      <c r="A966" s="158"/>
      <c r="B966" s="159"/>
      <c r="C966" s="507" t="s">
        <v>1816</v>
      </c>
      <c r="D966" s="508"/>
      <c r="E966" s="161">
        <v>159.03</v>
      </c>
      <c r="F966" s="162"/>
      <c r="G966" s="163"/>
      <c r="M966" s="160" t="s">
        <v>1816</v>
      </c>
      <c r="O966" s="151"/>
    </row>
    <row r="967" spans="1:15" ht="12.75">
      <c r="A967" s="158"/>
      <c r="B967" s="159"/>
      <c r="C967" s="507" t="s">
        <v>1304</v>
      </c>
      <c r="D967" s="508"/>
      <c r="E967" s="161">
        <v>53.32</v>
      </c>
      <c r="F967" s="162"/>
      <c r="G967" s="163"/>
      <c r="M967" s="160" t="s">
        <v>1304</v>
      </c>
      <c r="O967" s="151"/>
    </row>
    <row r="968" spans="1:15" ht="12.75">
      <c r="A968" s="158"/>
      <c r="B968" s="159"/>
      <c r="C968" s="507" t="s">
        <v>1305</v>
      </c>
      <c r="D968" s="508"/>
      <c r="E968" s="161">
        <v>105.09</v>
      </c>
      <c r="F968" s="162"/>
      <c r="G968" s="163"/>
      <c r="M968" s="160" t="s">
        <v>1305</v>
      </c>
      <c r="O968" s="151"/>
    </row>
    <row r="969" spans="1:15" ht="12.75">
      <c r="A969" s="158"/>
      <c r="B969" s="159"/>
      <c r="C969" s="507" t="s">
        <v>1817</v>
      </c>
      <c r="D969" s="508"/>
      <c r="E969" s="161">
        <v>58.59</v>
      </c>
      <c r="F969" s="162"/>
      <c r="G969" s="163"/>
      <c r="M969" s="160" t="s">
        <v>1817</v>
      </c>
      <c r="O969" s="151"/>
    </row>
    <row r="970" spans="1:15" ht="12.75">
      <c r="A970" s="158"/>
      <c r="B970" s="159"/>
      <c r="C970" s="507" t="s">
        <v>1818</v>
      </c>
      <c r="D970" s="508"/>
      <c r="E970" s="161">
        <v>55.8</v>
      </c>
      <c r="F970" s="162"/>
      <c r="G970" s="163"/>
      <c r="M970" s="160" t="s">
        <v>1818</v>
      </c>
      <c r="O970" s="151"/>
    </row>
    <row r="971" spans="1:15" ht="12.75">
      <c r="A971" s="158"/>
      <c r="B971" s="159"/>
      <c r="C971" s="507" t="s">
        <v>939</v>
      </c>
      <c r="D971" s="508"/>
      <c r="E971" s="161">
        <v>0</v>
      </c>
      <c r="F971" s="162"/>
      <c r="G971" s="163"/>
      <c r="M971" s="160" t="s">
        <v>939</v>
      </c>
      <c r="O971" s="151"/>
    </row>
    <row r="972" spans="1:15" ht="12.75">
      <c r="A972" s="158"/>
      <c r="B972" s="159"/>
      <c r="C972" s="507" t="s">
        <v>1306</v>
      </c>
      <c r="D972" s="508"/>
      <c r="E972" s="161">
        <v>39.96</v>
      </c>
      <c r="F972" s="162"/>
      <c r="G972" s="163"/>
      <c r="M972" s="160" t="s">
        <v>1306</v>
      </c>
      <c r="O972" s="151"/>
    </row>
    <row r="973" spans="1:15" ht="12.75">
      <c r="A973" s="158"/>
      <c r="B973" s="159"/>
      <c r="C973" s="507" t="s">
        <v>1307</v>
      </c>
      <c r="D973" s="508"/>
      <c r="E973" s="161">
        <v>45.9</v>
      </c>
      <c r="F973" s="162"/>
      <c r="G973" s="163"/>
      <c r="M973" s="160" t="s">
        <v>1307</v>
      </c>
      <c r="O973" s="151"/>
    </row>
    <row r="974" spans="1:15" ht="12.75">
      <c r="A974" s="158"/>
      <c r="B974" s="159"/>
      <c r="C974" s="507" t="s">
        <v>1308</v>
      </c>
      <c r="D974" s="508"/>
      <c r="E974" s="161">
        <v>49.41</v>
      </c>
      <c r="F974" s="162"/>
      <c r="G974" s="163"/>
      <c r="M974" s="160" t="s">
        <v>1308</v>
      </c>
      <c r="O974" s="151"/>
    </row>
    <row r="975" spans="1:15" ht="12.75">
      <c r="A975" s="158"/>
      <c r="B975" s="159"/>
      <c r="C975" s="507" t="s">
        <v>1309</v>
      </c>
      <c r="D975" s="508"/>
      <c r="E975" s="161">
        <v>-65.718</v>
      </c>
      <c r="F975" s="162"/>
      <c r="G975" s="163"/>
      <c r="M975" s="160" t="s">
        <v>1309</v>
      </c>
      <c r="O975" s="151"/>
    </row>
    <row r="976" spans="1:15" ht="12.75">
      <c r="A976" s="158"/>
      <c r="B976" s="159"/>
      <c r="C976" s="507" t="s">
        <v>1819</v>
      </c>
      <c r="D976" s="508"/>
      <c r="E976" s="161">
        <v>0</v>
      </c>
      <c r="F976" s="162"/>
      <c r="G976" s="163"/>
      <c r="M976" s="160" t="s">
        <v>1819</v>
      </c>
      <c r="O976" s="151"/>
    </row>
    <row r="977" spans="1:15" ht="12.75">
      <c r="A977" s="158"/>
      <c r="B977" s="159"/>
      <c r="C977" s="507" t="s">
        <v>1820</v>
      </c>
      <c r="D977" s="508"/>
      <c r="E977" s="161">
        <v>300</v>
      </c>
      <c r="F977" s="162"/>
      <c r="G977" s="163"/>
      <c r="M977" s="160" t="s">
        <v>1820</v>
      </c>
      <c r="O977" s="151"/>
    </row>
    <row r="978" spans="1:104" ht="12.75">
      <c r="A978" s="152">
        <v>253</v>
      </c>
      <c r="B978" s="153" t="s">
        <v>1821</v>
      </c>
      <c r="C978" s="154" t="s">
        <v>1822</v>
      </c>
      <c r="D978" s="155" t="s">
        <v>936</v>
      </c>
      <c r="E978" s="156">
        <v>999.482</v>
      </c>
      <c r="F978" s="183">
        <v>0</v>
      </c>
      <c r="G978" s="157">
        <f>E978*F978</f>
        <v>0</v>
      </c>
      <c r="O978" s="151">
        <v>2</v>
      </c>
      <c r="AA978" s="129">
        <v>1</v>
      </c>
      <c r="AB978" s="129">
        <v>7</v>
      </c>
      <c r="AC978" s="129">
        <v>7</v>
      </c>
      <c r="AZ978" s="129">
        <v>2</v>
      </c>
      <c r="BA978" s="129">
        <f>IF(AZ978=1,G978,0)</f>
        <v>0</v>
      </c>
      <c r="BB978" s="129">
        <f>IF(AZ978=2,G978,0)</f>
        <v>0</v>
      </c>
      <c r="BC978" s="129">
        <f>IF(AZ978=3,G978,0)</f>
        <v>0</v>
      </c>
      <c r="BD978" s="129">
        <f>IF(AZ978=4,G978,0)</f>
        <v>0</v>
      </c>
      <c r="BE978" s="129">
        <f>IF(AZ978=5,G978,0)</f>
        <v>0</v>
      </c>
      <c r="CZ978" s="129">
        <v>0.00016</v>
      </c>
    </row>
    <row r="979" spans="1:15" ht="12.75">
      <c r="A979" s="158"/>
      <c r="B979" s="159"/>
      <c r="C979" s="507" t="s">
        <v>1814</v>
      </c>
      <c r="D979" s="508"/>
      <c r="E979" s="161">
        <v>0</v>
      </c>
      <c r="F979" s="162"/>
      <c r="G979" s="163"/>
      <c r="M979" s="160" t="s">
        <v>1814</v>
      </c>
      <c r="O979" s="151"/>
    </row>
    <row r="980" spans="1:15" ht="12.75">
      <c r="A980" s="158"/>
      <c r="B980" s="159"/>
      <c r="C980" s="507" t="s">
        <v>937</v>
      </c>
      <c r="D980" s="508"/>
      <c r="E980" s="161">
        <v>0</v>
      </c>
      <c r="F980" s="162"/>
      <c r="G980" s="163"/>
      <c r="M980" s="160" t="s">
        <v>937</v>
      </c>
      <c r="O980" s="151"/>
    </row>
    <row r="981" spans="1:15" ht="12.75">
      <c r="A981" s="158"/>
      <c r="B981" s="159"/>
      <c r="C981" s="507" t="s">
        <v>1823</v>
      </c>
      <c r="D981" s="508"/>
      <c r="E981" s="161">
        <v>39.8</v>
      </c>
      <c r="F981" s="162"/>
      <c r="G981" s="163"/>
      <c r="M981" s="160" t="s">
        <v>1823</v>
      </c>
      <c r="O981" s="151"/>
    </row>
    <row r="982" spans="1:15" ht="12.75">
      <c r="A982" s="158"/>
      <c r="B982" s="159"/>
      <c r="C982" s="507" t="s">
        <v>1824</v>
      </c>
      <c r="D982" s="508"/>
      <c r="E982" s="161">
        <v>17.1</v>
      </c>
      <c r="F982" s="162"/>
      <c r="G982" s="163"/>
      <c r="M982" s="160" t="s">
        <v>1824</v>
      </c>
      <c r="O982" s="151"/>
    </row>
    <row r="983" spans="1:15" ht="12.75">
      <c r="A983" s="158"/>
      <c r="B983" s="159"/>
      <c r="C983" s="507" t="s">
        <v>1825</v>
      </c>
      <c r="D983" s="508"/>
      <c r="E983" s="161">
        <v>65.8</v>
      </c>
      <c r="F983" s="162"/>
      <c r="G983" s="163"/>
      <c r="M983" s="160" t="s">
        <v>1825</v>
      </c>
      <c r="O983" s="151"/>
    </row>
    <row r="984" spans="1:15" ht="12.75">
      <c r="A984" s="158"/>
      <c r="B984" s="159"/>
      <c r="C984" s="507" t="s">
        <v>1826</v>
      </c>
      <c r="D984" s="508"/>
      <c r="E984" s="161">
        <v>17.6</v>
      </c>
      <c r="F984" s="162"/>
      <c r="G984" s="163"/>
      <c r="M984" s="160" t="s">
        <v>1826</v>
      </c>
      <c r="O984" s="151"/>
    </row>
    <row r="985" spans="1:15" ht="12.75">
      <c r="A985" s="158"/>
      <c r="B985" s="159"/>
      <c r="C985" s="507" t="s">
        <v>1827</v>
      </c>
      <c r="D985" s="508"/>
      <c r="E985" s="161">
        <v>17</v>
      </c>
      <c r="F985" s="162"/>
      <c r="G985" s="163"/>
      <c r="M985" s="160" t="s">
        <v>1827</v>
      </c>
      <c r="O985" s="151"/>
    </row>
    <row r="986" spans="1:15" ht="12.75">
      <c r="A986" s="158"/>
      <c r="B986" s="159"/>
      <c r="C986" s="507" t="s">
        <v>939</v>
      </c>
      <c r="D986" s="508"/>
      <c r="E986" s="161">
        <v>0</v>
      </c>
      <c r="F986" s="162"/>
      <c r="G986" s="163"/>
      <c r="M986" s="160" t="s">
        <v>939</v>
      </c>
      <c r="O986" s="151"/>
    </row>
    <row r="987" spans="1:15" ht="12.75">
      <c r="A987" s="158"/>
      <c r="B987" s="159"/>
      <c r="C987" s="507" t="s">
        <v>1828</v>
      </c>
      <c r="D987" s="508"/>
      <c r="E987" s="161">
        <v>13</v>
      </c>
      <c r="F987" s="162"/>
      <c r="G987" s="163"/>
      <c r="M987" s="160" t="s">
        <v>1828</v>
      </c>
      <c r="O987" s="151"/>
    </row>
    <row r="988" spans="1:15" ht="12.75">
      <c r="A988" s="158"/>
      <c r="B988" s="159"/>
      <c r="C988" s="507" t="s">
        <v>1829</v>
      </c>
      <c r="D988" s="508"/>
      <c r="E988" s="161">
        <v>9</v>
      </c>
      <c r="F988" s="162"/>
      <c r="G988" s="163"/>
      <c r="M988" s="160" t="s">
        <v>1829</v>
      </c>
      <c r="O988" s="151"/>
    </row>
    <row r="989" spans="1:15" ht="12.75">
      <c r="A989" s="158"/>
      <c r="B989" s="159"/>
      <c r="C989" s="507" t="s">
        <v>1830</v>
      </c>
      <c r="D989" s="508"/>
      <c r="E989" s="161">
        <v>18.8</v>
      </c>
      <c r="F989" s="162"/>
      <c r="G989" s="163"/>
      <c r="M989" s="160" t="s">
        <v>1830</v>
      </c>
      <c r="O989" s="151"/>
    </row>
    <row r="990" spans="1:15" ht="12.75">
      <c r="A990" s="158"/>
      <c r="B990" s="159"/>
      <c r="C990" s="507" t="s">
        <v>1815</v>
      </c>
      <c r="D990" s="508"/>
      <c r="E990" s="161">
        <v>0</v>
      </c>
      <c r="F990" s="162"/>
      <c r="G990" s="163"/>
      <c r="M990" s="160" t="s">
        <v>1815</v>
      </c>
      <c r="O990" s="151"/>
    </row>
    <row r="991" spans="1:15" ht="12.75">
      <c r="A991" s="158"/>
      <c r="B991" s="159"/>
      <c r="C991" s="507" t="s">
        <v>937</v>
      </c>
      <c r="D991" s="508"/>
      <c r="E991" s="161">
        <v>0</v>
      </c>
      <c r="F991" s="162"/>
      <c r="G991" s="163"/>
      <c r="M991" s="160" t="s">
        <v>937</v>
      </c>
      <c r="O991" s="151"/>
    </row>
    <row r="992" spans="1:15" ht="12.75">
      <c r="A992" s="158"/>
      <c r="B992" s="159"/>
      <c r="C992" s="507" t="s">
        <v>1831</v>
      </c>
      <c r="D992" s="508"/>
      <c r="E992" s="161">
        <v>159.03</v>
      </c>
      <c r="F992" s="162"/>
      <c r="G992" s="163"/>
      <c r="M992" s="160" t="s">
        <v>1831</v>
      </c>
      <c r="O992" s="151"/>
    </row>
    <row r="993" spans="1:15" ht="12.75">
      <c r="A993" s="158"/>
      <c r="B993" s="159"/>
      <c r="C993" s="507" t="s">
        <v>1832</v>
      </c>
      <c r="D993" s="508"/>
      <c r="E993" s="161">
        <v>53.32</v>
      </c>
      <c r="F993" s="162"/>
      <c r="G993" s="163"/>
      <c r="M993" s="160" t="s">
        <v>1832</v>
      </c>
      <c r="O993" s="151"/>
    </row>
    <row r="994" spans="1:15" ht="12.75">
      <c r="A994" s="158"/>
      <c r="B994" s="159"/>
      <c r="C994" s="507" t="s">
        <v>1833</v>
      </c>
      <c r="D994" s="508"/>
      <c r="E994" s="161">
        <v>105.09</v>
      </c>
      <c r="F994" s="162"/>
      <c r="G994" s="163"/>
      <c r="M994" s="160" t="s">
        <v>1833</v>
      </c>
      <c r="O994" s="151"/>
    </row>
    <row r="995" spans="1:15" ht="12.75">
      <c r="A995" s="158"/>
      <c r="B995" s="159"/>
      <c r="C995" s="507" t="s">
        <v>1834</v>
      </c>
      <c r="D995" s="508"/>
      <c r="E995" s="161">
        <v>58.59</v>
      </c>
      <c r="F995" s="162"/>
      <c r="G995" s="163"/>
      <c r="M995" s="160" t="s">
        <v>1834</v>
      </c>
      <c r="O995" s="151"/>
    </row>
    <row r="996" spans="1:15" ht="12.75">
      <c r="A996" s="158"/>
      <c r="B996" s="159"/>
      <c r="C996" s="507" t="s">
        <v>1835</v>
      </c>
      <c r="D996" s="508"/>
      <c r="E996" s="161">
        <v>55.8</v>
      </c>
      <c r="F996" s="162"/>
      <c r="G996" s="163"/>
      <c r="M996" s="160" t="s">
        <v>1835</v>
      </c>
      <c r="O996" s="151"/>
    </row>
    <row r="997" spans="1:15" ht="12.75">
      <c r="A997" s="158"/>
      <c r="B997" s="159"/>
      <c r="C997" s="507" t="s">
        <v>939</v>
      </c>
      <c r="D997" s="508"/>
      <c r="E997" s="161">
        <v>0</v>
      </c>
      <c r="F997" s="162"/>
      <c r="G997" s="163"/>
      <c r="M997" s="160" t="s">
        <v>939</v>
      </c>
      <c r="O997" s="151"/>
    </row>
    <row r="998" spans="1:15" ht="12.75">
      <c r="A998" s="158"/>
      <c r="B998" s="159"/>
      <c r="C998" s="507" t="s">
        <v>1836</v>
      </c>
      <c r="D998" s="508"/>
      <c r="E998" s="161">
        <v>39.96</v>
      </c>
      <c r="F998" s="162"/>
      <c r="G998" s="163"/>
      <c r="M998" s="160" t="s">
        <v>1836</v>
      </c>
      <c r="O998" s="151"/>
    </row>
    <row r="999" spans="1:15" ht="12.75">
      <c r="A999" s="158"/>
      <c r="B999" s="159"/>
      <c r="C999" s="507" t="s">
        <v>1837</v>
      </c>
      <c r="D999" s="508"/>
      <c r="E999" s="161">
        <v>45.9</v>
      </c>
      <c r="F999" s="162"/>
      <c r="G999" s="163"/>
      <c r="M999" s="160" t="s">
        <v>1837</v>
      </c>
      <c r="O999" s="151"/>
    </row>
    <row r="1000" spans="1:15" ht="12.75">
      <c r="A1000" s="158"/>
      <c r="B1000" s="159"/>
      <c r="C1000" s="507" t="s">
        <v>1838</v>
      </c>
      <c r="D1000" s="508"/>
      <c r="E1000" s="161">
        <v>49.41</v>
      </c>
      <c r="F1000" s="162"/>
      <c r="G1000" s="163"/>
      <c r="M1000" s="160" t="s">
        <v>1838</v>
      </c>
      <c r="O1000" s="151"/>
    </row>
    <row r="1001" spans="1:15" ht="12.75">
      <c r="A1001" s="158"/>
      <c r="B1001" s="159"/>
      <c r="C1001" s="507" t="s">
        <v>1839</v>
      </c>
      <c r="D1001" s="508"/>
      <c r="E1001" s="161">
        <v>-65.718</v>
      </c>
      <c r="F1001" s="162"/>
      <c r="G1001" s="163"/>
      <c r="M1001" s="160" t="s">
        <v>1839</v>
      </c>
      <c r="O1001" s="151"/>
    </row>
    <row r="1002" spans="1:15" ht="12.75">
      <c r="A1002" s="158"/>
      <c r="B1002" s="159"/>
      <c r="C1002" s="507" t="s">
        <v>1819</v>
      </c>
      <c r="D1002" s="508"/>
      <c r="E1002" s="161">
        <v>0</v>
      </c>
      <c r="F1002" s="162"/>
      <c r="G1002" s="163"/>
      <c r="M1002" s="160" t="s">
        <v>1819</v>
      </c>
      <c r="O1002" s="151"/>
    </row>
    <row r="1003" spans="1:15" ht="12.75">
      <c r="A1003" s="158"/>
      <c r="B1003" s="159"/>
      <c r="C1003" s="507" t="s">
        <v>1820</v>
      </c>
      <c r="D1003" s="508"/>
      <c r="E1003" s="161">
        <v>300</v>
      </c>
      <c r="F1003" s="162"/>
      <c r="G1003" s="163"/>
      <c r="M1003" s="160" t="s">
        <v>1820</v>
      </c>
      <c r="O1003" s="151"/>
    </row>
    <row r="1004" spans="1:57" ht="12.75">
      <c r="A1004" s="164"/>
      <c r="B1004" s="165" t="s">
        <v>924</v>
      </c>
      <c r="C1004" s="166" t="str">
        <f>CONCATENATE(B951," ",C951)</f>
        <v>784 Malby</v>
      </c>
      <c r="D1004" s="164"/>
      <c r="E1004" s="167"/>
      <c r="F1004" s="167"/>
      <c r="G1004" s="168">
        <f>SUM(G951:G1003)</f>
        <v>0</v>
      </c>
      <c r="O1004" s="151">
        <v>4</v>
      </c>
      <c r="BA1004" s="169">
        <f>SUM(BA951:BA1003)</f>
        <v>0</v>
      </c>
      <c r="BB1004" s="169">
        <f>SUM(BB951:BB1003)</f>
        <v>0</v>
      </c>
      <c r="BC1004" s="169">
        <f>SUM(BC951:BC1003)</f>
        <v>0</v>
      </c>
      <c r="BD1004" s="169">
        <f>SUM(BD951:BD1003)</f>
        <v>0</v>
      </c>
      <c r="BE1004" s="169">
        <f>SUM(BE951:BE1003)</f>
        <v>0</v>
      </c>
    </row>
    <row r="1005" spans="1:15" ht="12.75">
      <c r="A1005" s="144" t="s">
        <v>921</v>
      </c>
      <c r="B1005" s="145" t="s">
        <v>1840</v>
      </c>
      <c r="C1005" s="146" t="s">
        <v>1841</v>
      </c>
      <c r="D1005" s="147"/>
      <c r="E1005" s="148"/>
      <c r="F1005" s="148"/>
      <c r="G1005" s="149"/>
      <c r="H1005" s="150"/>
      <c r="I1005" s="150"/>
      <c r="O1005" s="151">
        <v>1</v>
      </c>
    </row>
    <row r="1006" spans="1:104" ht="22.5">
      <c r="A1006" s="152">
        <v>254</v>
      </c>
      <c r="B1006" s="153" t="s">
        <v>1842</v>
      </c>
      <c r="C1006" s="154" t="s">
        <v>1843</v>
      </c>
      <c r="D1006" s="155" t="s">
        <v>1076</v>
      </c>
      <c r="E1006" s="156">
        <v>1</v>
      </c>
      <c r="F1006" s="183">
        <v>0</v>
      </c>
      <c r="G1006" s="157">
        <f aca="true" t="shared" si="30" ref="G1006:G1017">E1006*F1006</f>
        <v>0</v>
      </c>
      <c r="O1006" s="151">
        <v>2</v>
      </c>
      <c r="AA1006" s="129">
        <v>12</v>
      </c>
      <c r="AB1006" s="129">
        <v>0</v>
      </c>
      <c r="AC1006" s="129">
        <v>1834</v>
      </c>
      <c r="AZ1006" s="129">
        <v>2</v>
      </c>
      <c r="BA1006" s="129">
        <f aca="true" t="shared" si="31" ref="BA1006:BA1017">IF(AZ1006=1,G1006,0)</f>
        <v>0</v>
      </c>
      <c r="BB1006" s="129">
        <f aca="true" t="shared" si="32" ref="BB1006:BB1017">IF(AZ1006=2,G1006,0)</f>
        <v>0</v>
      </c>
      <c r="BC1006" s="129">
        <f aca="true" t="shared" si="33" ref="BC1006:BC1017">IF(AZ1006=3,G1006,0)</f>
        <v>0</v>
      </c>
      <c r="BD1006" s="129">
        <f aca="true" t="shared" si="34" ref="BD1006:BD1017">IF(AZ1006=4,G1006,0)</f>
        <v>0</v>
      </c>
      <c r="BE1006" s="129">
        <f aca="true" t="shared" si="35" ref="BE1006:BE1017">IF(AZ1006=5,G1006,0)</f>
        <v>0</v>
      </c>
      <c r="CZ1006" s="129">
        <v>0</v>
      </c>
    </row>
    <row r="1007" spans="1:104" ht="22.5">
      <c r="A1007" s="152">
        <v>255</v>
      </c>
      <c r="B1007" s="153" t="s">
        <v>1844</v>
      </c>
      <c r="C1007" s="154" t="s">
        <v>1845</v>
      </c>
      <c r="D1007" s="155" t="s">
        <v>1076</v>
      </c>
      <c r="E1007" s="156">
        <v>8</v>
      </c>
      <c r="F1007" s="183">
        <v>0</v>
      </c>
      <c r="G1007" s="157">
        <f t="shared" si="30"/>
        <v>0</v>
      </c>
      <c r="O1007" s="151">
        <v>2</v>
      </c>
      <c r="AA1007" s="129">
        <v>12</v>
      </c>
      <c r="AB1007" s="129">
        <v>0</v>
      </c>
      <c r="AC1007" s="129">
        <v>1863</v>
      </c>
      <c r="AZ1007" s="129">
        <v>2</v>
      </c>
      <c r="BA1007" s="129">
        <f t="shared" si="31"/>
        <v>0</v>
      </c>
      <c r="BB1007" s="129">
        <f t="shared" si="32"/>
        <v>0</v>
      </c>
      <c r="BC1007" s="129">
        <f t="shared" si="33"/>
        <v>0</v>
      </c>
      <c r="BD1007" s="129">
        <f t="shared" si="34"/>
        <v>0</v>
      </c>
      <c r="BE1007" s="129">
        <f t="shared" si="35"/>
        <v>0</v>
      </c>
      <c r="CZ1007" s="129">
        <v>0</v>
      </c>
    </row>
    <row r="1008" spans="1:104" ht="22.5">
      <c r="A1008" s="152">
        <v>256</v>
      </c>
      <c r="B1008" s="153" t="s">
        <v>1846</v>
      </c>
      <c r="C1008" s="154" t="s">
        <v>1847</v>
      </c>
      <c r="D1008" s="155" t="s">
        <v>1076</v>
      </c>
      <c r="E1008" s="156">
        <v>2</v>
      </c>
      <c r="F1008" s="183">
        <v>0</v>
      </c>
      <c r="G1008" s="157">
        <f t="shared" si="30"/>
        <v>0</v>
      </c>
      <c r="O1008" s="151">
        <v>2</v>
      </c>
      <c r="AA1008" s="129">
        <v>12</v>
      </c>
      <c r="AB1008" s="129">
        <v>0</v>
      </c>
      <c r="AC1008" s="129">
        <v>1856</v>
      </c>
      <c r="AZ1008" s="129">
        <v>2</v>
      </c>
      <c r="BA1008" s="129">
        <f t="shared" si="31"/>
        <v>0</v>
      </c>
      <c r="BB1008" s="129">
        <f t="shared" si="32"/>
        <v>0</v>
      </c>
      <c r="BC1008" s="129">
        <f t="shared" si="33"/>
        <v>0</v>
      </c>
      <c r="BD1008" s="129">
        <f t="shared" si="34"/>
        <v>0</v>
      </c>
      <c r="BE1008" s="129">
        <f t="shared" si="35"/>
        <v>0</v>
      </c>
      <c r="CZ1008" s="129">
        <v>0</v>
      </c>
    </row>
    <row r="1009" spans="1:104" ht="22.5">
      <c r="A1009" s="152">
        <v>257</v>
      </c>
      <c r="B1009" s="153" t="s">
        <v>1848</v>
      </c>
      <c r="C1009" s="154" t="s">
        <v>1849</v>
      </c>
      <c r="D1009" s="155" t="s">
        <v>1076</v>
      </c>
      <c r="E1009" s="156">
        <v>2</v>
      </c>
      <c r="F1009" s="183">
        <v>0</v>
      </c>
      <c r="G1009" s="157">
        <f t="shared" si="30"/>
        <v>0</v>
      </c>
      <c r="O1009" s="151">
        <v>2</v>
      </c>
      <c r="AA1009" s="129">
        <v>12</v>
      </c>
      <c r="AB1009" s="129">
        <v>0</v>
      </c>
      <c r="AC1009" s="129">
        <v>1857</v>
      </c>
      <c r="AZ1009" s="129">
        <v>2</v>
      </c>
      <c r="BA1009" s="129">
        <f t="shared" si="31"/>
        <v>0</v>
      </c>
      <c r="BB1009" s="129">
        <f t="shared" si="32"/>
        <v>0</v>
      </c>
      <c r="BC1009" s="129">
        <f t="shared" si="33"/>
        <v>0</v>
      </c>
      <c r="BD1009" s="129">
        <f t="shared" si="34"/>
        <v>0</v>
      </c>
      <c r="BE1009" s="129">
        <f t="shared" si="35"/>
        <v>0</v>
      </c>
      <c r="CZ1009" s="129">
        <v>0</v>
      </c>
    </row>
    <row r="1010" spans="1:104" ht="22.5">
      <c r="A1010" s="152">
        <v>258</v>
      </c>
      <c r="B1010" s="153" t="s">
        <v>1850</v>
      </c>
      <c r="C1010" s="154" t="s">
        <v>1851</v>
      </c>
      <c r="D1010" s="155" t="s">
        <v>1076</v>
      </c>
      <c r="E1010" s="156">
        <v>2</v>
      </c>
      <c r="F1010" s="183">
        <v>0</v>
      </c>
      <c r="G1010" s="157">
        <f t="shared" si="30"/>
        <v>0</v>
      </c>
      <c r="O1010" s="151">
        <v>2</v>
      </c>
      <c r="AA1010" s="129">
        <v>12</v>
      </c>
      <c r="AB1010" s="129">
        <v>0</v>
      </c>
      <c r="AC1010" s="129">
        <v>1858</v>
      </c>
      <c r="AZ1010" s="129">
        <v>2</v>
      </c>
      <c r="BA1010" s="129">
        <f t="shared" si="31"/>
        <v>0</v>
      </c>
      <c r="BB1010" s="129">
        <f t="shared" si="32"/>
        <v>0</v>
      </c>
      <c r="BC1010" s="129">
        <f t="shared" si="33"/>
        <v>0</v>
      </c>
      <c r="BD1010" s="129">
        <f t="shared" si="34"/>
        <v>0</v>
      </c>
      <c r="BE1010" s="129">
        <f t="shared" si="35"/>
        <v>0</v>
      </c>
      <c r="CZ1010" s="129">
        <v>0</v>
      </c>
    </row>
    <row r="1011" spans="1:104" ht="22.5">
      <c r="A1011" s="152">
        <v>259</v>
      </c>
      <c r="B1011" s="153" t="s">
        <v>1852</v>
      </c>
      <c r="C1011" s="154" t="s">
        <v>1853</v>
      </c>
      <c r="D1011" s="155" t="s">
        <v>1076</v>
      </c>
      <c r="E1011" s="156">
        <v>1</v>
      </c>
      <c r="F1011" s="183">
        <v>0</v>
      </c>
      <c r="G1011" s="157">
        <f t="shared" si="30"/>
        <v>0</v>
      </c>
      <c r="O1011" s="151">
        <v>2</v>
      </c>
      <c r="AA1011" s="129">
        <v>12</v>
      </c>
      <c r="AB1011" s="129">
        <v>0</v>
      </c>
      <c r="AC1011" s="129">
        <v>1859</v>
      </c>
      <c r="AZ1011" s="129">
        <v>2</v>
      </c>
      <c r="BA1011" s="129">
        <f t="shared" si="31"/>
        <v>0</v>
      </c>
      <c r="BB1011" s="129">
        <f t="shared" si="32"/>
        <v>0</v>
      </c>
      <c r="BC1011" s="129">
        <f t="shared" si="33"/>
        <v>0</v>
      </c>
      <c r="BD1011" s="129">
        <f t="shared" si="34"/>
        <v>0</v>
      </c>
      <c r="BE1011" s="129">
        <f t="shared" si="35"/>
        <v>0</v>
      </c>
      <c r="CZ1011" s="129">
        <v>0</v>
      </c>
    </row>
    <row r="1012" spans="1:104" ht="22.5">
      <c r="A1012" s="152">
        <v>260</v>
      </c>
      <c r="B1012" s="153" t="s">
        <v>1854</v>
      </c>
      <c r="C1012" s="154" t="s">
        <v>1855</v>
      </c>
      <c r="D1012" s="155" t="s">
        <v>1076</v>
      </c>
      <c r="E1012" s="156">
        <v>1</v>
      </c>
      <c r="F1012" s="183">
        <v>0</v>
      </c>
      <c r="G1012" s="157">
        <f t="shared" si="30"/>
        <v>0</v>
      </c>
      <c r="O1012" s="151">
        <v>2</v>
      </c>
      <c r="AA1012" s="129">
        <v>12</v>
      </c>
      <c r="AB1012" s="129">
        <v>0</v>
      </c>
      <c r="AC1012" s="129">
        <v>1860</v>
      </c>
      <c r="AZ1012" s="129">
        <v>2</v>
      </c>
      <c r="BA1012" s="129">
        <f t="shared" si="31"/>
        <v>0</v>
      </c>
      <c r="BB1012" s="129">
        <f t="shared" si="32"/>
        <v>0</v>
      </c>
      <c r="BC1012" s="129">
        <f t="shared" si="33"/>
        <v>0</v>
      </c>
      <c r="BD1012" s="129">
        <f t="shared" si="34"/>
        <v>0</v>
      </c>
      <c r="BE1012" s="129">
        <f t="shared" si="35"/>
        <v>0</v>
      </c>
      <c r="CZ1012" s="129">
        <v>0</v>
      </c>
    </row>
    <row r="1013" spans="1:104" ht="22.5">
      <c r="A1013" s="152">
        <v>261</v>
      </c>
      <c r="B1013" s="153" t="s">
        <v>1856</v>
      </c>
      <c r="C1013" s="154" t="s">
        <v>1857</v>
      </c>
      <c r="D1013" s="155" t="s">
        <v>1076</v>
      </c>
      <c r="E1013" s="156">
        <v>1</v>
      </c>
      <c r="F1013" s="183">
        <v>0</v>
      </c>
      <c r="G1013" s="157">
        <f t="shared" si="30"/>
        <v>0</v>
      </c>
      <c r="O1013" s="151">
        <v>2</v>
      </c>
      <c r="AA1013" s="129">
        <v>12</v>
      </c>
      <c r="AB1013" s="129">
        <v>0</v>
      </c>
      <c r="AC1013" s="129">
        <v>1861</v>
      </c>
      <c r="AZ1013" s="129">
        <v>2</v>
      </c>
      <c r="BA1013" s="129">
        <f t="shared" si="31"/>
        <v>0</v>
      </c>
      <c r="BB1013" s="129">
        <f t="shared" si="32"/>
        <v>0</v>
      </c>
      <c r="BC1013" s="129">
        <f t="shared" si="33"/>
        <v>0</v>
      </c>
      <c r="BD1013" s="129">
        <f t="shared" si="34"/>
        <v>0</v>
      </c>
      <c r="BE1013" s="129">
        <f t="shared" si="35"/>
        <v>0</v>
      </c>
      <c r="CZ1013" s="129">
        <v>0</v>
      </c>
    </row>
    <row r="1014" spans="1:104" ht="22.5">
      <c r="A1014" s="152">
        <v>262</v>
      </c>
      <c r="B1014" s="153" t="s">
        <v>1858</v>
      </c>
      <c r="C1014" s="154" t="s">
        <v>1859</v>
      </c>
      <c r="D1014" s="155" t="s">
        <v>1076</v>
      </c>
      <c r="E1014" s="156">
        <v>5</v>
      </c>
      <c r="F1014" s="183">
        <v>0</v>
      </c>
      <c r="G1014" s="157">
        <f t="shared" si="30"/>
        <v>0</v>
      </c>
      <c r="O1014" s="151">
        <v>2</v>
      </c>
      <c r="AA1014" s="129">
        <v>12</v>
      </c>
      <c r="AB1014" s="129">
        <v>0</v>
      </c>
      <c r="AC1014" s="129">
        <v>1862</v>
      </c>
      <c r="AZ1014" s="129">
        <v>2</v>
      </c>
      <c r="BA1014" s="129">
        <f t="shared" si="31"/>
        <v>0</v>
      </c>
      <c r="BB1014" s="129">
        <f t="shared" si="32"/>
        <v>0</v>
      </c>
      <c r="BC1014" s="129">
        <f t="shared" si="33"/>
        <v>0</v>
      </c>
      <c r="BD1014" s="129">
        <f t="shared" si="34"/>
        <v>0</v>
      </c>
      <c r="BE1014" s="129">
        <f t="shared" si="35"/>
        <v>0</v>
      </c>
      <c r="CZ1014" s="129">
        <v>0</v>
      </c>
    </row>
    <row r="1015" spans="1:104" ht="22.5">
      <c r="A1015" s="152">
        <v>263</v>
      </c>
      <c r="B1015" s="153" t="s">
        <v>1860</v>
      </c>
      <c r="C1015" s="154" t="s">
        <v>1861</v>
      </c>
      <c r="D1015" s="155" t="s">
        <v>1076</v>
      </c>
      <c r="E1015" s="156">
        <v>1</v>
      </c>
      <c r="F1015" s="183">
        <v>0</v>
      </c>
      <c r="G1015" s="157">
        <f t="shared" si="30"/>
        <v>0</v>
      </c>
      <c r="O1015" s="151">
        <v>2</v>
      </c>
      <c r="AA1015" s="129">
        <v>12</v>
      </c>
      <c r="AB1015" s="129">
        <v>0</v>
      </c>
      <c r="AC1015" s="129">
        <v>1887</v>
      </c>
      <c r="AZ1015" s="129">
        <v>2</v>
      </c>
      <c r="BA1015" s="129">
        <f t="shared" si="31"/>
        <v>0</v>
      </c>
      <c r="BB1015" s="129">
        <f t="shared" si="32"/>
        <v>0</v>
      </c>
      <c r="BC1015" s="129">
        <f t="shared" si="33"/>
        <v>0</v>
      </c>
      <c r="BD1015" s="129">
        <f t="shared" si="34"/>
        <v>0</v>
      </c>
      <c r="BE1015" s="129">
        <f t="shared" si="35"/>
        <v>0</v>
      </c>
      <c r="CZ1015" s="129">
        <v>0</v>
      </c>
    </row>
    <row r="1016" spans="1:104" ht="22.5">
      <c r="A1016" s="152">
        <v>264</v>
      </c>
      <c r="B1016" s="153" t="s">
        <v>1862</v>
      </c>
      <c r="C1016" s="154" t="s">
        <v>1863</v>
      </c>
      <c r="D1016" s="155" t="s">
        <v>1076</v>
      </c>
      <c r="E1016" s="156">
        <v>1</v>
      </c>
      <c r="F1016" s="183"/>
      <c r="G1016" s="157">
        <f t="shared" si="30"/>
        <v>0</v>
      </c>
      <c r="O1016" s="151">
        <v>2</v>
      </c>
      <c r="AA1016" s="129">
        <v>12</v>
      </c>
      <c r="AB1016" s="129">
        <v>0</v>
      </c>
      <c r="AC1016" s="129">
        <v>1831</v>
      </c>
      <c r="AZ1016" s="129">
        <v>2</v>
      </c>
      <c r="BA1016" s="129">
        <f t="shared" si="31"/>
        <v>0</v>
      </c>
      <c r="BB1016" s="129">
        <f t="shared" si="32"/>
        <v>0</v>
      </c>
      <c r="BC1016" s="129">
        <f t="shared" si="33"/>
        <v>0</v>
      </c>
      <c r="BD1016" s="129">
        <f t="shared" si="34"/>
        <v>0</v>
      </c>
      <c r="BE1016" s="129">
        <f t="shared" si="35"/>
        <v>0</v>
      </c>
      <c r="CZ1016" s="129">
        <v>0</v>
      </c>
    </row>
    <row r="1017" spans="1:104" ht="22.5">
      <c r="A1017" s="152">
        <v>265</v>
      </c>
      <c r="B1017" s="153" t="s">
        <v>1735</v>
      </c>
      <c r="C1017" s="154" t="s">
        <v>1907</v>
      </c>
      <c r="D1017" s="155" t="s">
        <v>911</v>
      </c>
      <c r="E1017" s="156">
        <f>SUM(G1006:G1016)/100</f>
        <v>0</v>
      </c>
      <c r="F1017" s="184"/>
      <c r="G1017" s="157">
        <f t="shared" si="30"/>
        <v>0</v>
      </c>
      <c r="O1017" s="151">
        <v>2</v>
      </c>
      <c r="AA1017" s="129">
        <v>7</v>
      </c>
      <c r="AB1017" s="129">
        <v>1002</v>
      </c>
      <c r="AC1017" s="129">
        <v>5</v>
      </c>
      <c r="AZ1017" s="129">
        <v>2</v>
      </c>
      <c r="BA1017" s="129">
        <f t="shared" si="31"/>
        <v>0</v>
      </c>
      <c r="BB1017" s="129">
        <f t="shared" si="32"/>
        <v>0</v>
      </c>
      <c r="BC1017" s="129">
        <f t="shared" si="33"/>
        <v>0</v>
      </c>
      <c r="BD1017" s="129">
        <f t="shared" si="34"/>
        <v>0</v>
      </c>
      <c r="BE1017" s="129">
        <f t="shared" si="35"/>
        <v>0</v>
      </c>
      <c r="CZ1017" s="129">
        <v>0</v>
      </c>
    </row>
    <row r="1018" spans="1:57" ht="12.75">
      <c r="A1018" s="164"/>
      <c r="B1018" s="165" t="s">
        <v>924</v>
      </c>
      <c r="C1018" s="166" t="str">
        <f>CONCATENATE(B1005," ",C1005)</f>
        <v>790 Vnitřní vybavení</v>
      </c>
      <c r="D1018" s="164"/>
      <c r="E1018" s="167"/>
      <c r="F1018" s="167"/>
      <c r="G1018" s="168">
        <f>SUM(G1005:G1017)</f>
        <v>0</v>
      </c>
      <c r="O1018" s="151">
        <v>4</v>
      </c>
      <c r="BA1018" s="169">
        <f>SUM(BA1005:BA1017)</f>
        <v>0</v>
      </c>
      <c r="BB1018" s="169">
        <f>SUM(BB1005:BB1017)</f>
        <v>0</v>
      </c>
      <c r="BC1018" s="169">
        <f>SUM(BC1005:BC1017)</f>
        <v>0</v>
      </c>
      <c r="BD1018" s="169">
        <f>SUM(BD1005:BD1017)</f>
        <v>0</v>
      </c>
      <c r="BE1018" s="169">
        <f>SUM(BE1005:BE1017)</f>
        <v>0</v>
      </c>
    </row>
    <row r="1019" spans="1:15" ht="12.75">
      <c r="A1019" s="144" t="s">
        <v>921</v>
      </c>
      <c r="B1019" s="145" t="s">
        <v>1864</v>
      </c>
      <c r="C1019" s="146" t="s">
        <v>1865</v>
      </c>
      <c r="D1019" s="147"/>
      <c r="E1019" s="148"/>
      <c r="F1019" s="148"/>
      <c r="G1019" s="149"/>
      <c r="H1019" s="150"/>
      <c r="I1019" s="150"/>
      <c r="O1019" s="151">
        <v>1</v>
      </c>
    </row>
    <row r="1020" spans="1:104" ht="12.75">
      <c r="A1020" s="152">
        <v>266</v>
      </c>
      <c r="B1020" s="153" t="s">
        <v>1866</v>
      </c>
      <c r="C1020" s="154" t="s">
        <v>1867</v>
      </c>
      <c r="D1020" s="155" t="s">
        <v>1451</v>
      </c>
      <c r="E1020" s="156">
        <v>1</v>
      </c>
      <c r="F1020" s="156">
        <f>'EL'!F102</f>
        <v>0</v>
      </c>
      <c r="G1020" s="157">
        <f>E1020*F1020</f>
        <v>0</v>
      </c>
      <c r="O1020" s="151">
        <v>2</v>
      </c>
      <c r="AA1020" s="129">
        <v>12</v>
      </c>
      <c r="AB1020" s="129">
        <v>0</v>
      </c>
      <c r="AC1020" s="129">
        <v>750</v>
      </c>
      <c r="AZ1020" s="129">
        <v>4</v>
      </c>
      <c r="BA1020" s="129">
        <f>IF(AZ1020=1,G1020,0)</f>
        <v>0</v>
      </c>
      <c r="BB1020" s="129">
        <f>IF(AZ1020=2,G1020,0)</f>
        <v>0</v>
      </c>
      <c r="BC1020" s="129">
        <f>IF(AZ1020=3,G1020,0)</f>
        <v>0</v>
      </c>
      <c r="BD1020" s="129">
        <f>IF(AZ1020=4,G1020,0)</f>
        <v>0</v>
      </c>
      <c r="BE1020" s="129">
        <f>IF(AZ1020=5,G1020,0)</f>
        <v>0</v>
      </c>
      <c r="CZ1020" s="129">
        <v>0</v>
      </c>
    </row>
    <row r="1021" spans="1:57" ht="12.75">
      <c r="A1021" s="164"/>
      <c r="B1021" s="165" t="s">
        <v>924</v>
      </c>
      <c r="C1021" s="166" t="str">
        <f>CONCATENATE(B1019," ",C1019)</f>
        <v>M21 Elektromontáže</v>
      </c>
      <c r="D1021" s="164"/>
      <c r="E1021" s="167"/>
      <c r="F1021" s="167"/>
      <c r="G1021" s="168">
        <f>SUM(G1019:G1020)</f>
        <v>0</v>
      </c>
      <c r="O1021" s="151">
        <v>4</v>
      </c>
      <c r="BA1021" s="169">
        <f>SUM(BA1019:BA1020)</f>
        <v>0</v>
      </c>
      <c r="BB1021" s="169">
        <f>SUM(BB1019:BB1020)</f>
        <v>0</v>
      </c>
      <c r="BC1021" s="169">
        <f>SUM(BC1019:BC1020)</f>
        <v>0</v>
      </c>
      <c r="BD1021" s="169">
        <f>SUM(BD1019:BD1020)</f>
        <v>0</v>
      </c>
      <c r="BE1021" s="169">
        <f>SUM(BE1019:BE1020)</f>
        <v>0</v>
      </c>
    </row>
    <row r="1022" spans="1:15" ht="12.75">
      <c r="A1022" s="144" t="s">
        <v>921</v>
      </c>
      <c r="B1022" s="145" t="s">
        <v>1868</v>
      </c>
      <c r="C1022" s="146" t="s">
        <v>1869</v>
      </c>
      <c r="D1022" s="147"/>
      <c r="E1022" s="148"/>
      <c r="F1022" s="148"/>
      <c r="G1022" s="149"/>
      <c r="H1022" s="150"/>
      <c r="I1022" s="150"/>
      <c r="O1022" s="151">
        <v>1</v>
      </c>
    </row>
    <row r="1023" spans="1:104" ht="12.75">
      <c r="A1023" s="152">
        <v>267</v>
      </c>
      <c r="B1023" s="153" t="s">
        <v>1870</v>
      </c>
      <c r="C1023" s="154" t="s">
        <v>1871</v>
      </c>
      <c r="D1023" s="155" t="s">
        <v>1451</v>
      </c>
      <c r="E1023" s="156">
        <v>1</v>
      </c>
      <c r="F1023" s="156">
        <f>SLP!G98</f>
        <v>0</v>
      </c>
      <c r="G1023" s="157">
        <f>E1023*F1023</f>
        <v>0</v>
      </c>
      <c r="O1023" s="151">
        <v>2</v>
      </c>
      <c r="AA1023" s="129">
        <v>12</v>
      </c>
      <c r="AB1023" s="129">
        <v>0</v>
      </c>
      <c r="AC1023" s="129">
        <v>1782</v>
      </c>
      <c r="AZ1023" s="129">
        <v>4</v>
      </c>
      <c r="BA1023" s="129">
        <f>IF(AZ1023=1,G1023,0)</f>
        <v>0</v>
      </c>
      <c r="BB1023" s="129">
        <f>IF(AZ1023=2,G1023,0)</f>
        <v>0</v>
      </c>
      <c r="BC1023" s="129">
        <f>IF(AZ1023=3,G1023,0)</f>
        <v>0</v>
      </c>
      <c r="BD1023" s="129">
        <f>IF(AZ1023=4,G1023,0)</f>
        <v>0</v>
      </c>
      <c r="BE1023" s="129">
        <f>IF(AZ1023=5,G1023,0)</f>
        <v>0</v>
      </c>
      <c r="CZ1023" s="129">
        <v>0</v>
      </c>
    </row>
    <row r="1024" spans="1:57" ht="12.75">
      <c r="A1024" s="164"/>
      <c r="B1024" s="165" t="s">
        <v>924</v>
      </c>
      <c r="C1024" s="166" t="str">
        <f>CONCATENATE(B1022," ",C1022)</f>
        <v>M22 Montáž sdělovací a zabezp. techniky</v>
      </c>
      <c r="D1024" s="164"/>
      <c r="E1024" s="167"/>
      <c r="F1024" s="167"/>
      <c r="G1024" s="168">
        <f>SUM(G1022:G1023)</f>
        <v>0</v>
      </c>
      <c r="O1024" s="151">
        <v>4</v>
      </c>
      <c r="BA1024" s="169">
        <f>SUM(BA1022:BA1023)</f>
        <v>0</v>
      </c>
      <c r="BB1024" s="169">
        <f>SUM(BB1022:BB1023)</f>
        <v>0</v>
      </c>
      <c r="BC1024" s="169">
        <f>SUM(BC1022:BC1023)</f>
        <v>0</v>
      </c>
      <c r="BD1024" s="169">
        <f>SUM(BD1022:BD1023)</f>
        <v>0</v>
      </c>
      <c r="BE1024" s="169">
        <f>SUM(BE1022:BE1023)</f>
        <v>0</v>
      </c>
    </row>
    <row r="1025" spans="1:15" ht="12.75">
      <c r="A1025" s="144" t="s">
        <v>921</v>
      </c>
      <c r="B1025" s="145" t="s">
        <v>1872</v>
      </c>
      <c r="C1025" s="146" t="s">
        <v>1873</v>
      </c>
      <c r="D1025" s="147"/>
      <c r="E1025" s="148"/>
      <c r="F1025" s="148"/>
      <c r="G1025" s="149"/>
      <c r="H1025" s="150"/>
      <c r="I1025" s="150"/>
      <c r="O1025" s="151">
        <v>1</v>
      </c>
    </row>
    <row r="1026" spans="1:104" ht="12.75">
      <c r="A1026" s="152">
        <v>268</v>
      </c>
      <c r="B1026" s="153" t="s">
        <v>1874</v>
      </c>
      <c r="C1026" s="154" t="s">
        <v>1875</v>
      </c>
      <c r="D1026" s="155" t="s">
        <v>1451</v>
      </c>
      <c r="E1026" s="156">
        <v>1</v>
      </c>
      <c r="F1026" s="156">
        <f>VZT_rekapitulace!F30</f>
        <v>0</v>
      </c>
      <c r="G1026" s="157">
        <f>E1026*F1026</f>
        <v>0</v>
      </c>
      <c r="O1026" s="151">
        <v>2</v>
      </c>
      <c r="AA1026" s="129">
        <v>12</v>
      </c>
      <c r="AB1026" s="129">
        <v>0</v>
      </c>
      <c r="AC1026" s="129">
        <v>722</v>
      </c>
      <c r="AZ1026" s="129">
        <v>4</v>
      </c>
      <c r="BA1026" s="129">
        <f>IF(AZ1026=1,G1026,0)</f>
        <v>0</v>
      </c>
      <c r="BB1026" s="129">
        <f>IF(AZ1026=2,G1026,0)</f>
        <v>0</v>
      </c>
      <c r="BC1026" s="129">
        <f>IF(AZ1026=3,G1026,0)</f>
        <v>0</v>
      </c>
      <c r="BD1026" s="129">
        <f>IF(AZ1026=4,G1026,0)</f>
        <v>0</v>
      </c>
      <c r="BE1026" s="129">
        <f>IF(AZ1026=5,G1026,0)</f>
        <v>0</v>
      </c>
      <c r="CZ1026" s="129">
        <v>0</v>
      </c>
    </row>
    <row r="1027" spans="1:57" ht="12.75">
      <c r="A1027" s="164"/>
      <c r="B1027" s="165" t="s">
        <v>924</v>
      </c>
      <c r="C1027" s="166" t="str">
        <f>CONCATENATE(B1025," ",C1025)</f>
        <v>M24 Montáže vzduchotechnických zařízení</v>
      </c>
      <c r="D1027" s="164"/>
      <c r="E1027" s="167"/>
      <c r="F1027" s="167"/>
      <c r="G1027" s="168">
        <f>SUM(G1025:G1026)</f>
        <v>0</v>
      </c>
      <c r="O1027" s="151">
        <v>4</v>
      </c>
      <c r="BA1027" s="169">
        <f>SUM(BA1025:BA1026)</f>
        <v>0</v>
      </c>
      <c r="BB1027" s="169">
        <f>SUM(BB1025:BB1026)</f>
        <v>0</v>
      </c>
      <c r="BC1027" s="169">
        <f>SUM(BC1025:BC1026)</f>
        <v>0</v>
      </c>
      <c r="BD1027" s="169">
        <f>SUM(BD1025:BD1026)</f>
        <v>0</v>
      </c>
      <c r="BE1027" s="169">
        <f>SUM(BE1025:BE1026)</f>
        <v>0</v>
      </c>
    </row>
    <row r="1028" spans="1:15" ht="12.75">
      <c r="A1028" s="144" t="s">
        <v>921</v>
      </c>
      <c r="B1028" s="145" t="s">
        <v>1876</v>
      </c>
      <c r="C1028" s="146" t="s">
        <v>1877</v>
      </c>
      <c r="D1028" s="147"/>
      <c r="E1028" s="148"/>
      <c r="F1028" s="148"/>
      <c r="G1028" s="149"/>
      <c r="H1028" s="150"/>
      <c r="I1028" s="150"/>
      <c r="O1028" s="151">
        <v>1</v>
      </c>
    </row>
    <row r="1029" spans="1:104" ht="12.75">
      <c r="A1029" s="152">
        <v>269</v>
      </c>
      <c r="B1029" s="153" t="s">
        <v>1874</v>
      </c>
      <c r="C1029" s="154" t="s">
        <v>1878</v>
      </c>
      <c r="D1029" s="155" t="s">
        <v>1451</v>
      </c>
      <c r="E1029" s="156">
        <v>1</v>
      </c>
      <c r="F1029" s="156">
        <f>MaR!F66</f>
        <v>0</v>
      </c>
      <c r="G1029" s="157">
        <f>E1029*F1029</f>
        <v>0</v>
      </c>
      <c r="O1029" s="151">
        <v>2</v>
      </c>
      <c r="AA1029" s="129">
        <v>12</v>
      </c>
      <c r="AB1029" s="129">
        <v>0</v>
      </c>
      <c r="AC1029" s="129">
        <v>1783</v>
      </c>
      <c r="AZ1029" s="129">
        <v>4</v>
      </c>
      <c r="BA1029" s="129">
        <f>IF(AZ1029=1,G1029,0)</f>
        <v>0</v>
      </c>
      <c r="BB1029" s="129">
        <f>IF(AZ1029=2,G1029,0)</f>
        <v>0</v>
      </c>
      <c r="BC1029" s="129">
        <f>IF(AZ1029=3,G1029,0)</f>
        <v>0</v>
      </c>
      <c r="BD1029" s="129">
        <f>IF(AZ1029=4,G1029,0)</f>
        <v>0</v>
      </c>
      <c r="BE1029" s="129">
        <f>IF(AZ1029=5,G1029,0)</f>
        <v>0</v>
      </c>
      <c r="CZ1029" s="129">
        <v>0</v>
      </c>
    </row>
    <row r="1030" spans="1:57" ht="12.75">
      <c r="A1030" s="164"/>
      <c r="B1030" s="165" t="s">
        <v>924</v>
      </c>
      <c r="C1030" s="166" t="str">
        <f>CONCATENATE(B1028," ",C1028)</f>
        <v>M36 Montáže měřících a regulačních zařízení</v>
      </c>
      <c r="D1030" s="164"/>
      <c r="E1030" s="167"/>
      <c r="F1030" s="167"/>
      <c r="G1030" s="168">
        <f>SUM(G1028:G1029)</f>
        <v>0</v>
      </c>
      <c r="O1030" s="151">
        <v>4</v>
      </c>
      <c r="BA1030" s="169">
        <f>SUM(BA1028:BA1029)</f>
        <v>0</v>
      </c>
      <c r="BB1030" s="169">
        <f>SUM(BB1028:BB1029)</f>
        <v>0</v>
      </c>
      <c r="BC1030" s="169">
        <f>SUM(BC1028:BC1029)</f>
        <v>0</v>
      </c>
      <c r="BD1030" s="169">
        <f>SUM(BD1028:BD1029)</f>
        <v>0</v>
      </c>
      <c r="BE1030" s="169">
        <f>SUM(BE1028:BE1029)</f>
        <v>0</v>
      </c>
    </row>
    <row r="1031" spans="1:15" ht="12.75">
      <c r="A1031" s="144" t="s">
        <v>921</v>
      </c>
      <c r="B1031" s="145" t="s">
        <v>1879</v>
      </c>
      <c r="C1031" s="146" t="s">
        <v>1880</v>
      </c>
      <c r="D1031" s="147"/>
      <c r="E1031" s="148"/>
      <c r="F1031" s="148"/>
      <c r="G1031" s="149"/>
      <c r="H1031" s="150"/>
      <c r="I1031" s="150"/>
      <c r="O1031" s="151">
        <v>1</v>
      </c>
    </row>
    <row r="1032" spans="1:104" ht="12.75">
      <c r="A1032" s="152">
        <v>270</v>
      </c>
      <c r="B1032" s="153" t="s">
        <v>1881</v>
      </c>
      <c r="C1032" s="154" t="s">
        <v>1882</v>
      </c>
      <c r="D1032" s="155" t="s">
        <v>1004</v>
      </c>
      <c r="E1032" s="156">
        <v>45.8206456</v>
      </c>
      <c r="F1032" s="183">
        <v>0</v>
      </c>
      <c r="G1032" s="157">
        <f aca="true" t="shared" si="36" ref="G1032:G1041">E1032*F1032</f>
        <v>0</v>
      </c>
      <c r="O1032" s="151">
        <v>2</v>
      </c>
      <c r="AA1032" s="129">
        <v>8</v>
      </c>
      <c r="AB1032" s="129">
        <v>1</v>
      </c>
      <c r="AC1032" s="129">
        <v>3</v>
      </c>
      <c r="AZ1032" s="129">
        <v>1</v>
      </c>
      <c r="BA1032" s="129">
        <f aca="true" t="shared" si="37" ref="BA1032:BA1041">IF(AZ1032=1,G1032,0)</f>
        <v>0</v>
      </c>
      <c r="BB1032" s="129">
        <f aca="true" t="shared" si="38" ref="BB1032:BB1041">IF(AZ1032=2,G1032,0)</f>
        <v>0</v>
      </c>
      <c r="BC1032" s="129">
        <f aca="true" t="shared" si="39" ref="BC1032:BC1041">IF(AZ1032=3,G1032,0)</f>
        <v>0</v>
      </c>
      <c r="BD1032" s="129">
        <f aca="true" t="shared" si="40" ref="BD1032:BD1041">IF(AZ1032=4,G1032,0)</f>
        <v>0</v>
      </c>
      <c r="BE1032" s="129">
        <f aca="true" t="shared" si="41" ref="BE1032:BE1041">IF(AZ1032=5,G1032,0)</f>
        <v>0</v>
      </c>
      <c r="CZ1032" s="129">
        <v>0</v>
      </c>
    </row>
    <row r="1033" spans="1:104" ht="12.75">
      <c r="A1033" s="152">
        <v>271</v>
      </c>
      <c r="B1033" s="153" t="s">
        <v>1883</v>
      </c>
      <c r="C1033" s="154" t="s">
        <v>1884</v>
      </c>
      <c r="D1033" s="155" t="s">
        <v>1004</v>
      </c>
      <c r="E1033" s="156">
        <v>45.8206456</v>
      </c>
      <c r="F1033" s="183">
        <v>0</v>
      </c>
      <c r="G1033" s="157">
        <f t="shared" si="36"/>
        <v>0</v>
      </c>
      <c r="O1033" s="151">
        <v>2</v>
      </c>
      <c r="AA1033" s="129">
        <v>8</v>
      </c>
      <c r="AB1033" s="129">
        <v>0</v>
      </c>
      <c r="AC1033" s="129">
        <v>3</v>
      </c>
      <c r="AZ1033" s="129">
        <v>1</v>
      </c>
      <c r="BA1033" s="129">
        <f t="shared" si="37"/>
        <v>0</v>
      </c>
      <c r="BB1033" s="129">
        <f t="shared" si="38"/>
        <v>0</v>
      </c>
      <c r="BC1033" s="129">
        <f t="shared" si="39"/>
        <v>0</v>
      </c>
      <c r="BD1033" s="129">
        <f t="shared" si="40"/>
        <v>0</v>
      </c>
      <c r="BE1033" s="129">
        <f t="shared" si="41"/>
        <v>0</v>
      </c>
      <c r="CZ1033" s="129">
        <v>0</v>
      </c>
    </row>
    <row r="1034" spans="1:104" ht="12.75">
      <c r="A1034" s="152">
        <v>272</v>
      </c>
      <c r="B1034" s="153" t="s">
        <v>1885</v>
      </c>
      <c r="C1034" s="154" t="s">
        <v>1886</v>
      </c>
      <c r="D1034" s="155" t="s">
        <v>1004</v>
      </c>
      <c r="E1034" s="156">
        <v>45.8206456</v>
      </c>
      <c r="F1034" s="183">
        <v>0</v>
      </c>
      <c r="G1034" s="157">
        <f t="shared" si="36"/>
        <v>0</v>
      </c>
      <c r="O1034" s="151">
        <v>2</v>
      </c>
      <c r="AA1034" s="129">
        <v>8</v>
      </c>
      <c r="AB1034" s="129">
        <v>1</v>
      </c>
      <c r="AC1034" s="129">
        <v>3</v>
      </c>
      <c r="AZ1034" s="129">
        <v>1</v>
      </c>
      <c r="BA1034" s="129">
        <f t="shared" si="37"/>
        <v>0</v>
      </c>
      <c r="BB1034" s="129">
        <f t="shared" si="38"/>
        <v>0</v>
      </c>
      <c r="BC1034" s="129">
        <f t="shared" si="39"/>
        <v>0</v>
      </c>
      <c r="BD1034" s="129">
        <f t="shared" si="40"/>
        <v>0</v>
      </c>
      <c r="BE1034" s="129">
        <f t="shared" si="41"/>
        <v>0</v>
      </c>
      <c r="CZ1034" s="129">
        <v>0</v>
      </c>
    </row>
    <row r="1035" spans="1:104" ht="12.75">
      <c r="A1035" s="152">
        <v>273</v>
      </c>
      <c r="B1035" s="153" t="s">
        <v>1887</v>
      </c>
      <c r="C1035" s="154" t="s">
        <v>1888</v>
      </c>
      <c r="D1035" s="155" t="s">
        <v>1004</v>
      </c>
      <c r="E1035" s="156">
        <v>641.4890384</v>
      </c>
      <c r="F1035" s="183">
        <v>0</v>
      </c>
      <c r="G1035" s="157">
        <f t="shared" si="36"/>
        <v>0</v>
      </c>
      <c r="O1035" s="151">
        <v>2</v>
      </c>
      <c r="AA1035" s="129">
        <v>8</v>
      </c>
      <c r="AB1035" s="129">
        <v>1</v>
      </c>
      <c r="AC1035" s="129">
        <v>3</v>
      </c>
      <c r="AZ1035" s="129">
        <v>1</v>
      </c>
      <c r="BA1035" s="129">
        <f t="shared" si="37"/>
        <v>0</v>
      </c>
      <c r="BB1035" s="129">
        <f t="shared" si="38"/>
        <v>0</v>
      </c>
      <c r="BC1035" s="129">
        <f t="shared" si="39"/>
        <v>0</v>
      </c>
      <c r="BD1035" s="129">
        <f t="shared" si="40"/>
        <v>0</v>
      </c>
      <c r="BE1035" s="129">
        <f t="shared" si="41"/>
        <v>0</v>
      </c>
      <c r="CZ1035" s="129">
        <v>0</v>
      </c>
    </row>
    <row r="1036" spans="1:104" ht="12.75">
      <c r="A1036" s="152">
        <v>274</v>
      </c>
      <c r="B1036" s="153" t="s">
        <v>1889</v>
      </c>
      <c r="C1036" s="154" t="s">
        <v>1890</v>
      </c>
      <c r="D1036" s="155" t="s">
        <v>1004</v>
      </c>
      <c r="E1036" s="156">
        <v>45.8206456</v>
      </c>
      <c r="F1036" s="183">
        <v>0</v>
      </c>
      <c r="G1036" s="157">
        <f t="shared" si="36"/>
        <v>0</v>
      </c>
      <c r="O1036" s="151">
        <v>2</v>
      </c>
      <c r="AA1036" s="129">
        <v>8</v>
      </c>
      <c r="AB1036" s="129">
        <v>1</v>
      </c>
      <c r="AC1036" s="129">
        <v>3</v>
      </c>
      <c r="AZ1036" s="129">
        <v>1</v>
      </c>
      <c r="BA1036" s="129">
        <f t="shared" si="37"/>
        <v>0</v>
      </c>
      <c r="BB1036" s="129">
        <f t="shared" si="38"/>
        <v>0</v>
      </c>
      <c r="BC1036" s="129">
        <f t="shared" si="39"/>
        <v>0</v>
      </c>
      <c r="BD1036" s="129">
        <f t="shared" si="40"/>
        <v>0</v>
      </c>
      <c r="BE1036" s="129">
        <f t="shared" si="41"/>
        <v>0</v>
      </c>
      <c r="CZ1036" s="129">
        <v>0</v>
      </c>
    </row>
    <row r="1037" spans="1:104" ht="12.75">
      <c r="A1037" s="152">
        <v>275</v>
      </c>
      <c r="B1037" s="153" t="s">
        <v>1891</v>
      </c>
      <c r="C1037" s="154" t="s">
        <v>1892</v>
      </c>
      <c r="D1037" s="155" t="s">
        <v>1004</v>
      </c>
      <c r="E1037" s="156">
        <v>274.9238736</v>
      </c>
      <c r="F1037" s="183"/>
      <c r="G1037" s="157">
        <f t="shared" si="36"/>
        <v>0</v>
      </c>
      <c r="O1037" s="151">
        <v>2</v>
      </c>
      <c r="AA1037" s="129">
        <v>8</v>
      </c>
      <c r="AB1037" s="129">
        <v>1</v>
      </c>
      <c r="AC1037" s="129">
        <v>3</v>
      </c>
      <c r="AZ1037" s="129">
        <v>1</v>
      </c>
      <c r="BA1037" s="129">
        <f t="shared" si="37"/>
        <v>0</v>
      </c>
      <c r="BB1037" s="129">
        <f t="shared" si="38"/>
        <v>0</v>
      </c>
      <c r="BC1037" s="129">
        <f t="shared" si="39"/>
        <v>0</v>
      </c>
      <c r="BD1037" s="129">
        <f t="shared" si="40"/>
        <v>0</v>
      </c>
      <c r="BE1037" s="129">
        <f t="shared" si="41"/>
        <v>0</v>
      </c>
      <c r="CZ1037" s="129">
        <v>0</v>
      </c>
    </row>
    <row r="1038" spans="1:104" ht="12.75">
      <c r="A1038" s="152">
        <v>276</v>
      </c>
      <c r="B1038" s="153" t="s">
        <v>1893</v>
      </c>
      <c r="C1038" s="154" t="s">
        <v>1894</v>
      </c>
      <c r="D1038" s="155" t="s">
        <v>1004</v>
      </c>
      <c r="E1038" s="156">
        <v>45.8206456</v>
      </c>
      <c r="F1038" s="183">
        <v>0</v>
      </c>
      <c r="G1038" s="157">
        <f t="shared" si="36"/>
        <v>0</v>
      </c>
      <c r="O1038" s="151">
        <v>2</v>
      </c>
      <c r="AA1038" s="129">
        <v>8</v>
      </c>
      <c r="AB1038" s="129">
        <v>1</v>
      </c>
      <c r="AC1038" s="129">
        <v>3</v>
      </c>
      <c r="AZ1038" s="129">
        <v>1</v>
      </c>
      <c r="BA1038" s="129">
        <f t="shared" si="37"/>
        <v>0</v>
      </c>
      <c r="BB1038" s="129">
        <f t="shared" si="38"/>
        <v>0</v>
      </c>
      <c r="BC1038" s="129">
        <f t="shared" si="39"/>
        <v>0</v>
      </c>
      <c r="BD1038" s="129">
        <f t="shared" si="40"/>
        <v>0</v>
      </c>
      <c r="BE1038" s="129">
        <f t="shared" si="41"/>
        <v>0</v>
      </c>
      <c r="CZ1038" s="129">
        <v>0</v>
      </c>
    </row>
    <row r="1039" spans="1:104" ht="12.75">
      <c r="A1039" s="152">
        <v>277</v>
      </c>
      <c r="B1039" s="153" t="s">
        <v>1895</v>
      </c>
      <c r="C1039" s="154" t="s">
        <v>1896</v>
      </c>
      <c r="D1039" s="155" t="s">
        <v>1004</v>
      </c>
      <c r="E1039" s="156">
        <v>45.8206456</v>
      </c>
      <c r="F1039" s="183">
        <v>0</v>
      </c>
      <c r="G1039" s="157">
        <f t="shared" si="36"/>
        <v>0</v>
      </c>
      <c r="O1039" s="151">
        <v>2</v>
      </c>
      <c r="AA1039" s="129">
        <v>8</v>
      </c>
      <c r="AB1039" s="129">
        <v>1</v>
      </c>
      <c r="AC1039" s="129">
        <v>3</v>
      </c>
      <c r="AZ1039" s="129">
        <v>1</v>
      </c>
      <c r="BA1039" s="129">
        <f t="shared" si="37"/>
        <v>0</v>
      </c>
      <c r="BB1039" s="129">
        <f t="shared" si="38"/>
        <v>0</v>
      </c>
      <c r="BC1039" s="129">
        <f t="shared" si="39"/>
        <v>0</v>
      </c>
      <c r="BD1039" s="129">
        <f t="shared" si="40"/>
        <v>0</v>
      </c>
      <c r="BE1039" s="129">
        <f t="shared" si="41"/>
        <v>0</v>
      </c>
      <c r="CZ1039" s="129">
        <v>0</v>
      </c>
    </row>
    <row r="1040" spans="1:104" ht="12.75">
      <c r="A1040" s="152">
        <v>278</v>
      </c>
      <c r="B1040" s="153" t="s">
        <v>1897</v>
      </c>
      <c r="C1040" s="154" t="s">
        <v>1898</v>
      </c>
      <c r="D1040" s="155" t="s">
        <v>1004</v>
      </c>
      <c r="E1040" s="156">
        <v>36.65651648</v>
      </c>
      <c r="F1040" s="183">
        <v>0</v>
      </c>
      <c r="G1040" s="157">
        <f t="shared" si="36"/>
        <v>0</v>
      </c>
      <c r="O1040" s="151">
        <v>2</v>
      </c>
      <c r="AA1040" s="129">
        <v>8</v>
      </c>
      <c r="AB1040" s="129">
        <v>1</v>
      </c>
      <c r="AC1040" s="129">
        <v>3</v>
      </c>
      <c r="AZ1040" s="129">
        <v>1</v>
      </c>
      <c r="BA1040" s="129">
        <f t="shared" si="37"/>
        <v>0</v>
      </c>
      <c r="BB1040" s="129">
        <f t="shared" si="38"/>
        <v>0</v>
      </c>
      <c r="BC1040" s="129">
        <f t="shared" si="39"/>
        <v>0</v>
      </c>
      <c r="BD1040" s="129">
        <f t="shared" si="40"/>
        <v>0</v>
      </c>
      <c r="BE1040" s="129">
        <f t="shared" si="41"/>
        <v>0</v>
      </c>
      <c r="CZ1040" s="129">
        <v>0</v>
      </c>
    </row>
    <row r="1041" spans="1:104" ht="12.75">
      <c r="A1041" s="152">
        <v>279</v>
      </c>
      <c r="B1041" s="153" t="s">
        <v>1899</v>
      </c>
      <c r="C1041" s="154" t="s">
        <v>1900</v>
      </c>
      <c r="D1041" s="155" t="s">
        <v>1004</v>
      </c>
      <c r="E1041" s="156">
        <v>9.16412912</v>
      </c>
      <c r="F1041" s="183">
        <v>0</v>
      </c>
      <c r="G1041" s="157">
        <f t="shared" si="36"/>
        <v>0</v>
      </c>
      <c r="O1041" s="151">
        <v>2</v>
      </c>
      <c r="AA1041" s="129">
        <v>8</v>
      </c>
      <c r="AB1041" s="129">
        <v>1</v>
      </c>
      <c r="AC1041" s="129">
        <v>3</v>
      </c>
      <c r="AZ1041" s="129">
        <v>1</v>
      </c>
      <c r="BA1041" s="129">
        <f t="shared" si="37"/>
        <v>0</v>
      </c>
      <c r="BB1041" s="129">
        <f t="shared" si="38"/>
        <v>0</v>
      </c>
      <c r="BC1041" s="129">
        <f t="shared" si="39"/>
        <v>0</v>
      </c>
      <c r="BD1041" s="129">
        <f t="shared" si="40"/>
        <v>0</v>
      </c>
      <c r="BE1041" s="129">
        <f t="shared" si="41"/>
        <v>0</v>
      </c>
      <c r="CZ1041" s="129">
        <v>0</v>
      </c>
    </row>
    <row r="1042" spans="1:57" ht="12.75">
      <c r="A1042" s="164"/>
      <c r="B1042" s="165" t="s">
        <v>924</v>
      </c>
      <c r="C1042" s="166" t="str">
        <f>CONCATENATE(B1031," ",C1031)</f>
        <v>D96 Přesuny suti a vybouraných hmot</v>
      </c>
      <c r="D1042" s="164"/>
      <c r="E1042" s="167"/>
      <c r="F1042" s="167"/>
      <c r="G1042" s="168">
        <f>SUM(G1031:G1041)</f>
        <v>0</v>
      </c>
      <c r="O1042" s="151">
        <v>4</v>
      </c>
      <c r="BA1042" s="169">
        <f>SUM(BA1031:BA1041)</f>
        <v>0</v>
      </c>
      <c r="BB1042" s="169">
        <f>SUM(BB1031:BB1041)</f>
        <v>0</v>
      </c>
      <c r="BC1042" s="169">
        <f>SUM(BC1031:BC1041)</f>
        <v>0</v>
      </c>
      <c r="BD1042" s="169">
        <f>SUM(BD1031:BD1041)</f>
        <v>0</v>
      </c>
      <c r="BE1042" s="169">
        <f>SUM(BE1031:BE1041)</f>
        <v>0</v>
      </c>
    </row>
    <row r="1043" ht="12.75">
      <c r="E1043" s="129"/>
    </row>
    <row r="1044" ht="12.75">
      <c r="E1044" s="129"/>
    </row>
    <row r="1045" ht="12.75">
      <c r="E1045" s="129"/>
    </row>
    <row r="1046" ht="12.75">
      <c r="E1046" s="129"/>
    </row>
    <row r="1047" ht="12.75">
      <c r="E1047" s="129"/>
    </row>
    <row r="1048" ht="12.75">
      <c r="E1048" s="129"/>
    </row>
    <row r="1049" ht="12.75">
      <c r="E1049" s="129"/>
    </row>
    <row r="1050" ht="12.75">
      <c r="E1050" s="129"/>
    </row>
    <row r="1051" ht="12.75">
      <c r="E1051" s="129"/>
    </row>
    <row r="1052" ht="12.75">
      <c r="E1052" s="129"/>
    </row>
    <row r="1053" ht="12.75">
      <c r="E1053" s="129"/>
    </row>
    <row r="1054" ht="12.75">
      <c r="E1054" s="129"/>
    </row>
    <row r="1055" ht="12.75">
      <c r="E1055" s="129"/>
    </row>
    <row r="1056" ht="12.75">
      <c r="E1056" s="129"/>
    </row>
    <row r="1057" ht="12.75">
      <c r="E1057" s="129"/>
    </row>
    <row r="1058" ht="12.75">
      <c r="E1058" s="129"/>
    </row>
    <row r="1059" ht="12.75">
      <c r="E1059" s="129"/>
    </row>
    <row r="1060" ht="12.75">
      <c r="E1060" s="129"/>
    </row>
    <row r="1061" ht="12.75">
      <c r="E1061" s="129"/>
    </row>
    <row r="1062" ht="12.75">
      <c r="E1062" s="129"/>
    </row>
    <row r="1063" ht="12.75">
      <c r="E1063" s="129"/>
    </row>
    <row r="1064" ht="12.75">
      <c r="E1064" s="129"/>
    </row>
    <row r="1065" ht="12.75">
      <c r="E1065" s="129"/>
    </row>
    <row r="1066" spans="1:7" ht="12.75">
      <c r="A1066" s="170"/>
      <c r="B1066" s="170"/>
      <c r="C1066" s="170"/>
      <c r="D1066" s="170"/>
      <c r="E1066" s="170"/>
      <c r="F1066" s="170"/>
      <c r="G1066" s="170"/>
    </row>
    <row r="1067" spans="1:7" ht="12.75">
      <c r="A1067" s="170"/>
      <c r="B1067" s="170"/>
      <c r="C1067" s="170"/>
      <c r="D1067" s="170"/>
      <c r="E1067" s="170"/>
      <c r="F1067" s="170"/>
      <c r="G1067" s="170"/>
    </row>
    <row r="1068" spans="1:7" ht="12.75">
      <c r="A1068" s="170"/>
      <c r="B1068" s="170"/>
      <c r="C1068" s="170"/>
      <c r="D1068" s="170"/>
      <c r="E1068" s="170"/>
      <c r="F1068" s="170"/>
      <c r="G1068" s="170"/>
    </row>
    <row r="1069" spans="1:7" ht="12.75">
      <c r="A1069" s="170"/>
      <c r="B1069" s="170"/>
      <c r="C1069" s="170"/>
      <c r="D1069" s="170"/>
      <c r="E1069" s="170"/>
      <c r="F1069" s="170"/>
      <c r="G1069" s="170"/>
    </row>
    <row r="1070" ht="12.75">
      <c r="E1070" s="129"/>
    </row>
    <row r="1071" ht="12.75">
      <c r="E1071" s="129"/>
    </row>
    <row r="1072" ht="12.75">
      <c r="E1072" s="129"/>
    </row>
    <row r="1073" ht="12.75">
      <c r="E1073" s="129"/>
    </row>
    <row r="1074" ht="12.75">
      <c r="E1074" s="129"/>
    </row>
    <row r="1075" ht="12.75">
      <c r="E1075" s="129"/>
    </row>
    <row r="1076" ht="12.75">
      <c r="E1076" s="129"/>
    </row>
    <row r="1077" ht="12.75">
      <c r="E1077" s="129"/>
    </row>
    <row r="1078" ht="12.75">
      <c r="E1078" s="129"/>
    </row>
    <row r="1079" ht="12.75">
      <c r="E1079" s="129"/>
    </row>
    <row r="1080" ht="12.75">
      <c r="E1080" s="129"/>
    </row>
    <row r="1081" ht="12.75">
      <c r="E1081" s="129"/>
    </row>
    <row r="1082" ht="12.75">
      <c r="E1082" s="129"/>
    </row>
    <row r="1083" ht="12.75">
      <c r="E1083" s="129"/>
    </row>
    <row r="1084" ht="12.75">
      <c r="E1084" s="129"/>
    </row>
    <row r="1085" ht="12.75">
      <c r="E1085" s="129"/>
    </row>
    <row r="1086" ht="12.75">
      <c r="E1086" s="129"/>
    </row>
    <row r="1087" ht="12.75">
      <c r="E1087" s="129"/>
    </row>
    <row r="1088" ht="12.75">
      <c r="E1088" s="129"/>
    </row>
    <row r="1089" ht="12.75">
      <c r="E1089" s="129"/>
    </row>
    <row r="1090" ht="12.75">
      <c r="E1090" s="129"/>
    </row>
    <row r="1091" ht="12.75">
      <c r="E1091" s="129"/>
    </row>
    <row r="1092" ht="12.75">
      <c r="E1092" s="129"/>
    </row>
    <row r="1093" ht="12.75">
      <c r="E1093" s="129"/>
    </row>
    <row r="1094" ht="12.75">
      <c r="E1094" s="129"/>
    </row>
    <row r="1095" ht="12.75">
      <c r="E1095" s="129"/>
    </row>
    <row r="1096" ht="12.75">
      <c r="E1096" s="129"/>
    </row>
    <row r="1097" ht="12.75">
      <c r="E1097" s="129"/>
    </row>
    <row r="1098" ht="12.75">
      <c r="E1098" s="129"/>
    </row>
    <row r="1099" ht="12.75">
      <c r="E1099" s="129"/>
    </row>
    <row r="1100" ht="12.75">
      <c r="E1100" s="129"/>
    </row>
    <row r="1101" spans="1:2" ht="12.75">
      <c r="A1101" s="171"/>
      <c r="B1101" s="171"/>
    </row>
    <row r="1102" spans="1:7" ht="12.75">
      <c r="A1102" s="170"/>
      <c r="B1102" s="170"/>
      <c r="C1102" s="172"/>
      <c r="D1102" s="172"/>
      <c r="E1102" s="173"/>
      <c r="F1102" s="172"/>
      <c r="G1102" s="174"/>
    </row>
    <row r="1103" spans="1:7" ht="12.75">
      <c r="A1103" s="175"/>
      <c r="B1103" s="175"/>
      <c r="C1103" s="170"/>
      <c r="D1103" s="170"/>
      <c r="E1103" s="176"/>
      <c r="F1103" s="170"/>
      <c r="G1103" s="170"/>
    </row>
    <row r="1104" spans="1:7" ht="12.75">
      <c r="A1104" s="170"/>
      <c r="B1104" s="170"/>
      <c r="C1104" s="170"/>
      <c r="D1104" s="170"/>
      <c r="E1104" s="176"/>
      <c r="F1104" s="170"/>
      <c r="G1104" s="170"/>
    </row>
    <row r="1105" spans="1:7" ht="12.75">
      <c r="A1105" s="170"/>
      <c r="B1105" s="170"/>
      <c r="C1105" s="170"/>
      <c r="D1105" s="170"/>
      <c r="E1105" s="176"/>
      <c r="F1105" s="170"/>
      <c r="G1105" s="170"/>
    </row>
    <row r="1106" spans="1:7" ht="12.75">
      <c r="A1106" s="170"/>
      <c r="B1106" s="170"/>
      <c r="C1106" s="170"/>
      <c r="D1106" s="170"/>
      <c r="E1106" s="176"/>
      <c r="F1106" s="170"/>
      <c r="G1106" s="170"/>
    </row>
    <row r="1107" spans="1:7" ht="12.75">
      <c r="A1107" s="170"/>
      <c r="B1107" s="170"/>
      <c r="C1107" s="170"/>
      <c r="D1107" s="170"/>
      <c r="E1107" s="176"/>
      <c r="F1107" s="170"/>
      <c r="G1107" s="170"/>
    </row>
    <row r="1108" spans="1:7" ht="12.75">
      <c r="A1108" s="170"/>
      <c r="B1108" s="170"/>
      <c r="C1108" s="170"/>
      <c r="D1108" s="170"/>
      <c r="E1108" s="176"/>
      <c r="F1108" s="170"/>
      <c r="G1108" s="170"/>
    </row>
    <row r="1109" spans="1:7" ht="12.75">
      <c r="A1109" s="170"/>
      <c r="B1109" s="170"/>
      <c r="C1109" s="170"/>
      <c r="D1109" s="170"/>
      <c r="E1109" s="176"/>
      <c r="F1109" s="170"/>
      <c r="G1109" s="170"/>
    </row>
    <row r="1110" spans="1:7" ht="12.75">
      <c r="A1110" s="170"/>
      <c r="B1110" s="170"/>
      <c r="C1110" s="170"/>
      <c r="D1110" s="170"/>
      <c r="E1110" s="176"/>
      <c r="F1110" s="170"/>
      <c r="G1110" s="170"/>
    </row>
    <row r="1111" spans="1:7" ht="12.75">
      <c r="A1111" s="170"/>
      <c r="B1111" s="170"/>
      <c r="C1111" s="170"/>
      <c r="D1111" s="170"/>
      <c r="E1111" s="176"/>
      <c r="F1111" s="170"/>
      <c r="G1111" s="170"/>
    </row>
    <row r="1112" spans="1:7" ht="12.75">
      <c r="A1112" s="170"/>
      <c r="B1112" s="170"/>
      <c r="C1112" s="170"/>
      <c r="D1112" s="170"/>
      <c r="E1112" s="176"/>
      <c r="F1112" s="170"/>
      <c r="G1112" s="170"/>
    </row>
    <row r="1113" spans="1:7" ht="12.75">
      <c r="A1113" s="170"/>
      <c r="B1113" s="170"/>
      <c r="C1113" s="170"/>
      <c r="D1113" s="170"/>
      <c r="E1113" s="176"/>
      <c r="F1113" s="170"/>
      <c r="G1113" s="170"/>
    </row>
    <row r="1114" spans="1:7" ht="12.75">
      <c r="A1114" s="170"/>
      <c r="B1114" s="170"/>
      <c r="C1114" s="170"/>
      <c r="D1114" s="170"/>
      <c r="E1114" s="176"/>
      <c r="F1114" s="170"/>
      <c r="G1114" s="170"/>
    </row>
    <row r="1115" spans="1:7" ht="12.75">
      <c r="A1115" s="170"/>
      <c r="B1115" s="170"/>
      <c r="C1115" s="170"/>
      <c r="D1115" s="170"/>
      <c r="E1115" s="176"/>
      <c r="F1115" s="170"/>
      <c r="G1115" s="170"/>
    </row>
  </sheetData>
  <sheetProtection sheet="1" objects="1" scenarios="1" selectLockedCells="1"/>
  <mergeCells count="689">
    <mergeCell ref="C1002:D1002"/>
    <mergeCell ref="C1003:D1003"/>
    <mergeCell ref="C998:D998"/>
    <mergeCell ref="C999:D999"/>
    <mergeCell ref="C1000:D1000"/>
    <mergeCell ref="C1001:D1001"/>
    <mergeCell ref="C994:D994"/>
    <mergeCell ref="C995:D995"/>
    <mergeCell ref="C996:D996"/>
    <mergeCell ref="C997:D997"/>
    <mergeCell ref="C990:D990"/>
    <mergeCell ref="C991:D991"/>
    <mergeCell ref="C992:D992"/>
    <mergeCell ref="C993:D993"/>
    <mergeCell ref="C986:D986"/>
    <mergeCell ref="C987:D987"/>
    <mergeCell ref="C988:D988"/>
    <mergeCell ref="C989:D989"/>
    <mergeCell ref="C982:D982"/>
    <mergeCell ref="C983:D983"/>
    <mergeCell ref="C984:D984"/>
    <mergeCell ref="C985:D985"/>
    <mergeCell ref="C977:D977"/>
    <mergeCell ref="C979:D979"/>
    <mergeCell ref="C980:D980"/>
    <mergeCell ref="C981:D981"/>
    <mergeCell ref="C973:D973"/>
    <mergeCell ref="C974:D974"/>
    <mergeCell ref="C975:D975"/>
    <mergeCell ref="C976:D976"/>
    <mergeCell ref="C969:D969"/>
    <mergeCell ref="C970:D970"/>
    <mergeCell ref="C971:D971"/>
    <mergeCell ref="C972:D972"/>
    <mergeCell ref="C965:D965"/>
    <mergeCell ref="C966:D966"/>
    <mergeCell ref="C967:D967"/>
    <mergeCell ref="C968:D968"/>
    <mergeCell ref="C961:D961"/>
    <mergeCell ref="C962:D962"/>
    <mergeCell ref="C963:D963"/>
    <mergeCell ref="C964:D964"/>
    <mergeCell ref="C953:D953"/>
    <mergeCell ref="C954:D954"/>
    <mergeCell ref="C955:D955"/>
    <mergeCell ref="C956:D956"/>
    <mergeCell ref="C957:D957"/>
    <mergeCell ref="C958:D958"/>
    <mergeCell ref="C934:D934"/>
    <mergeCell ref="C935:D935"/>
    <mergeCell ref="C959:D959"/>
    <mergeCell ref="C960:D960"/>
    <mergeCell ref="C940:D940"/>
    <mergeCell ref="C943:D943"/>
    <mergeCell ref="C948:D948"/>
    <mergeCell ref="C949:D949"/>
    <mergeCell ref="C924:D924"/>
    <mergeCell ref="C925:D925"/>
    <mergeCell ref="C930:D930"/>
    <mergeCell ref="C931:D931"/>
    <mergeCell ref="C932:D932"/>
    <mergeCell ref="C933:D933"/>
    <mergeCell ref="C908:D908"/>
    <mergeCell ref="C909:D909"/>
    <mergeCell ref="C937:D937"/>
    <mergeCell ref="C938:D938"/>
    <mergeCell ref="C913:D913"/>
    <mergeCell ref="C918:D918"/>
    <mergeCell ref="C919:D919"/>
    <mergeCell ref="C921:D921"/>
    <mergeCell ref="C922:D922"/>
    <mergeCell ref="C923:D923"/>
    <mergeCell ref="C910:D910"/>
    <mergeCell ref="C911:D911"/>
    <mergeCell ref="C893:D893"/>
    <mergeCell ref="C894:D894"/>
    <mergeCell ref="C896:D896"/>
    <mergeCell ref="C897:D897"/>
    <mergeCell ref="C899:D899"/>
    <mergeCell ref="C901:D901"/>
    <mergeCell ref="C906:D906"/>
    <mergeCell ref="C907:D907"/>
    <mergeCell ref="C881:D881"/>
    <mergeCell ref="C882:D882"/>
    <mergeCell ref="C884:D884"/>
    <mergeCell ref="C885:D885"/>
    <mergeCell ref="C887:D887"/>
    <mergeCell ref="C888:D888"/>
    <mergeCell ref="C890:D890"/>
    <mergeCell ref="C891:D891"/>
    <mergeCell ref="C841:D841"/>
    <mergeCell ref="C814:D814"/>
    <mergeCell ref="C815:D815"/>
    <mergeCell ref="C817:D817"/>
    <mergeCell ref="C818:D818"/>
    <mergeCell ref="C837:D837"/>
    <mergeCell ref="C838:D838"/>
    <mergeCell ref="C839:D839"/>
    <mergeCell ref="C840:D840"/>
    <mergeCell ref="C800:D800"/>
    <mergeCell ref="C801:D801"/>
    <mergeCell ref="C802:D802"/>
    <mergeCell ref="C803:D803"/>
    <mergeCell ref="C795:D795"/>
    <mergeCell ref="C796:D796"/>
    <mergeCell ref="C798:D798"/>
    <mergeCell ref="C799:D799"/>
    <mergeCell ref="C781:D781"/>
    <mergeCell ref="C782:D782"/>
    <mergeCell ref="C791:D791"/>
    <mergeCell ref="C792:D792"/>
    <mergeCell ref="C793:D793"/>
    <mergeCell ref="C794:D794"/>
    <mergeCell ref="C785:D785"/>
    <mergeCell ref="C787:D787"/>
    <mergeCell ref="C788:D788"/>
    <mergeCell ref="C789:D789"/>
    <mergeCell ref="C783:D783"/>
    <mergeCell ref="C784:D784"/>
    <mergeCell ref="C768:D768"/>
    <mergeCell ref="C769:D769"/>
    <mergeCell ref="C770:D770"/>
    <mergeCell ref="C771:D771"/>
    <mergeCell ref="C776:D776"/>
    <mergeCell ref="C777:D777"/>
    <mergeCell ref="C778:D778"/>
    <mergeCell ref="C780:D780"/>
    <mergeCell ref="C763:D763"/>
    <mergeCell ref="C764:D764"/>
    <mergeCell ref="C766:D766"/>
    <mergeCell ref="C767:D767"/>
    <mergeCell ref="C759:D759"/>
    <mergeCell ref="C760:D760"/>
    <mergeCell ref="C761:D761"/>
    <mergeCell ref="C762:D762"/>
    <mergeCell ref="C754:D754"/>
    <mergeCell ref="C755:D755"/>
    <mergeCell ref="C756:D756"/>
    <mergeCell ref="C757:D757"/>
    <mergeCell ref="C749:D749"/>
    <mergeCell ref="C750:D750"/>
    <mergeCell ref="C752:D752"/>
    <mergeCell ref="C753:D753"/>
    <mergeCell ref="C745:D745"/>
    <mergeCell ref="C746:D746"/>
    <mergeCell ref="C747:D747"/>
    <mergeCell ref="C748:D748"/>
    <mergeCell ref="C742:D742"/>
    <mergeCell ref="C743:D743"/>
    <mergeCell ref="C732:D732"/>
    <mergeCell ref="C733:D733"/>
    <mergeCell ref="C738:D738"/>
    <mergeCell ref="C739:D739"/>
    <mergeCell ref="C714:D714"/>
    <mergeCell ref="C715:D715"/>
    <mergeCell ref="C740:D740"/>
    <mergeCell ref="C741:D741"/>
    <mergeCell ref="C722:D722"/>
    <mergeCell ref="C705:D705"/>
    <mergeCell ref="C723:D723"/>
    <mergeCell ref="C724:D724"/>
    <mergeCell ref="C716:D716"/>
    <mergeCell ref="C717:D717"/>
    <mergeCell ref="C719:D719"/>
    <mergeCell ref="C721:D721"/>
    <mergeCell ref="C712:D712"/>
    <mergeCell ref="C713:D713"/>
    <mergeCell ref="C725:D725"/>
    <mergeCell ref="C726:D726"/>
    <mergeCell ref="C728:D728"/>
    <mergeCell ref="C730:D730"/>
    <mergeCell ref="C699:D699"/>
    <mergeCell ref="C701:D701"/>
    <mergeCell ref="C702:D702"/>
    <mergeCell ref="C704:D704"/>
    <mergeCell ref="C692:D692"/>
    <mergeCell ref="C694:D694"/>
    <mergeCell ref="C696:D696"/>
    <mergeCell ref="C698:D698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80:D680"/>
    <mergeCell ref="C681:D681"/>
    <mergeCell ref="C682:D682"/>
    <mergeCell ref="C683:D683"/>
    <mergeCell ref="C674:D674"/>
    <mergeCell ref="C676:D676"/>
    <mergeCell ref="C678:D678"/>
    <mergeCell ref="C679:D679"/>
    <mergeCell ref="C670:D670"/>
    <mergeCell ref="C671:D671"/>
    <mergeCell ref="C672:D672"/>
    <mergeCell ref="C673:D673"/>
    <mergeCell ref="C665:D665"/>
    <mergeCell ref="C666:D666"/>
    <mergeCell ref="C668:D668"/>
    <mergeCell ref="C669:D669"/>
    <mergeCell ref="C660:D660"/>
    <mergeCell ref="C662:D662"/>
    <mergeCell ref="C663:D663"/>
    <mergeCell ref="C664:D664"/>
    <mergeCell ref="C656:D656"/>
    <mergeCell ref="C657:D657"/>
    <mergeCell ref="C658:D658"/>
    <mergeCell ref="C659:D659"/>
    <mergeCell ref="C651:D651"/>
    <mergeCell ref="C652:D652"/>
    <mergeCell ref="C654:D654"/>
    <mergeCell ref="C655:D655"/>
    <mergeCell ref="C646:D646"/>
    <mergeCell ref="C648:D648"/>
    <mergeCell ref="C649:D649"/>
    <mergeCell ref="C650:D650"/>
    <mergeCell ref="C642:D642"/>
    <mergeCell ref="C643:D643"/>
    <mergeCell ref="C644:D644"/>
    <mergeCell ref="C645:D645"/>
    <mergeCell ref="C637:D637"/>
    <mergeCell ref="C638:D638"/>
    <mergeCell ref="C640:D640"/>
    <mergeCell ref="C641:D641"/>
    <mergeCell ref="C631:D631"/>
    <mergeCell ref="C633:D633"/>
    <mergeCell ref="C634:D634"/>
    <mergeCell ref="C635:D635"/>
    <mergeCell ref="C626:D626"/>
    <mergeCell ref="C627:D627"/>
    <mergeCell ref="C628:D628"/>
    <mergeCell ref="C630:D630"/>
    <mergeCell ref="C620:D620"/>
    <mergeCell ref="C622:D622"/>
    <mergeCell ref="C623:D623"/>
    <mergeCell ref="C624:D624"/>
    <mergeCell ref="C615:D615"/>
    <mergeCell ref="C616:D616"/>
    <mergeCell ref="C618:D618"/>
    <mergeCell ref="C619:D619"/>
    <mergeCell ref="C609:D609"/>
    <mergeCell ref="C611:D611"/>
    <mergeCell ref="C612:D612"/>
    <mergeCell ref="C613:D613"/>
    <mergeCell ref="C603:D603"/>
    <mergeCell ref="C605:D605"/>
    <mergeCell ref="C606:D606"/>
    <mergeCell ref="C608:D608"/>
    <mergeCell ref="C598:D598"/>
    <mergeCell ref="C599:D599"/>
    <mergeCell ref="C600:D600"/>
    <mergeCell ref="C602:D602"/>
    <mergeCell ref="C594:D594"/>
    <mergeCell ref="C595:D595"/>
    <mergeCell ref="C596:D596"/>
    <mergeCell ref="C597:D597"/>
    <mergeCell ref="C588:D588"/>
    <mergeCell ref="C589:D589"/>
    <mergeCell ref="C591:D591"/>
    <mergeCell ref="C592:D592"/>
    <mergeCell ref="C583:D583"/>
    <mergeCell ref="C584:D584"/>
    <mergeCell ref="C585:D585"/>
    <mergeCell ref="C586:D586"/>
    <mergeCell ref="C568:D568"/>
    <mergeCell ref="C570:D570"/>
    <mergeCell ref="C578:D578"/>
    <mergeCell ref="C579:D579"/>
    <mergeCell ref="C580:D580"/>
    <mergeCell ref="C581:D581"/>
    <mergeCell ref="C573:D573"/>
    <mergeCell ref="C575:D575"/>
    <mergeCell ref="C576:D576"/>
    <mergeCell ref="C577:D577"/>
    <mergeCell ref="C571:D571"/>
    <mergeCell ref="C572:D572"/>
    <mergeCell ref="C553:D553"/>
    <mergeCell ref="C554:D554"/>
    <mergeCell ref="C555:D555"/>
    <mergeCell ref="C557:D557"/>
    <mergeCell ref="C563:D563"/>
    <mergeCell ref="C564:D564"/>
    <mergeCell ref="C565:D565"/>
    <mergeCell ref="C567:D567"/>
    <mergeCell ref="C549:D549"/>
    <mergeCell ref="C550:D550"/>
    <mergeCell ref="C551:D551"/>
    <mergeCell ref="C552:D552"/>
    <mergeCell ref="C545:D545"/>
    <mergeCell ref="C546:D546"/>
    <mergeCell ref="C547:D547"/>
    <mergeCell ref="C548:D548"/>
    <mergeCell ref="C532:D532"/>
    <mergeCell ref="C533:D533"/>
    <mergeCell ref="C541:D541"/>
    <mergeCell ref="C542:D542"/>
    <mergeCell ref="C543:D543"/>
    <mergeCell ref="C544:D544"/>
    <mergeCell ref="C536:D536"/>
    <mergeCell ref="C538:D538"/>
    <mergeCell ref="C539:D539"/>
    <mergeCell ref="C540:D540"/>
    <mergeCell ref="C534:D534"/>
    <mergeCell ref="C535:D535"/>
    <mergeCell ref="C518:D518"/>
    <mergeCell ref="C519:D519"/>
    <mergeCell ref="C520:D520"/>
    <mergeCell ref="C521:D521"/>
    <mergeCell ref="C522:D522"/>
    <mergeCell ref="C525:D525"/>
    <mergeCell ref="C530:D530"/>
    <mergeCell ref="C531:D531"/>
    <mergeCell ref="C514:D514"/>
    <mergeCell ref="C515:D515"/>
    <mergeCell ref="C516:D516"/>
    <mergeCell ref="C517:D517"/>
    <mergeCell ref="C510:D510"/>
    <mergeCell ref="C511:D511"/>
    <mergeCell ref="C512:D512"/>
    <mergeCell ref="C513:D513"/>
    <mergeCell ref="C508:D508"/>
    <mergeCell ref="C509:D509"/>
    <mergeCell ref="C499:D499"/>
    <mergeCell ref="C500:D500"/>
    <mergeCell ref="C501:D501"/>
    <mergeCell ref="C502:D502"/>
    <mergeCell ref="C494:D494"/>
    <mergeCell ref="C495:D495"/>
    <mergeCell ref="C503:D503"/>
    <mergeCell ref="C505:D505"/>
    <mergeCell ref="C489:D489"/>
    <mergeCell ref="C490:D490"/>
    <mergeCell ref="C491:D491"/>
    <mergeCell ref="C493:D493"/>
    <mergeCell ref="C486:D486"/>
    <mergeCell ref="C487:D487"/>
    <mergeCell ref="C476:D476"/>
    <mergeCell ref="C460:D460"/>
    <mergeCell ref="C461:D461"/>
    <mergeCell ref="C462:D462"/>
    <mergeCell ref="C471:D471"/>
    <mergeCell ref="C472:D472"/>
    <mergeCell ref="C483:D483"/>
    <mergeCell ref="C484:D484"/>
    <mergeCell ref="C480:D480"/>
    <mergeCell ref="C482:D482"/>
    <mergeCell ref="C468:D468"/>
    <mergeCell ref="C470:D470"/>
    <mergeCell ref="C454:D454"/>
    <mergeCell ref="C455:D455"/>
    <mergeCell ref="C456:D456"/>
    <mergeCell ref="C458:D458"/>
    <mergeCell ref="C478:D478"/>
    <mergeCell ref="C479:D479"/>
    <mergeCell ref="C474:D474"/>
    <mergeCell ref="C475:D475"/>
    <mergeCell ref="C466:D466"/>
    <mergeCell ref="C467:D467"/>
    <mergeCell ref="C450:D450"/>
    <mergeCell ref="C451:D451"/>
    <mergeCell ref="C452:D452"/>
    <mergeCell ref="C453:D453"/>
    <mergeCell ref="C445:D445"/>
    <mergeCell ref="C446:D446"/>
    <mergeCell ref="C447:D447"/>
    <mergeCell ref="C449:D449"/>
    <mergeCell ref="C439:D439"/>
    <mergeCell ref="C440:D440"/>
    <mergeCell ref="C442:D442"/>
    <mergeCell ref="C444:D444"/>
    <mergeCell ref="C433:D433"/>
    <mergeCell ref="C435:D435"/>
    <mergeCell ref="C437:D437"/>
    <mergeCell ref="C438:D438"/>
    <mergeCell ref="C428:D428"/>
    <mergeCell ref="C429:D429"/>
    <mergeCell ref="C430:D430"/>
    <mergeCell ref="C431:D431"/>
    <mergeCell ref="C423:D423"/>
    <mergeCell ref="C424:D424"/>
    <mergeCell ref="C425:D425"/>
    <mergeCell ref="C426:D426"/>
    <mergeCell ref="C418:D418"/>
    <mergeCell ref="C419:D419"/>
    <mergeCell ref="C421:D421"/>
    <mergeCell ref="C422:D422"/>
    <mergeCell ref="C413:D413"/>
    <mergeCell ref="C414:D414"/>
    <mergeCell ref="C415:D415"/>
    <mergeCell ref="C416:D416"/>
    <mergeCell ref="C400:D400"/>
    <mergeCell ref="C401:D401"/>
    <mergeCell ref="C408:D408"/>
    <mergeCell ref="C409:D409"/>
    <mergeCell ref="C410:D410"/>
    <mergeCell ref="C412:D412"/>
    <mergeCell ref="C404:D404"/>
    <mergeCell ref="C405:D405"/>
    <mergeCell ref="C406:D406"/>
    <mergeCell ref="C407:D407"/>
    <mergeCell ref="C402:D402"/>
    <mergeCell ref="C403:D403"/>
    <mergeCell ref="C387:D387"/>
    <mergeCell ref="C389:D389"/>
    <mergeCell ref="C390:D390"/>
    <mergeCell ref="C391:D391"/>
    <mergeCell ref="C392:D392"/>
    <mergeCell ref="C397:D397"/>
    <mergeCell ref="C398:D398"/>
    <mergeCell ref="C399:D399"/>
    <mergeCell ref="C383:D383"/>
    <mergeCell ref="C384:D384"/>
    <mergeCell ref="C385:D385"/>
    <mergeCell ref="C386:D386"/>
    <mergeCell ref="C379:D379"/>
    <mergeCell ref="C380:D380"/>
    <mergeCell ref="C381:D381"/>
    <mergeCell ref="C382:D382"/>
    <mergeCell ref="C374:D374"/>
    <mergeCell ref="C375:D375"/>
    <mergeCell ref="C376:D376"/>
    <mergeCell ref="C378:D378"/>
    <mergeCell ref="C370:D370"/>
    <mergeCell ref="C371:D371"/>
    <mergeCell ref="C372:D372"/>
    <mergeCell ref="C373:D373"/>
    <mergeCell ref="C365:D365"/>
    <mergeCell ref="C366:D366"/>
    <mergeCell ref="C367:D367"/>
    <mergeCell ref="C369:D369"/>
    <mergeCell ref="C354:D354"/>
    <mergeCell ref="C355:D355"/>
    <mergeCell ref="C359:D359"/>
    <mergeCell ref="C360:D360"/>
    <mergeCell ref="C361:D361"/>
    <mergeCell ref="C362:D362"/>
    <mergeCell ref="C363:D363"/>
    <mergeCell ref="C364:D364"/>
    <mergeCell ref="C342:D342"/>
    <mergeCell ref="C343:D343"/>
    <mergeCell ref="C345:D345"/>
    <mergeCell ref="C347:D347"/>
    <mergeCell ref="C348:D348"/>
    <mergeCell ref="C349:D349"/>
    <mergeCell ref="C351:D351"/>
    <mergeCell ref="C352:D352"/>
    <mergeCell ref="C333:D333"/>
    <mergeCell ref="C334:D334"/>
    <mergeCell ref="C336:D336"/>
    <mergeCell ref="C337:D337"/>
    <mergeCell ref="C326:D326"/>
    <mergeCell ref="C328:D328"/>
    <mergeCell ref="C329:D329"/>
    <mergeCell ref="C330:D330"/>
    <mergeCell ref="C321:D321"/>
    <mergeCell ref="C322:D322"/>
    <mergeCell ref="C324:D324"/>
    <mergeCell ref="C325:D325"/>
    <mergeCell ref="C315:D315"/>
    <mergeCell ref="C316:D316"/>
    <mergeCell ref="C317:D317"/>
    <mergeCell ref="C318:D318"/>
    <mergeCell ref="C311:D311"/>
    <mergeCell ref="C312:D312"/>
    <mergeCell ref="C313:D313"/>
    <mergeCell ref="C314:D314"/>
    <mergeCell ref="C306:D306"/>
    <mergeCell ref="C307:D307"/>
    <mergeCell ref="C309:D309"/>
    <mergeCell ref="C310:D310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293:D293"/>
    <mergeCell ref="C294:D294"/>
    <mergeCell ref="C295:D295"/>
    <mergeCell ref="C296:D296"/>
    <mergeCell ref="C288:D288"/>
    <mergeCell ref="C290:D290"/>
    <mergeCell ref="C291:D291"/>
    <mergeCell ref="C292:D292"/>
    <mergeCell ref="C284:D284"/>
    <mergeCell ref="C285:D285"/>
    <mergeCell ref="C286:D286"/>
    <mergeCell ref="C287:D287"/>
    <mergeCell ref="C278:D278"/>
    <mergeCell ref="C279:D279"/>
    <mergeCell ref="C282:D282"/>
    <mergeCell ref="C283:D283"/>
    <mergeCell ref="C274:D274"/>
    <mergeCell ref="C275:D275"/>
    <mergeCell ref="C276:D276"/>
    <mergeCell ref="C277:D277"/>
    <mergeCell ref="C270:D270"/>
    <mergeCell ref="C271:D271"/>
    <mergeCell ref="C272:D272"/>
    <mergeCell ref="C273:D273"/>
    <mergeCell ref="C264:D264"/>
    <mergeCell ref="C265:D265"/>
    <mergeCell ref="C268:D268"/>
    <mergeCell ref="C269:D269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1:D251"/>
    <mergeCell ref="C252:D252"/>
    <mergeCell ref="C254:D254"/>
    <mergeCell ref="C255:D255"/>
    <mergeCell ref="C247:D247"/>
    <mergeCell ref="C248:D248"/>
    <mergeCell ref="C249:D249"/>
    <mergeCell ref="C250:D250"/>
    <mergeCell ref="C236:D236"/>
    <mergeCell ref="C237:D237"/>
    <mergeCell ref="C241:D241"/>
    <mergeCell ref="C242:D242"/>
    <mergeCell ref="C243:D243"/>
    <mergeCell ref="C244:D244"/>
    <mergeCell ref="C245:D245"/>
    <mergeCell ref="C246:D246"/>
    <mergeCell ref="C231:D231"/>
    <mergeCell ref="C232:D232"/>
    <mergeCell ref="C233:D233"/>
    <mergeCell ref="C234:D234"/>
    <mergeCell ref="C226:D226"/>
    <mergeCell ref="C227:D227"/>
    <mergeCell ref="C228:D228"/>
    <mergeCell ref="C230:D230"/>
    <mergeCell ref="C187:D187"/>
    <mergeCell ref="C216:D216"/>
    <mergeCell ref="C217:D217"/>
    <mergeCell ref="C219:D219"/>
    <mergeCell ref="C220:D220"/>
    <mergeCell ref="C221:D221"/>
    <mergeCell ref="C223:D223"/>
    <mergeCell ref="C224:D224"/>
    <mergeCell ref="C181:D181"/>
    <mergeCell ref="C183:D183"/>
    <mergeCell ref="C184:D184"/>
    <mergeCell ref="C186:D186"/>
    <mergeCell ref="C176:D176"/>
    <mergeCell ref="C177:D177"/>
    <mergeCell ref="C178:D178"/>
    <mergeCell ref="C180:D180"/>
    <mergeCell ref="C172:D172"/>
    <mergeCell ref="C173:D173"/>
    <mergeCell ref="C174:D174"/>
    <mergeCell ref="C175:D175"/>
    <mergeCell ref="C166:D166"/>
    <mergeCell ref="C168:D168"/>
    <mergeCell ref="C169:D169"/>
    <mergeCell ref="C170:D170"/>
    <mergeCell ref="C161:D161"/>
    <mergeCell ref="C162:D162"/>
    <mergeCell ref="C163:D163"/>
    <mergeCell ref="C165:D165"/>
    <mergeCell ref="C157:D157"/>
    <mergeCell ref="C158:D158"/>
    <mergeCell ref="C159:D159"/>
    <mergeCell ref="C160:D160"/>
    <mergeCell ref="C152:D152"/>
    <mergeCell ref="C153:D153"/>
    <mergeCell ref="C154:D154"/>
    <mergeCell ref="C156:D156"/>
    <mergeCell ref="C147:D147"/>
    <mergeCell ref="C148:D148"/>
    <mergeCell ref="C149:D149"/>
    <mergeCell ref="C150:D150"/>
    <mergeCell ref="C140:D140"/>
    <mergeCell ref="C142:D142"/>
    <mergeCell ref="C143:D143"/>
    <mergeCell ref="C145:D145"/>
    <mergeCell ref="C135:D135"/>
    <mergeCell ref="C136:D136"/>
    <mergeCell ref="C137:D137"/>
    <mergeCell ref="C139:D139"/>
    <mergeCell ref="C131:D131"/>
    <mergeCell ref="C132:D132"/>
    <mergeCell ref="C133:D133"/>
    <mergeCell ref="C134:D134"/>
    <mergeCell ref="C127:D127"/>
    <mergeCell ref="C128:D128"/>
    <mergeCell ref="C129:D129"/>
    <mergeCell ref="C130:D130"/>
    <mergeCell ref="C117:D117"/>
    <mergeCell ref="C118:D118"/>
    <mergeCell ref="C119:D119"/>
    <mergeCell ref="C120:D120"/>
    <mergeCell ref="C122:D122"/>
    <mergeCell ref="C123:D123"/>
    <mergeCell ref="C124:D124"/>
    <mergeCell ref="C125:D125"/>
    <mergeCell ref="C110:D110"/>
    <mergeCell ref="C111:D111"/>
    <mergeCell ref="C112:D112"/>
    <mergeCell ref="C113:D113"/>
    <mergeCell ref="C104:D104"/>
    <mergeCell ref="C107:D107"/>
    <mergeCell ref="C108:D108"/>
    <mergeCell ref="C109:D109"/>
    <mergeCell ref="C100:D100"/>
    <mergeCell ref="C101:D101"/>
    <mergeCell ref="C102:D102"/>
    <mergeCell ref="C103:D103"/>
    <mergeCell ref="C95:D95"/>
    <mergeCell ref="C96:D96"/>
    <mergeCell ref="C98:D98"/>
    <mergeCell ref="C99:D99"/>
    <mergeCell ref="C91:D91"/>
    <mergeCell ref="C92:D92"/>
    <mergeCell ref="C93:D93"/>
    <mergeCell ref="C94:D94"/>
    <mergeCell ref="C85:D85"/>
    <mergeCell ref="C86:D86"/>
    <mergeCell ref="C88:D88"/>
    <mergeCell ref="C90:D90"/>
    <mergeCell ref="C81:D81"/>
    <mergeCell ref="C82:D82"/>
    <mergeCell ref="C83:D83"/>
    <mergeCell ref="C84:D84"/>
    <mergeCell ref="C76:D76"/>
    <mergeCell ref="C77:D77"/>
    <mergeCell ref="C78:D78"/>
    <mergeCell ref="C79:D79"/>
    <mergeCell ref="C69:D69"/>
    <mergeCell ref="C71:D71"/>
    <mergeCell ref="C74:D74"/>
    <mergeCell ref="C75:D75"/>
    <mergeCell ref="C65:D65"/>
    <mergeCell ref="C66:D66"/>
    <mergeCell ref="C67:D67"/>
    <mergeCell ref="C68:D68"/>
    <mergeCell ref="C53:D53"/>
    <mergeCell ref="C57:D57"/>
    <mergeCell ref="C58:D58"/>
    <mergeCell ref="C59:D59"/>
    <mergeCell ref="C60:D60"/>
    <mergeCell ref="C61:D61"/>
    <mergeCell ref="C62:D62"/>
    <mergeCell ref="C64:D64"/>
    <mergeCell ref="C48:D48"/>
    <mergeCell ref="C50:D50"/>
    <mergeCell ref="C51:D51"/>
    <mergeCell ref="C52:D52"/>
    <mergeCell ref="C43:D43"/>
    <mergeCell ref="C44:D44"/>
    <mergeCell ref="C46:D46"/>
    <mergeCell ref="C47:D47"/>
    <mergeCell ref="C38:D38"/>
    <mergeCell ref="C39:D39"/>
    <mergeCell ref="C40:D40"/>
    <mergeCell ref="C41:D41"/>
    <mergeCell ref="C32:D32"/>
    <mergeCell ref="C33:D33"/>
    <mergeCell ref="C34:D34"/>
    <mergeCell ref="C36:D36"/>
    <mergeCell ref="C26:D26"/>
    <mergeCell ref="C27:D27"/>
    <mergeCell ref="C28:D28"/>
    <mergeCell ref="C31:D31"/>
    <mergeCell ref="C16:D16"/>
    <mergeCell ref="C17:D17"/>
    <mergeCell ref="C18:D18"/>
    <mergeCell ref="C19:D19"/>
    <mergeCell ref="C22:D22"/>
    <mergeCell ref="C23:D23"/>
    <mergeCell ref="C24:D24"/>
    <mergeCell ref="C25:D25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1968503937007874" bottom="0.3937007874015748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F74"/>
  <sheetViews>
    <sheetView zoomScalePageLayoutView="0" workbookViewId="0" topLeftCell="A28">
      <selection activeCell="H58" sqref="H58"/>
    </sheetView>
  </sheetViews>
  <sheetFormatPr defaultColWidth="9.00390625" defaultRowHeight="12.75"/>
  <cols>
    <col min="1" max="1" width="1.37890625" style="331" customWidth="1"/>
    <col min="2" max="2" width="3.625" style="331" customWidth="1"/>
    <col min="3" max="3" width="3.75390625" style="331" customWidth="1"/>
    <col min="4" max="4" width="14.75390625" style="331" customWidth="1"/>
    <col min="5" max="5" width="64.25390625" style="331" customWidth="1"/>
    <col min="6" max="6" width="7.375" style="331" customWidth="1"/>
    <col min="7" max="7" width="9.625" style="331" customWidth="1"/>
    <col min="8" max="8" width="10.875" style="331" customWidth="1"/>
    <col min="9" max="9" width="20.125" style="331" customWidth="1"/>
    <col min="10" max="10" width="13.25390625" style="331" customWidth="1"/>
    <col min="11" max="11" width="9.125" style="331" customWidth="1"/>
    <col min="12" max="12" width="7.00390625" style="331" hidden="1" customWidth="1"/>
    <col min="13" max="13" width="25.375" style="331" hidden="1" customWidth="1"/>
    <col min="14" max="14" width="14.00390625" style="331" hidden="1" customWidth="1"/>
    <col min="15" max="15" width="10.625" style="331" customWidth="1"/>
    <col min="16" max="16" width="14.00390625" style="331" customWidth="1"/>
    <col min="17" max="17" width="10.625" style="331" customWidth="1"/>
    <col min="18" max="18" width="12.875" style="331" customWidth="1"/>
    <col min="19" max="19" width="9.375" style="331" customWidth="1"/>
    <col min="20" max="20" width="12.875" style="331" customWidth="1"/>
    <col min="21" max="21" width="14.00390625" style="331" customWidth="1"/>
    <col min="22" max="22" width="9.375" style="331" customWidth="1"/>
    <col min="23" max="23" width="12.875" style="331" customWidth="1"/>
    <col min="24" max="24" width="14.00390625" style="331" customWidth="1"/>
    <col min="25" max="16384" width="9.125" style="331" customWidth="1"/>
  </cols>
  <sheetData>
    <row r="1" spans="1:13" s="284" customFormat="1" ht="29.25" customHeight="1">
      <c r="A1" s="277"/>
      <c r="B1" s="278" t="s">
        <v>237</v>
      </c>
      <c r="C1" s="279" t="s">
        <v>238</v>
      </c>
      <c r="D1" s="279" t="s">
        <v>239</v>
      </c>
      <c r="E1" s="279" t="s">
        <v>240</v>
      </c>
      <c r="F1" s="279" t="s">
        <v>917</v>
      </c>
      <c r="G1" s="279" t="s">
        <v>241</v>
      </c>
      <c r="H1" s="280" t="s">
        <v>242</v>
      </c>
      <c r="I1" s="279" t="s">
        <v>233</v>
      </c>
      <c r="J1" s="281" t="s">
        <v>243</v>
      </c>
      <c r="K1" s="277"/>
      <c r="L1" s="282" t="s">
        <v>249</v>
      </c>
      <c r="M1" s="283" t="s">
        <v>250</v>
      </c>
    </row>
    <row r="2" spans="1:56" s="287" customFormat="1" ht="29.25" customHeight="1">
      <c r="A2" s="285"/>
      <c r="B2" s="286" t="s">
        <v>234</v>
      </c>
      <c r="I2" s="288">
        <f>BD2</f>
        <v>0</v>
      </c>
      <c r="K2" s="285"/>
      <c r="L2" s="289"/>
      <c r="M2" s="290">
        <f>M3</f>
        <v>0.18545</v>
      </c>
      <c r="AM2" s="291" t="s">
        <v>251</v>
      </c>
      <c r="AN2" s="291" t="s">
        <v>235</v>
      </c>
      <c r="BD2" s="292">
        <f>BD3</f>
        <v>0</v>
      </c>
    </row>
    <row r="3" spans="1:56" s="294" customFormat="1" ht="36.75" customHeight="1">
      <c r="A3" s="293"/>
      <c r="C3" s="295" t="s">
        <v>251</v>
      </c>
      <c r="D3" s="296" t="s">
        <v>904</v>
      </c>
      <c r="E3" s="296" t="s">
        <v>252</v>
      </c>
      <c r="I3" s="297">
        <f>BD3</f>
        <v>0</v>
      </c>
      <c r="K3" s="293"/>
      <c r="L3" s="298"/>
      <c r="M3" s="299">
        <f>M4+M15+M22+M32+M57+M66+M71</f>
        <v>0.18545</v>
      </c>
      <c r="AK3" s="295" t="s">
        <v>981</v>
      </c>
      <c r="AM3" s="300" t="s">
        <v>251</v>
      </c>
      <c r="AN3" s="300" t="s">
        <v>932</v>
      </c>
      <c r="AR3" s="295" t="s">
        <v>253</v>
      </c>
      <c r="BD3" s="301">
        <f>BD4+BD15+BD22+BD32+BD57+BD66+BD71</f>
        <v>0</v>
      </c>
    </row>
    <row r="4" spans="1:56" s="294" customFormat="1" ht="19.5" customHeight="1">
      <c r="A4" s="293"/>
      <c r="C4" s="302" t="s">
        <v>251</v>
      </c>
      <c r="D4" s="303" t="s">
        <v>1614</v>
      </c>
      <c r="E4" s="303" t="s">
        <v>1615</v>
      </c>
      <c r="I4" s="304">
        <f>BD4</f>
        <v>0</v>
      </c>
      <c r="K4" s="293"/>
      <c r="L4" s="298"/>
      <c r="M4" s="299">
        <f>SUM(M5:M14)</f>
        <v>0.01185</v>
      </c>
      <c r="AK4" s="295" t="s">
        <v>981</v>
      </c>
      <c r="AM4" s="300" t="s">
        <v>251</v>
      </c>
      <c r="AN4" s="300" t="s">
        <v>922</v>
      </c>
      <c r="AR4" s="295" t="s">
        <v>253</v>
      </c>
      <c r="BD4" s="301">
        <f>SUM(BD5:BD14)</f>
        <v>0</v>
      </c>
    </row>
    <row r="5" spans="1:58" s="287" customFormat="1" ht="22.5" customHeight="1">
      <c r="A5" s="285"/>
      <c r="B5" s="305" t="s">
        <v>922</v>
      </c>
      <c r="C5" s="305" t="s">
        <v>56</v>
      </c>
      <c r="D5" s="306" t="s">
        <v>254</v>
      </c>
      <c r="E5" s="489" t="s">
        <v>255</v>
      </c>
      <c r="F5" s="401" t="s">
        <v>936</v>
      </c>
      <c r="G5" s="308">
        <v>36</v>
      </c>
      <c r="H5" s="274"/>
      <c r="I5" s="309">
        <f aca="true" t="shared" si="0" ref="I5:I14">ROUND(H5*G5,2)</f>
        <v>0</v>
      </c>
      <c r="J5" s="310" t="s">
        <v>256</v>
      </c>
      <c r="K5" s="285"/>
      <c r="L5" s="311">
        <v>0</v>
      </c>
      <c r="M5" s="312">
        <f aca="true" t="shared" si="1" ref="M5:M14">L5*G5</f>
        <v>0</v>
      </c>
      <c r="AK5" s="291" t="s">
        <v>257</v>
      </c>
      <c r="AM5" s="291" t="s">
        <v>56</v>
      </c>
      <c r="AN5" s="291" t="s">
        <v>981</v>
      </c>
      <c r="AR5" s="291" t="s">
        <v>253</v>
      </c>
      <c r="AX5" s="313" t="e">
        <f>IF(#REF!="základní",I5,0)</f>
        <v>#REF!</v>
      </c>
      <c r="AY5" s="313" t="e">
        <f>IF(#REF!="snížená",I5,0)</f>
        <v>#REF!</v>
      </c>
      <c r="AZ5" s="313" t="e">
        <f>IF(#REF!="zákl. přenesená",I5,0)</f>
        <v>#REF!</v>
      </c>
      <c r="BA5" s="313" t="e">
        <f>IF(#REF!="sníž. přenesená",I5,0)</f>
        <v>#REF!</v>
      </c>
      <c r="BB5" s="313" t="e">
        <f>IF(#REF!="nulová",I5,0)</f>
        <v>#REF!</v>
      </c>
      <c r="BC5" s="291" t="s">
        <v>922</v>
      </c>
      <c r="BD5" s="313">
        <f aca="true" t="shared" si="2" ref="BD5:BD14">ROUND(H5*G5,2)</f>
        <v>0</v>
      </c>
      <c r="BE5" s="291" t="s">
        <v>257</v>
      </c>
      <c r="BF5" s="291" t="s">
        <v>258</v>
      </c>
    </row>
    <row r="6" spans="1:58" s="287" customFormat="1" ht="22.5" customHeight="1">
      <c r="A6" s="285"/>
      <c r="B6" s="305" t="s">
        <v>981</v>
      </c>
      <c r="C6" s="305" t="s">
        <v>56</v>
      </c>
      <c r="D6" s="306" t="s">
        <v>259</v>
      </c>
      <c r="E6" s="489" t="s">
        <v>260</v>
      </c>
      <c r="F6" s="401" t="s">
        <v>1106</v>
      </c>
      <c r="G6" s="308">
        <v>31</v>
      </c>
      <c r="H6" s="274"/>
      <c r="I6" s="309">
        <f t="shared" si="0"/>
        <v>0</v>
      </c>
      <c r="J6" s="310" t="s">
        <v>261</v>
      </c>
      <c r="K6" s="285"/>
      <c r="L6" s="311">
        <v>0.0001</v>
      </c>
      <c r="M6" s="312">
        <f t="shared" si="1"/>
        <v>0.0031000000000000003</v>
      </c>
      <c r="AK6" s="291" t="s">
        <v>257</v>
      </c>
      <c r="AM6" s="291" t="s">
        <v>56</v>
      </c>
      <c r="AN6" s="291" t="s">
        <v>981</v>
      </c>
      <c r="AR6" s="291" t="s">
        <v>253</v>
      </c>
      <c r="AX6" s="313" t="e">
        <f>IF(#REF!="základní",I6,0)</f>
        <v>#REF!</v>
      </c>
      <c r="AY6" s="313" t="e">
        <f>IF(#REF!="snížená",I6,0)</f>
        <v>#REF!</v>
      </c>
      <c r="AZ6" s="313" t="e">
        <f>IF(#REF!="zákl. přenesená",I6,0)</f>
        <v>#REF!</v>
      </c>
      <c r="BA6" s="313" t="e">
        <f>IF(#REF!="sníž. přenesená",I6,0)</f>
        <v>#REF!</v>
      </c>
      <c r="BB6" s="313" t="e">
        <f>IF(#REF!="nulová",I6,0)</f>
        <v>#REF!</v>
      </c>
      <c r="BC6" s="291" t="s">
        <v>922</v>
      </c>
      <c r="BD6" s="313">
        <f t="shared" si="2"/>
        <v>0</v>
      </c>
      <c r="BE6" s="291" t="s">
        <v>257</v>
      </c>
      <c r="BF6" s="291" t="s">
        <v>262</v>
      </c>
    </row>
    <row r="7" spans="1:58" s="287" customFormat="1" ht="22.5" customHeight="1">
      <c r="A7" s="285"/>
      <c r="B7" s="305" t="s">
        <v>1048</v>
      </c>
      <c r="C7" s="305" t="s">
        <v>56</v>
      </c>
      <c r="D7" s="306" t="s">
        <v>263</v>
      </c>
      <c r="E7" s="489" t="s">
        <v>264</v>
      </c>
      <c r="F7" s="401" t="s">
        <v>1106</v>
      </c>
      <c r="G7" s="308">
        <v>20</v>
      </c>
      <c r="H7" s="274"/>
      <c r="I7" s="309">
        <f t="shared" si="0"/>
        <v>0</v>
      </c>
      <c r="J7" s="310" t="s">
        <v>261</v>
      </c>
      <c r="K7" s="285"/>
      <c r="L7" s="311">
        <v>0.00015</v>
      </c>
      <c r="M7" s="312">
        <f t="shared" si="1"/>
        <v>0.0029999999999999996</v>
      </c>
      <c r="AK7" s="291" t="s">
        <v>257</v>
      </c>
      <c r="AM7" s="291" t="s">
        <v>56</v>
      </c>
      <c r="AN7" s="291" t="s">
        <v>981</v>
      </c>
      <c r="AR7" s="291" t="s">
        <v>253</v>
      </c>
      <c r="AX7" s="313" t="e">
        <f>IF(#REF!="základní",I7,0)</f>
        <v>#REF!</v>
      </c>
      <c r="AY7" s="313" t="e">
        <f>IF(#REF!="snížená",I7,0)</f>
        <v>#REF!</v>
      </c>
      <c r="AZ7" s="313" t="e">
        <f>IF(#REF!="zákl. přenesená",I7,0)</f>
        <v>#REF!</v>
      </c>
      <c r="BA7" s="313" t="e">
        <f>IF(#REF!="sníž. přenesená",I7,0)</f>
        <v>#REF!</v>
      </c>
      <c r="BB7" s="313" t="e">
        <f>IF(#REF!="nulová",I7,0)</f>
        <v>#REF!</v>
      </c>
      <c r="BC7" s="291" t="s">
        <v>922</v>
      </c>
      <c r="BD7" s="313">
        <f t="shared" si="2"/>
        <v>0</v>
      </c>
      <c r="BE7" s="291" t="s">
        <v>257</v>
      </c>
      <c r="BF7" s="291" t="s">
        <v>265</v>
      </c>
    </row>
    <row r="8" spans="1:58" s="287" customFormat="1" ht="22.5" customHeight="1">
      <c r="A8" s="285"/>
      <c r="B8" s="305" t="s">
        <v>1184</v>
      </c>
      <c r="C8" s="305" t="s">
        <v>56</v>
      </c>
      <c r="D8" s="306" t="s">
        <v>266</v>
      </c>
      <c r="E8" s="489" t="s">
        <v>267</v>
      </c>
      <c r="F8" s="401" t="s">
        <v>1106</v>
      </c>
      <c r="G8" s="308">
        <v>23</v>
      </c>
      <c r="H8" s="274"/>
      <c r="I8" s="309">
        <f t="shared" si="0"/>
        <v>0</v>
      </c>
      <c r="J8" s="310" t="s">
        <v>261</v>
      </c>
      <c r="K8" s="285"/>
      <c r="L8" s="311">
        <v>0.00025</v>
      </c>
      <c r="M8" s="312">
        <f t="shared" si="1"/>
        <v>0.00575</v>
      </c>
      <c r="AK8" s="291" t="s">
        <v>257</v>
      </c>
      <c r="AM8" s="291" t="s">
        <v>56</v>
      </c>
      <c r="AN8" s="291" t="s">
        <v>981</v>
      </c>
      <c r="AR8" s="291" t="s">
        <v>253</v>
      </c>
      <c r="AX8" s="313" t="e">
        <f>IF(#REF!="základní",I8,0)</f>
        <v>#REF!</v>
      </c>
      <c r="AY8" s="313" t="e">
        <f>IF(#REF!="snížená",I8,0)</f>
        <v>#REF!</v>
      </c>
      <c r="AZ8" s="313" t="e">
        <f>IF(#REF!="zákl. přenesená",I8,0)</f>
        <v>#REF!</v>
      </c>
      <c r="BA8" s="313" t="e">
        <f>IF(#REF!="sníž. přenesená",I8,0)</f>
        <v>#REF!</v>
      </c>
      <c r="BB8" s="313" t="e">
        <f>IF(#REF!="nulová",I8,0)</f>
        <v>#REF!</v>
      </c>
      <c r="BC8" s="291" t="s">
        <v>922</v>
      </c>
      <c r="BD8" s="313">
        <f t="shared" si="2"/>
        <v>0</v>
      </c>
      <c r="BE8" s="291" t="s">
        <v>257</v>
      </c>
      <c r="BF8" s="291" t="s">
        <v>268</v>
      </c>
    </row>
    <row r="9" spans="1:58" s="287" customFormat="1" ht="22.5" customHeight="1">
      <c r="A9" s="285"/>
      <c r="B9" s="305" t="s">
        <v>1264</v>
      </c>
      <c r="C9" s="305" t="s">
        <v>56</v>
      </c>
      <c r="D9" s="306" t="s">
        <v>269</v>
      </c>
      <c r="E9" s="489" t="s">
        <v>270</v>
      </c>
      <c r="F9" s="401" t="s">
        <v>271</v>
      </c>
      <c r="G9" s="308">
        <v>1</v>
      </c>
      <c r="H9" s="274"/>
      <c r="I9" s="309">
        <f t="shared" si="0"/>
        <v>0</v>
      </c>
      <c r="J9" s="310" t="s">
        <v>261</v>
      </c>
      <c r="K9" s="285"/>
      <c r="L9" s="311">
        <v>0</v>
      </c>
      <c r="M9" s="312">
        <f t="shared" si="1"/>
        <v>0</v>
      </c>
      <c r="AK9" s="291" t="s">
        <v>257</v>
      </c>
      <c r="AM9" s="291" t="s">
        <v>56</v>
      </c>
      <c r="AN9" s="291" t="s">
        <v>981</v>
      </c>
      <c r="AR9" s="291" t="s">
        <v>253</v>
      </c>
      <c r="AX9" s="313" t="e">
        <f>IF(#REF!="základní",I9,0)</f>
        <v>#REF!</v>
      </c>
      <c r="AY9" s="313" t="e">
        <f>IF(#REF!="snížená",I9,0)</f>
        <v>#REF!</v>
      </c>
      <c r="AZ9" s="313" t="e">
        <f>IF(#REF!="zákl. přenesená",I9,0)</f>
        <v>#REF!</v>
      </c>
      <c r="BA9" s="313" t="e">
        <f>IF(#REF!="sníž. přenesená",I9,0)</f>
        <v>#REF!</v>
      </c>
      <c r="BB9" s="313" t="e">
        <f>IF(#REF!="nulová",I9,0)</f>
        <v>#REF!</v>
      </c>
      <c r="BC9" s="291" t="s">
        <v>922</v>
      </c>
      <c r="BD9" s="313">
        <f t="shared" si="2"/>
        <v>0</v>
      </c>
      <c r="BE9" s="291" t="s">
        <v>257</v>
      </c>
      <c r="BF9" s="291" t="s">
        <v>272</v>
      </c>
    </row>
    <row r="10" spans="1:58" s="321" customFormat="1" ht="22.5" customHeight="1">
      <c r="A10" s="314"/>
      <c r="B10" s="315" t="s">
        <v>273</v>
      </c>
      <c r="C10" s="315" t="s">
        <v>274</v>
      </c>
      <c r="D10" s="316" t="s">
        <v>275</v>
      </c>
      <c r="E10" s="490" t="s">
        <v>276</v>
      </c>
      <c r="F10" s="402" t="s">
        <v>1106</v>
      </c>
      <c r="G10" s="317">
        <v>16</v>
      </c>
      <c r="H10" s="275"/>
      <c r="I10" s="318">
        <f t="shared" si="0"/>
        <v>0</v>
      </c>
      <c r="J10" s="310" t="s">
        <v>261</v>
      </c>
      <c r="K10" s="314"/>
      <c r="L10" s="319">
        <v>0</v>
      </c>
      <c r="M10" s="320">
        <f t="shared" si="1"/>
        <v>0</v>
      </c>
      <c r="AK10" s="322" t="s">
        <v>277</v>
      </c>
      <c r="AM10" s="322" t="s">
        <v>274</v>
      </c>
      <c r="AN10" s="322" t="s">
        <v>981</v>
      </c>
      <c r="AR10" s="322" t="s">
        <v>253</v>
      </c>
      <c r="AX10" s="323" t="e">
        <f>IF(#REF!="základní",I10,0)</f>
        <v>#REF!</v>
      </c>
      <c r="AY10" s="323" t="e">
        <f>IF(#REF!="snížená",I10,0)</f>
        <v>#REF!</v>
      </c>
      <c r="AZ10" s="323" t="e">
        <f>IF(#REF!="zákl. přenesená",I10,0)</f>
        <v>#REF!</v>
      </c>
      <c r="BA10" s="323" t="e">
        <f>IF(#REF!="sníž. přenesená",I10,0)</f>
        <v>#REF!</v>
      </c>
      <c r="BB10" s="323" t="e">
        <f>IF(#REF!="nulová",I10,0)</f>
        <v>#REF!</v>
      </c>
      <c r="BC10" s="322" t="s">
        <v>922</v>
      </c>
      <c r="BD10" s="323">
        <f t="shared" si="2"/>
        <v>0</v>
      </c>
      <c r="BE10" s="322" t="s">
        <v>1184</v>
      </c>
      <c r="BF10" s="322" t="s">
        <v>278</v>
      </c>
    </row>
    <row r="11" spans="1:58" s="321" customFormat="1" ht="22.5" customHeight="1">
      <c r="A11" s="314"/>
      <c r="B11" s="315" t="s">
        <v>279</v>
      </c>
      <c r="C11" s="315" t="s">
        <v>274</v>
      </c>
      <c r="D11" s="316" t="s">
        <v>280</v>
      </c>
      <c r="E11" s="490" t="s">
        <v>281</v>
      </c>
      <c r="F11" s="402" t="s">
        <v>1106</v>
      </c>
      <c r="G11" s="317">
        <v>25</v>
      </c>
      <c r="H11" s="275"/>
      <c r="I11" s="318">
        <f t="shared" si="0"/>
        <v>0</v>
      </c>
      <c r="J11" s="310" t="s">
        <v>261</v>
      </c>
      <c r="K11" s="314"/>
      <c r="L11" s="319">
        <v>0</v>
      </c>
      <c r="M11" s="320">
        <f t="shared" si="1"/>
        <v>0</v>
      </c>
      <c r="AK11" s="322" t="s">
        <v>277</v>
      </c>
      <c r="AM11" s="322" t="s">
        <v>274</v>
      </c>
      <c r="AN11" s="322" t="s">
        <v>981</v>
      </c>
      <c r="AR11" s="322" t="s">
        <v>253</v>
      </c>
      <c r="AX11" s="323" t="e">
        <f>IF(#REF!="základní",I11,0)</f>
        <v>#REF!</v>
      </c>
      <c r="AY11" s="323" t="e">
        <f>IF(#REF!="snížená",I11,0)</f>
        <v>#REF!</v>
      </c>
      <c r="AZ11" s="323" t="e">
        <f>IF(#REF!="zákl. přenesená",I11,0)</f>
        <v>#REF!</v>
      </c>
      <c r="BA11" s="323" t="e">
        <f>IF(#REF!="sníž. přenesená",I11,0)</f>
        <v>#REF!</v>
      </c>
      <c r="BB11" s="323" t="e">
        <f>IF(#REF!="nulová",I11,0)</f>
        <v>#REF!</v>
      </c>
      <c r="BC11" s="322" t="s">
        <v>922</v>
      </c>
      <c r="BD11" s="323">
        <f t="shared" si="2"/>
        <v>0</v>
      </c>
      <c r="BE11" s="322" t="s">
        <v>1184</v>
      </c>
      <c r="BF11" s="322" t="s">
        <v>282</v>
      </c>
    </row>
    <row r="12" spans="1:58" s="321" customFormat="1" ht="22.5" customHeight="1">
      <c r="A12" s="314"/>
      <c r="B12" s="315" t="s">
        <v>277</v>
      </c>
      <c r="C12" s="315" t="s">
        <v>274</v>
      </c>
      <c r="D12" s="316" t="s">
        <v>283</v>
      </c>
      <c r="E12" s="490" t="s">
        <v>284</v>
      </c>
      <c r="F12" s="402" t="s">
        <v>1106</v>
      </c>
      <c r="G12" s="317">
        <v>0.5</v>
      </c>
      <c r="H12" s="275"/>
      <c r="I12" s="318">
        <f t="shared" si="0"/>
        <v>0</v>
      </c>
      <c r="J12" s="310" t="s">
        <v>261</v>
      </c>
      <c r="K12" s="314"/>
      <c r="L12" s="319">
        <v>0</v>
      </c>
      <c r="M12" s="320">
        <f t="shared" si="1"/>
        <v>0</v>
      </c>
      <c r="AK12" s="322" t="s">
        <v>277</v>
      </c>
      <c r="AM12" s="322" t="s">
        <v>274</v>
      </c>
      <c r="AN12" s="322" t="s">
        <v>981</v>
      </c>
      <c r="AR12" s="322" t="s">
        <v>253</v>
      </c>
      <c r="AX12" s="323" t="e">
        <f>IF(#REF!="základní",I12,0)</f>
        <v>#REF!</v>
      </c>
      <c r="AY12" s="323" t="e">
        <f>IF(#REF!="snížená",I12,0)</f>
        <v>#REF!</v>
      </c>
      <c r="AZ12" s="323" t="e">
        <f>IF(#REF!="zákl. přenesená",I12,0)</f>
        <v>#REF!</v>
      </c>
      <c r="BA12" s="323" t="e">
        <f>IF(#REF!="sníž. přenesená",I12,0)</f>
        <v>#REF!</v>
      </c>
      <c r="BB12" s="323" t="e">
        <f>IF(#REF!="nulová",I12,0)</f>
        <v>#REF!</v>
      </c>
      <c r="BC12" s="322" t="s">
        <v>922</v>
      </c>
      <c r="BD12" s="323">
        <f t="shared" si="2"/>
        <v>0</v>
      </c>
      <c r="BE12" s="322" t="s">
        <v>1184</v>
      </c>
      <c r="BF12" s="322" t="s">
        <v>285</v>
      </c>
    </row>
    <row r="13" spans="1:58" s="287" customFormat="1" ht="22.5" customHeight="1">
      <c r="A13" s="285"/>
      <c r="B13" s="305" t="s">
        <v>286</v>
      </c>
      <c r="C13" s="305" t="s">
        <v>56</v>
      </c>
      <c r="D13" s="306" t="s">
        <v>287</v>
      </c>
      <c r="E13" s="489" t="s">
        <v>288</v>
      </c>
      <c r="F13" s="401" t="s">
        <v>1004</v>
      </c>
      <c r="G13" s="308">
        <v>0.016</v>
      </c>
      <c r="H13" s="274"/>
      <c r="I13" s="309">
        <f t="shared" si="0"/>
        <v>0</v>
      </c>
      <c r="J13" s="310" t="s">
        <v>256</v>
      </c>
      <c r="K13" s="285"/>
      <c r="L13" s="311">
        <v>0</v>
      </c>
      <c r="M13" s="312">
        <f t="shared" si="1"/>
        <v>0</v>
      </c>
      <c r="AK13" s="291" t="s">
        <v>257</v>
      </c>
      <c r="AM13" s="291" t="s">
        <v>56</v>
      </c>
      <c r="AN13" s="291" t="s">
        <v>981</v>
      </c>
      <c r="AR13" s="291" t="s">
        <v>253</v>
      </c>
      <c r="AX13" s="313" t="e">
        <f>IF(#REF!="základní",I13,0)</f>
        <v>#REF!</v>
      </c>
      <c r="AY13" s="313" t="e">
        <f>IF(#REF!="snížená",I13,0)</f>
        <v>#REF!</v>
      </c>
      <c r="AZ13" s="313" t="e">
        <f>IF(#REF!="zákl. přenesená",I13,0)</f>
        <v>#REF!</v>
      </c>
      <c r="BA13" s="313" t="e">
        <f>IF(#REF!="sníž. přenesená",I13,0)</f>
        <v>#REF!</v>
      </c>
      <c r="BB13" s="313" t="e">
        <f>IF(#REF!="nulová",I13,0)</f>
        <v>#REF!</v>
      </c>
      <c r="BC13" s="291" t="s">
        <v>922</v>
      </c>
      <c r="BD13" s="313">
        <f t="shared" si="2"/>
        <v>0</v>
      </c>
      <c r="BE13" s="291" t="s">
        <v>257</v>
      </c>
      <c r="BF13" s="291" t="s">
        <v>289</v>
      </c>
    </row>
    <row r="14" spans="1:58" s="287" customFormat="1" ht="22.5" customHeight="1">
      <c r="A14" s="285"/>
      <c r="B14" s="305" t="s">
        <v>290</v>
      </c>
      <c r="C14" s="305" t="s">
        <v>56</v>
      </c>
      <c r="D14" s="306" t="s">
        <v>291</v>
      </c>
      <c r="E14" s="489" t="s">
        <v>292</v>
      </c>
      <c r="F14" s="401" t="s">
        <v>1004</v>
      </c>
      <c r="G14" s="308">
        <v>0.09</v>
      </c>
      <c r="H14" s="274"/>
      <c r="I14" s="309">
        <f t="shared" si="0"/>
        <v>0</v>
      </c>
      <c r="J14" s="310" t="s">
        <v>256</v>
      </c>
      <c r="K14" s="285"/>
      <c r="L14" s="311">
        <v>0</v>
      </c>
      <c r="M14" s="312">
        <f t="shared" si="1"/>
        <v>0</v>
      </c>
      <c r="AK14" s="291" t="s">
        <v>257</v>
      </c>
      <c r="AM14" s="291" t="s">
        <v>56</v>
      </c>
      <c r="AN14" s="291" t="s">
        <v>981</v>
      </c>
      <c r="AR14" s="291" t="s">
        <v>253</v>
      </c>
      <c r="AX14" s="313" t="e">
        <f>IF(#REF!="základní",I14,0)</f>
        <v>#REF!</v>
      </c>
      <c r="AY14" s="313" t="e">
        <f>IF(#REF!="snížená",I14,0)</f>
        <v>#REF!</v>
      </c>
      <c r="AZ14" s="313" t="e">
        <f>IF(#REF!="zákl. přenesená",I14,0)</f>
        <v>#REF!</v>
      </c>
      <c r="BA14" s="313" t="e">
        <f>IF(#REF!="sníž. přenesená",I14,0)</f>
        <v>#REF!</v>
      </c>
      <c r="BB14" s="313" t="e">
        <f>IF(#REF!="nulová",I14,0)</f>
        <v>#REF!</v>
      </c>
      <c r="BC14" s="291" t="s">
        <v>922</v>
      </c>
      <c r="BD14" s="313">
        <f t="shared" si="2"/>
        <v>0</v>
      </c>
      <c r="BE14" s="291" t="s">
        <v>257</v>
      </c>
      <c r="BF14" s="291" t="s">
        <v>293</v>
      </c>
    </row>
    <row r="15" spans="1:56" s="294" customFormat="1" ht="29.25" customHeight="1">
      <c r="A15" s="293"/>
      <c r="C15" s="302" t="s">
        <v>251</v>
      </c>
      <c r="D15" s="303" t="s">
        <v>294</v>
      </c>
      <c r="E15" s="303" t="s">
        <v>295</v>
      </c>
      <c r="F15" s="403"/>
      <c r="I15" s="304">
        <f>BD15</f>
        <v>0</v>
      </c>
      <c r="K15" s="293"/>
      <c r="L15" s="298"/>
      <c r="M15" s="299">
        <f>SUM(M16:M21)</f>
        <v>0</v>
      </c>
      <c r="AK15" s="295" t="s">
        <v>981</v>
      </c>
      <c r="AM15" s="300" t="s">
        <v>251</v>
      </c>
      <c r="AN15" s="300" t="s">
        <v>922</v>
      </c>
      <c r="AR15" s="295" t="s">
        <v>253</v>
      </c>
      <c r="BD15" s="301">
        <f>SUM(BD16:BD21)</f>
        <v>0</v>
      </c>
    </row>
    <row r="16" spans="1:58" s="287" customFormat="1" ht="22.5" customHeight="1">
      <c r="A16" s="285"/>
      <c r="B16" s="305" t="s">
        <v>296</v>
      </c>
      <c r="C16" s="305" t="s">
        <v>56</v>
      </c>
      <c r="D16" s="306" t="s">
        <v>297</v>
      </c>
      <c r="E16" s="489" t="s">
        <v>298</v>
      </c>
      <c r="F16" s="401" t="s">
        <v>299</v>
      </c>
      <c r="G16" s="308">
        <v>2</v>
      </c>
      <c r="H16" s="274"/>
      <c r="I16" s="309">
        <f aca="true" t="shared" si="3" ref="I16:I21">ROUND(H16*G16,2)</f>
        <v>0</v>
      </c>
      <c r="J16" s="310" t="s">
        <v>256</v>
      </c>
      <c r="K16" s="285"/>
      <c r="L16" s="311">
        <v>0</v>
      </c>
      <c r="M16" s="312">
        <f aca="true" t="shared" si="4" ref="M16:M21">L16*G16</f>
        <v>0</v>
      </c>
      <c r="AK16" s="291" t="s">
        <v>257</v>
      </c>
      <c r="AM16" s="291" t="s">
        <v>56</v>
      </c>
      <c r="AN16" s="291" t="s">
        <v>981</v>
      </c>
      <c r="AR16" s="291" t="s">
        <v>253</v>
      </c>
      <c r="AX16" s="313" t="e">
        <f>IF(#REF!="základní",I16,0)</f>
        <v>#REF!</v>
      </c>
      <c r="AY16" s="313" t="e">
        <f>IF(#REF!="snížená",I16,0)</f>
        <v>#REF!</v>
      </c>
      <c r="AZ16" s="313" t="e">
        <f>IF(#REF!="zákl. přenesená",I16,0)</f>
        <v>#REF!</v>
      </c>
      <c r="BA16" s="313" t="e">
        <f>IF(#REF!="sníž. přenesená",I16,0)</f>
        <v>#REF!</v>
      </c>
      <c r="BB16" s="313" t="e">
        <f>IF(#REF!="nulová",I16,0)</f>
        <v>#REF!</v>
      </c>
      <c r="BC16" s="291" t="s">
        <v>922</v>
      </c>
      <c r="BD16" s="313">
        <f aca="true" t="shared" si="5" ref="BD16:BD21">ROUND(H16*G16,2)</f>
        <v>0</v>
      </c>
      <c r="BE16" s="291" t="s">
        <v>257</v>
      </c>
      <c r="BF16" s="291" t="s">
        <v>300</v>
      </c>
    </row>
    <row r="17" spans="1:58" s="287" customFormat="1" ht="22.5" customHeight="1">
      <c r="A17" s="285"/>
      <c r="B17" s="305" t="s">
        <v>301</v>
      </c>
      <c r="C17" s="305" t="s">
        <v>56</v>
      </c>
      <c r="D17" s="306" t="s">
        <v>302</v>
      </c>
      <c r="E17" s="489" t="s">
        <v>303</v>
      </c>
      <c r="F17" s="401" t="s">
        <v>9</v>
      </c>
      <c r="G17" s="308">
        <v>1</v>
      </c>
      <c r="H17" s="274"/>
      <c r="I17" s="309">
        <f t="shared" si="3"/>
        <v>0</v>
      </c>
      <c r="J17" s="310" t="s">
        <v>261</v>
      </c>
      <c r="K17" s="285"/>
      <c r="L17" s="311">
        <v>0</v>
      </c>
      <c r="M17" s="312">
        <f t="shared" si="4"/>
        <v>0</v>
      </c>
      <c r="AK17" s="291" t="s">
        <v>257</v>
      </c>
      <c r="AM17" s="291" t="s">
        <v>56</v>
      </c>
      <c r="AN17" s="291" t="s">
        <v>981</v>
      </c>
      <c r="AR17" s="291" t="s">
        <v>253</v>
      </c>
      <c r="AX17" s="313" t="e">
        <f>IF(#REF!="základní",I17,0)</f>
        <v>#REF!</v>
      </c>
      <c r="AY17" s="313" t="e">
        <f>IF(#REF!="snížená",I17,0)</f>
        <v>#REF!</v>
      </c>
      <c r="AZ17" s="313" t="e">
        <f>IF(#REF!="zákl. přenesená",I17,0)</f>
        <v>#REF!</v>
      </c>
      <c r="BA17" s="313" t="e">
        <f>IF(#REF!="sníž. přenesená",I17,0)</f>
        <v>#REF!</v>
      </c>
      <c r="BB17" s="313" t="e">
        <f>IF(#REF!="nulová",I17,0)</f>
        <v>#REF!</v>
      </c>
      <c r="BC17" s="291" t="s">
        <v>922</v>
      </c>
      <c r="BD17" s="313">
        <f t="shared" si="5"/>
        <v>0</v>
      </c>
      <c r="BE17" s="291" t="s">
        <v>257</v>
      </c>
      <c r="BF17" s="291" t="s">
        <v>304</v>
      </c>
    </row>
    <row r="18" spans="1:58" s="287" customFormat="1" ht="22.5" customHeight="1">
      <c r="A18" s="285"/>
      <c r="B18" s="305" t="s">
        <v>305</v>
      </c>
      <c r="C18" s="305" t="s">
        <v>56</v>
      </c>
      <c r="D18" s="306" t="s">
        <v>306</v>
      </c>
      <c r="E18" s="489" t="s">
        <v>307</v>
      </c>
      <c r="F18" s="401" t="s">
        <v>1448</v>
      </c>
      <c r="G18" s="308">
        <v>24</v>
      </c>
      <c r="H18" s="274"/>
      <c r="I18" s="309">
        <f t="shared" si="3"/>
        <v>0</v>
      </c>
      <c r="J18" s="310" t="s">
        <v>261</v>
      </c>
      <c r="K18" s="285"/>
      <c r="L18" s="311">
        <v>0</v>
      </c>
      <c r="M18" s="312">
        <f t="shared" si="4"/>
        <v>0</v>
      </c>
      <c r="AK18" s="291" t="s">
        <v>257</v>
      </c>
      <c r="AM18" s="291" t="s">
        <v>56</v>
      </c>
      <c r="AN18" s="291" t="s">
        <v>981</v>
      </c>
      <c r="AR18" s="291" t="s">
        <v>253</v>
      </c>
      <c r="AX18" s="313" t="e">
        <f>IF(#REF!="základní",I18,0)</f>
        <v>#REF!</v>
      </c>
      <c r="AY18" s="313" t="e">
        <f>IF(#REF!="snížená",I18,0)</f>
        <v>#REF!</v>
      </c>
      <c r="AZ18" s="313" t="e">
        <f>IF(#REF!="zákl. přenesená",I18,0)</f>
        <v>#REF!</v>
      </c>
      <c r="BA18" s="313" t="e">
        <f>IF(#REF!="sníž. přenesená",I18,0)</f>
        <v>#REF!</v>
      </c>
      <c r="BB18" s="313" t="e">
        <f>IF(#REF!="nulová",I18,0)</f>
        <v>#REF!</v>
      </c>
      <c r="BC18" s="291" t="s">
        <v>922</v>
      </c>
      <c r="BD18" s="313">
        <f t="shared" si="5"/>
        <v>0</v>
      </c>
      <c r="BE18" s="291" t="s">
        <v>257</v>
      </c>
      <c r="BF18" s="291" t="s">
        <v>308</v>
      </c>
    </row>
    <row r="19" spans="1:58" s="287" customFormat="1" ht="44.25" customHeight="1">
      <c r="A19" s="285"/>
      <c r="B19" s="305" t="s">
        <v>309</v>
      </c>
      <c r="C19" s="305" t="s">
        <v>56</v>
      </c>
      <c r="D19" s="306" t="s">
        <v>310</v>
      </c>
      <c r="E19" s="489" t="s">
        <v>311</v>
      </c>
      <c r="F19" s="401" t="s">
        <v>299</v>
      </c>
      <c r="G19" s="308">
        <v>1</v>
      </c>
      <c r="H19" s="274"/>
      <c r="I19" s="309">
        <f t="shared" si="3"/>
        <v>0</v>
      </c>
      <c r="J19" s="310" t="s">
        <v>256</v>
      </c>
      <c r="K19" s="285"/>
      <c r="L19" s="311">
        <v>0</v>
      </c>
      <c r="M19" s="312">
        <f t="shared" si="4"/>
        <v>0</v>
      </c>
      <c r="AK19" s="291" t="s">
        <v>257</v>
      </c>
      <c r="AM19" s="291" t="s">
        <v>56</v>
      </c>
      <c r="AN19" s="291" t="s">
        <v>981</v>
      </c>
      <c r="AR19" s="291" t="s">
        <v>253</v>
      </c>
      <c r="AX19" s="313" t="e">
        <f>IF(#REF!="základní",I19,0)</f>
        <v>#REF!</v>
      </c>
      <c r="AY19" s="313" t="e">
        <f>IF(#REF!="snížená",I19,0)</f>
        <v>#REF!</v>
      </c>
      <c r="AZ19" s="313" t="e">
        <f>IF(#REF!="zákl. přenesená",I19,0)</f>
        <v>#REF!</v>
      </c>
      <c r="BA19" s="313" t="e">
        <f>IF(#REF!="sníž. přenesená",I19,0)</f>
        <v>#REF!</v>
      </c>
      <c r="BB19" s="313" t="e">
        <f>IF(#REF!="nulová",I19,0)</f>
        <v>#REF!</v>
      </c>
      <c r="BC19" s="291" t="s">
        <v>922</v>
      </c>
      <c r="BD19" s="313">
        <f t="shared" si="5"/>
        <v>0</v>
      </c>
      <c r="BE19" s="291" t="s">
        <v>257</v>
      </c>
      <c r="BF19" s="291" t="s">
        <v>312</v>
      </c>
    </row>
    <row r="20" spans="1:58" s="287" customFormat="1" ht="22.5" customHeight="1">
      <c r="A20" s="285"/>
      <c r="B20" s="305" t="s">
        <v>313</v>
      </c>
      <c r="C20" s="305" t="s">
        <v>56</v>
      </c>
      <c r="D20" s="306" t="s">
        <v>314</v>
      </c>
      <c r="E20" s="489" t="s">
        <v>315</v>
      </c>
      <c r="F20" s="401" t="s">
        <v>1004</v>
      </c>
      <c r="G20" s="308">
        <v>0.199</v>
      </c>
      <c r="H20" s="274"/>
      <c r="I20" s="309">
        <f t="shared" si="3"/>
        <v>0</v>
      </c>
      <c r="J20" s="310" t="s">
        <v>256</v>
      </c>
      <c r="K20" s="285"/>
      <c r="L20" s="311">
        <v>0</v>
      </c>
      <c r="M20" s="312">
        <f t="shared" si="4"/>
        <v>0</v>
      </c>
      <c r="AK20" s="291" t="s">
        <v>257</v>
      </c>
      <c r="AM20" s="291" t="s">
        <v>56</v>
      </c>
      <c r="AN20" s="291" t="s">
        <v>981</v>
      </c>
      <c r="AR20" s="291" t="s">
        <v>253</v>
      </c>
      <c r="AX20" s="313" t="e">
        <f>IF(#REF!="základní",I20,0)</f>
        <v>#REF!</v>
      </c>
      <c r="AY20" s="313" t="e">
        <f>IF(#REF!="snížená",I20,0)</f>
        <v>#REF!</v>
      </c>
      <c r="AZ20" s="313" t="e">
        <f>IF(#REF!="zákl. přenesená",I20,0)</f>
        <v>#REF!</v>
      </c>
      <c r="BA20" s="313" t="e">
        <f>IF(#REF!="sníž. přenesená",I20,0)</f>
        <v>#REF!</v>
      </c>
      <c r="BB20" s="313" t="e">
        <f>IF(#REF!="nulová",I20,0)</f>
        <v>#REF!</v>
      </c>
      <c r="BC20" s="291" t="s">
        <v>922</v>
      </c>
      <c r="BD20" s="313">
        <f t="shared" si="5"/>
        <v>0</v>
      </c>
      <c r="BE20" s="291" t="s">
        <v>257</v>
      </c>
      <c r="BF20" s="291" t="s">
        <v>316</v>
      </c>
    </row>
    <row r="21" spans="1:58" s="287" customFormat="1" ht="22.5" customHeight="1">
      <c r="A21" s="285"/>
      <c r="B21" s="305" t="s">
        <v>257</v>
      </c>
      <c r="C21" s="305" t="s">
        <v>56</v>
      </c>
      <c r="D21" s="306" t="s">
        <v>317</v>
      </c>
      <c r="E21" s="489" t="s">
        <v>318</v>
      </c>
      <c r="F21" s="401" t="s">
        <v>1004</v>
      </c>
      <c r="G21" s="308">
        <v>0.199</v>
      </c>
      <c r="H21" s="274"/>
      <c r="I21" s="309">
        <f t="shared" si="3"/>
        <v>0</v>
      </c>
      <c r="J21" s="310" t="s">
        <v>256</v>
      </c>
      <c r="K21" s="285"/>
      <c r="L21" s="311">
        <v>0</v>
      </c>
      <c r="M21" s="312">
        <f t="shared" si="4"/>
        <v>0</v>
      </c>
      <c r="AK21" s="291" t="s">
        <v>257</v>
      </c>
      <c r="AM21" s="291" t="s">
        <v>56</v>
      </c>
      <c r="AN21" s="291" t="s">
        <v>981</v>
      </c>
      <c r="AR21" s="291" t="s">
        <v>253</v>
      </c>
      <c r="AX21" s="313" t="e">
        <f>IF(#REF!="základní",I21,0)</f>
        <v>#REF!</v>
      </c>
      <c r="AY21" s="313" t="e">
        <f>IF(#REF!="snížená",I21,0)</f>
        <v>#REF!</v>
      </c>
      <c r="AZ21" s="313" t="e">
        <f>IF(#REF!="zákl. přenesená",I21,0)</f>
        <v>#REF!</v>
      </c>
      <c r="BA21" s="313" t="e">
        <f>IF(#REF!="sníž. přenesená",I21,0)</f>
        <v>#REF!</v>
      </c>
      <c r="BB21" s="313" t="e">
        <f>IF(#REF!="nulová",I21,0)</f>
        <v>#REF!</v>
      </c>
      <c r="BC21" s="291" t="s">
        <v>922</v>
      </c>
      <c r="BD21" s="313">
        <f t="shared" si="5"/>
        <v>0</v>
      </c>
      <c r="BE21" s="291" t="s">
        <v>257</v>
      </c>
      <c r="BF21" s="291" t="s">
        <v>319</v>
      </c>
    </row>
    <row r="22" spans="1:56" s="294" customFormat="1" ht="29.25" customHeight="1">
      <c r="A22" s="293"/>
      <c r="C22" s="302" t="s">
        <v>251</v>
      </c>
      <c r="D22" s="303" t="s">
        <v>320</v>
      </c>
      <c r="E22" s="303" t="s">
        <v>321</v>
      </c>
      <c r="F22" s="403"/>
      <c r="I22" s="304">
        <f>BD22</f>
        <v>0</v>
      </c>
      <c r="J22" s="310"/>
      <c r="K22" s="293"/>
      <c r="L22" s="298"/>
      <c r="M22" s="299">
        <f>SUM(M23:M31)</f>
        <v>0.159</v>
      </c>
      <c r="AK22" s="295" t="s">
        <v>981</v>
      </c>
      <c r="AM22" s="300" t="s">
        <v>251</v>
      </c>
      <c r="AN22" s="300" t="s">
        <v>922</v>
      </c>
      <c r="AR22" s="295" t="s">
        <v>253</v>
      </c>
      <c r="BD22" s="301">
        <f>SUM(BD23:BD31)</f>
        <v>0</v>
      </c>
    </row>
    <row r="23" spans="1:58" s="287" customFormat="1" ht="22.5" customHeight="1">
      <c r="A23" s="285"/>
      <c r="B23" s="305" t="s">
        <v>322</v>
      </c>
      <c r="C23" s="305" t="s">
        <v>56</v>
      </c>
      <c r="D23" s="306" t="s">
        <v>323</v>
      </c>
      <c r="E23" s="489" t="s">
        <v>324</v>
      </c>
      <c r="F23" s="401" t="s">
        <v>1106</v>
      </c>
      <c r="G23" s="308">
        <v>47</v>
      </c>
      <c r="H23" s="274"/>
      <c r="I23" s="309">
        <f aca="true" t="shared" si="6" ref="I23:I31">ROUND(H23*G23,2)</f>
        <v>0</v>
      </c>
      <c r="J23" s="310" t="s">
        <v>256</v>
      </c>
      <c r="K23" s="285"/>
      <c r="L23" s="311">
        <v>0</v>
      </c>
      <c r="M23" s="312">
        <f aca="true" t="shared" si="7" ref="M23:M31">L23*G23</f>
        <v>0</v>
      </c>
      <c r="AK23" s="291" t="s">
        <v>257</v>
      </c>
      <c r="AM23" s="291" t="s">
        <v>56</v>
      </c>
      <c r="AN23" s="291" t="s">
        <v>981</v>
      </c>
      <c r="AR23" s="291" t="s">
        <v>253</v>
      </c>
      <c r="AX23" s="313" t="e">
        <f>IF(#REF!="základní",I23,0)</f>
        <v>#REF!</v>
      </c>
      <c r="AY23" s="313" t="e">
        <f>IF(#REF!="snížená",I23,0)</f>
        <v>#REF!</v>
      </c>
      <c r="AZ23" s="313" t="e">
        <f>IF(#REF!="zákl. přenesená",I23,0)</f>
        <v>#REF!</v>
      </c>
      <c r="BA23" s="313" t="e">
        <f>IF(#REF!="sníž. přenesená",I23,0)</f>
        <v>#REF!</v>
      </c>
      <c r="BB23" s="313" t="e">
        <f>IF(#REF!="nulová",I23,0)</f>
        <v>#REF!</v>
      </c>
      <c r="BC23" s="291" t="s">
        <v>922</v>
      </c>
      <c r="BD23" s="313">
        <f aca="true" t="shared" si="8" ref="BD23:BD31">ROUND(H23*G23,2)</f>
        <v>0</v>
      </c>
      <c r="BE23" s="291" t="s">
        <v>257</v>
      </c>
      <c r="BF23" s="291" t="s">
        <v>325</v>
      </c>
    </row>
    <row r="24" spans="1:58" s="287" customFormat="1" ht="22.5" customHeight="1">
      <c r="A24" s="285"/>
      <c r="B24" s="305" t="s">
        <v>326</v>
      </c>
      <c r="C24" s="305" t="s">
        <v>56</v>
      </c>
      <c r="D24" s="306" t="s">
        <v>327</v>
      </c>
      <c r="E24" s="489" t="s">
        <v>328</v>
      </c>
      <c r="F24" s="401" t="s">
        <v>1106</v>
      </c>
      <c r="G24" s="308">
        <v>45</v>
      </c>
      <c r="H24" s="274"/>
      <c r="I24" s="309">
        <f t="shared" si="6"/>
        <v>0</v>
      </c>
      <c r="J24" s="310" t="s">
        <v>256</v>
      </c>
      <c r="K24" s="285"/>
      <c r="L24" s="311">
        <v>0</v>
      </c>
      <c r="M24" s="312">
        <f t="shared" si="7"/>
        <v>0</v>
      </c>
      <c r="AK24" s="291" t="s">
        <v>257</v>
      </c>
      <c r="AM24" s="291" t="s">
        <v>56</v>
      </c>
      <c r="AN24" s="291" t="s">
        <v>981</v>
      </c>
      <c r="AR24" s="291" t="s">
        <v>253</v>
      </c>
      <c r="AX24" s="313" t="e">
        <f>IF(#REF!="základní",I24,0)</f>
        <v>#REF!</v>
      </c>
      <c r="AY24" s="313" t="e">
        <f>IF(#REF!="snížená",I24,0)</f>
        <v>#REF!</v>
      </c>
      <c r="AZ24" s="313" t="e">
        <f>IF(#REF!="zákl. přenesená",I24,0)</f>
        <v>#REF!</v>
      </c>
      <c r="BA24" s="313" t="e">
        <f>IF(#REF!="sníž. přenesená",I24,0)</f>
        <v>#REF!</v>
      </c>
      <c r="BB24" s="313" t="e">
        <f>IF(#REF!="nulová",I24,0)</f>
        <v>#REF!</v>
      </c>
      <c r="BC24" s="291" t="s">
        <v>922</v>
      </c>
      <c r="BD24" s="313">
        <f t="shared" si="8"/>
        <v>0</v>
      </c>
      <c r="BE24" s="291" t="s">
        <v>257</v>
      </c>
      <c r="BF24" s="291" t="s">
        <v>329</v>
      </c>
    </row>
    <row r="25" spans="1:58" s="287" customFormat="1" ht="22.5" customHeight="1">
      <c r="A25" s="285"/>
      <c r="B25" s="305" t="s">
        <v>330</v>
      </c>
      <c r="C25" s="305" t="s">
        <v>56</v>
      </c>
      <c r="D25" s="306" t="s">
        <v>331</v>
      </c>
      <c r="E25" s="489" t="s">
        <v>332</v>
      </c>
      <c r="F25" s="401" t="s">
        <v>1106</v>
      </c>
      <c r="G25" s="308">
        <v>37</v>
      </c>
      <c r="H25" s="274"/>
      <c r="I25" s="309">
        <f t="shared" si="6"/>
        <v>0</v>
      </c>
      <c r="J25" s="310" t="s">
        <v>256</v>
      </c>
      <c r="K25" s="285"/>
      <c r="L25" s="311">
        <v>0</v>
      </c>
      <c r="M25" s="312">
        <f t="shared" si="7"/>
        <v>0</v>
      </c>
      <c r="AK25" s="291" t="s">
        <v>257</v>
      </c>
      <c r="AM25" s="291" t="s">
        <v>56</v>
      </c>
      <c r="AN25" s="291" t="s">
        <v>981</v>
      </c>
      <c r="AR25" s="291" t="s">
        <v>253</v>
      </c>
      <c r="AX25" s="313" t="e">
        <f>IF(#REF!="základní",I25,0)</f>
        <v>#REF!</v>
      </c>
      <c r="AY25" s="313" t="e">
        <f>IF(#REF!="snížená",I25,0)</f>
        <v>#REF!</v>
      </c>
      <c r="AZ25" s="313" t="e">
        <f>IF(#REF!="zákl. přenesená",I25,0)</f>
        <v>#REF!</v>
      </c>
      <c r="BA25" s="313" t="e">
        <f>IF(#REF!="sníž. přenesená",I25,0)</f>
        <v>#REF!</v>
      </c>
      <c r="BB25" s="313" t="e">
        <f>IF(#REF!="nulová",I25,0)</f>
        <v>#REF!</v>
      </c>
      <c r="BC25" s="291" t="s">
        <v>922</v>
      </c>
      <c r="BD25" s="313">
        <f t="shared" si="8"/>
        <v>0</v>
      </c>
      <c r="BE25" s="291" t="s">
        <v>257</v>
      </c>
      <c r="BF25" s="291" t="s">
        <v>333</v>
      </c>
    </row>
    <row r="26" spans="1:58" s="287" customFormat="1" ht="31.5" customHeight="1">
      <c r="A26" s="285"/>
      <c r="B26" s="305" t="s">
        <v>334</v>
      </c>
      <c r="C26" s="305" t="s">
        <v>56</v>
      </c>
      <c r="D26" s="306" t="s">
        <v>335</v>
      </c>
      <c r="E26" s="489" t="s">
        <v>336</v>
      </c>
      <c r="F26" s="401" t="s">
        <v>1106</v>
      </c>
      <c r="G26" s="308">
        <v>6</v>
      </c>
      <c r="H26" s="274"/>
      <c r="I26" s="309">
        <f t="shared" si="6"/>
        <v>0</v>
      </c>
      <c r="J26" s="310" t="s">
        <v>256</v>
      </c>
      <c r="K26" s="285"/>
      <c r="L26" s="311">
        <v>0</v>
      </c>
      <c r="M26" s="312">
        <f t="shared" si="7"/>
        <v>0</v>
      </c>
      <c r="AK26" s="291" t="s">
        <v>257</v>
      </c>
      <c r="AM26" s="291" t="s">
        <v>56</v>
      </c>
      <c r="AN26" s="291" t="s">
        <v>981</v>
      </c>
      <c r="AR26" s="291" t="s">
        <v>253</v>
      </c>
      <c r="AX26" s="313" t="e">
        <f>IF(#REF!="základní",I26,0)</f>
        <v>#REF!</v>
      </c>
      <c r="AY26" s="313" t="e">
        <f>IF(#REF!="snížená",I26,0)</f>
        <v>#REF!</v>
      </c>
      <c r="AZ26" s="313" t="e">
        <f>IF(#REF!="zákl. přenesená",I26,0)</f>
        <v>#REF!</v>
      </c>
      <c r="BA26" s="313" t="e">
        <f>IF(#REF!="sníž. přenesená",I26,0)</f>
        <v>#REF!</v>
      </c>
      <c r="BB26" s="313" t="e">
        <f>IF(#REF!="nulová",I26,0)</f>
        <v>#REF!</v>
      </c>
      <c r="BC26" s="291" t="s">
        <v>922</v>
      </c>
      <c r="BD26" s="313">
        <f t="shared" si="8"/>
        <v>0</v>
      </c>
      <c r="BE26" s="291" t="s">
        <v>257</v>
      </c>
      <c r="BF26" s="291" t="s">
        <v>337</v>
      </c>
    </row>
    <row r="27" spans="1:58" s="287" customFormat="1" ht="22.5" customHeight="1">
      <c r="A27" s="285"/>
      <c r="B27" s="305" t="s">
        <v>338</v>
      </c>
      <c r="C27" s="305" t="s">
        <v>56</v>
      </c>
      <c r="D27" s="306" t="s">
        <v>339</v>
      </c>
      <c r="E27" s="489" t="s">
        <v>340</v>
      </c>
      <c r="F27" s="401" t="s">
        <v>1106</v>
      </c>
      <c r="G27" s="308">
        <v>129</v>
      </c>
      <c r="H27" s="274"/>
      <c r="I27" s="309">
        <f t="shared" si="6"/>
        <v>0</v>
      </c>
      <c r="J27" s="310" t="s">
        <v>256</v>
      </c>
      <c r="K27" s="285"/>
      <c r="L27" s="311">
        <v>0</v>
      </c>
      <c r="M27" s="312">
        <f t="shared" si="7"/>
        <v>0</v>
      </c>
      <c r="AK27" s="291" t="s">
        <v>257</v>
      </c>
      <c r="AM27" s="291" t="s">
        <v>56</v>
      </c>
      <c r="AN27" s="291" t="s">
        <v>981</v>
      </c>
      <c r="AR27" s="291" t="s">
        <v>253</v>
      </c>
      <c r="AX27" s="313" t="e">
        <f>IF(#REF!="základní",I27,0)</f>
        <v>#REF!</v>
      </c>
      <c r="AY27" s="313" t="e">
        <f>IF(#REF!="snížená",I27,0)</f>
        <v>#REF!</v>
      </c>
      <c r="AZ27" s="313" t="e">
        <f>IF(#REF!="zákl. přenesená",I27,0)</f>
        <v>#REF!</v>
      </c>
      <c r="BA27" s="313" t="e">
        <f>IF(#REF!="sníž. přenesená",I27,0)</f>
        <v>#REF!</v>
      </c>
      <c r="BB27" s="313" t="e">
        <f>IF(#REF!="nulová",I27,0)</f>
        <v>#REF!</v>
      </c>
      <c r="BC27" s="291" t="s">
        <v>922</v>
      </c>
      <c r="BD27" s="313">
        <f t="shared" si="8"/>
        <v>0</v>
      </c>
      <c r="BE27" s="291" t="s">
        <v>257</v>
      </c>
      <c r="BF27" s="291" t="s">
        <v>341</v>
      </c>
    </row>
    <row r="28" spans="1:58" s="287" customFormat="1" ht="22.5" customHeight="1">
      <c r="A28" s="285"/>
      <c r="B28" s="305" t="s">
        <v>342</v>
      </c>
      <c r="C28" s="305" t="s">
        <v>56</v>
      </c>
      <c r="D28" s="306" t="s">
        <v>343</v>
      </c>
      <c r="E28" s="489" t="s">
        <v>344</v>
      </c>
      <c r="F28" s="401" t="s">
        <v>1448</v>
      </c>
      <c r="G28" s="308">
        <v>2</v>
      </c>
      <c r="H28" s="274"/>
      <c r="I28" s="309">
        <f t="shared" si="6"/>
        <v>0</v>
      </c>
      <c r="J28" s="310" t="s">
        <v>261</v>
      </c>
      <c r="K28" s="285"/>
      <c r="L28" s="311">
        <v>0</v>
      </c>
      <c r="M28" s="312">
        <f t="shared" si="7"/>
        <v>0</v>
      </c>
      <c r="AK28" s="291" t="s">
        <v>257</v>
      </c>
      <c r="AM28" s="291" t="s">
        <v>56</v>
      </c>
      <c r="AN28" s="291" t="s">
        <v>981</v>
      </c>
      <c r="AR28" s="291" t="s">
        <v>253</v>
      </c>
      <c r="AX28" s="313" t="e">
        <f>IF(#REF!="základní",I28,0)</f>
        <v>#REF!</v>
      </c>
      <c r="AY28" s="313" t="e">
        <f>IF(#REF!="snížená",I28,0)</f>
        <v>#REF!</v>
      </c>
      <c r="AZ28" s="313" t="e">
        <f>IF(#REF!="zákl. přenesená",I28,0)</f>
        <v>#REF!</v>
      </c>
      <c r="BA28" s="313" t="e">
        <f>IF(#REF!="sníž. přenesená",I28,0)</f>
        <v>#REF!</v>
      </c>
      <c r="BB28" s="313" t="e">
        <f>IF(#REF!="nulová",I28,0)</f>
        <v>#REF!</v>
      </c>
      <c r="BC28" s="291" t="s">
        <v>922</v>
      </c>
      <c r="BD28" s="313">
        <f t="shared" si="8"/>
        <v>0</v>
      </c>
      <c r="BE28" s="291" t="s">
        <v>257</v>
      </c>
      <c r="BF28" s="291" t="s">
        <v>345</v>
      </c>
    </row>
    <row r="29" spans="1:58" s="287" customFormat="1" ht="22.5" customHeight="1">
      <c r="A29" s="285"/>
      <c r="B29" s="305" t="s">
        <v>346</v>
      </c>
      <c r="C29" s="305" t="s">
        <v>56</v>
      </c>
      <c r="D29" s="306" t="s">
        <v>347</v>
      </c>
      <c r="E29" s="489" t="s">
        <v>348</v>
      </c>
      <c r="F29" s="401" t="s">
        <v>1004</v>
      </c>
      <c r="G29" s="308">
        <v>0.083</v>
      </c>
      <c r="H29" s="274"/>
      <c r="I29" s="309">
        <f t="shared" si="6"/>
        <v>0</v>
      </c>
      <c r="J29" s="310" t="s">
        <v>256</v>
      </c>
      <c r="K29" s="285"/>
      <c r="L29" s="311">
        <v>0</v>
      </c>
      <c r="M29" s="312">
        <f t="shared" si="7"/>
        <v>0</v>
      </c>
      <c r="AK29" s="291" t="s">
        <v>257</v>
      </c>
      <c r="AM29" s="291" t="s">
        <v>56</v>
      </c>
      <c r="AN29" s="291" t="s">
        <v>981</v>
      </c>
      <c r="AR29" s="291" t="s">
        <v>253</v>
      </c>
      <c r="AX29" s="313" t="e">
        <f>IF(#REF!="základní",I29,0)</f>
        <v>#REF!</v>
      </c>
      <c r="AY29" s="313" t="e">
        <f>IF(#REF!="snížená",I29,0)</f>
        <v>#REF!</v>
      </c>
      <c r="AZ29" s="313" t="e">
        <f>IF(#REF!="zákl. přenesená",I29,0)</f>
        <v>#REF!</v>
      </c>
      <c r="BA29" s="313" t="e">
        <f>IF(#REF!="sníž. přenesená",I29,0)</f>
        <v>#REF!</v>
      </c>
      <c r="BB29" s="313" t="e">
        <f>IF(#REF!="nulová",I29,0)</f>
        <v>#REF!</v>
      </c>
      <c r="BC29" s="291" t="s">
        <v>922</v>
      </c>
      <c r="BD29" s="313">
        <f t="shared" si="8"/>
        <v>0</v>
      </c>
      <c r="BE29" s="291" t="s">
        <v>257</v>
      </c>
      <c r="BF29" s="291" t="s">
        <v>349</v>
      </c>
    </row>
    <row r="30" spans="1:58" s="287" customFormat="1" ht="22.5" customHeight="1">
      <c r="A30" s="285"/>
      <c r="B30" s="305" t="s">
        <v>350</v>
      </c>
      <c r="C30" s="305" t="s">
        <v>56</v>
      </c>
      <c r="D30" s="306" t="s">
        <v>351</v>
      </c>
      <c r="E30" s="489" t="s">
        <v>352</v>
      </c>
      <c r="F30" s="401" t="s">
        <v>1004</v>
      </c>
      <c r="G30" s="308">
        <v>0.083</v>
      </c>
      <c r="H30" s="274"/>
      <c r="I30" s="309">
        <f t="shared" si="6"/>
        <v>0</v>
      </c>
      <c r="J30" s="310" t="s">
        <v>256</v>
      </c>
      <c r="K30" s="285"/>
      <c r="L30" s="311">
        <v>0</v>
      </c>
      <c r="M30" s="312">
        <f t="shared" si="7"/>
        <v>0</v>
      </c>
      <c r="AK30" s="291" t="s">
        <v>257</v>
      </c>
      <c r="AM30" s="291" t="s">
        <v>56</v>
      </c>
      <c r="AN30" s="291" t="s">
        <v>981</v>
      </c>
      <c r="AR30" s="291" t="s">
        <v>253</v>
      </c>
      <c r="AX30" s="313" t="e">
        <f>IF(#REF!="základní",I30,0)</f>
        <v>#REF!</v>
      </c>
      <c r="AY30" s="313" t="e">
        <f>IF(#REF!="snížená",I30,0)</f>
        <v>#REF!</v>
      </c>
      <c r="AZ30" s="313" t="e">
        <f>IF(#REF!="zákl. přenesená",I30,0)</f>
        <v>#REF!</v>
      </c>
      <c r="BA30" s="313" t="e">
        <f>IF(#REF!="sníž. přenesená",I30,0)</f>
        <v>#REF!</v>
      </c>
      <c r="BB30" s="313" t="e">
        <f>IF(#REF!="nulová",I30,0)</f>
        <v>#REF!</v>
      </c>
      <c r="BC30" s="291" t="s">
        <v>922</v>
      </c>
      <c r="BD30" s="313">
        <f t="shared" si="8"/>
        <v>0</v>
      </c>
      <c r="BE30" s="291" t="s">
        <v>257</v>
      </c>
      <c r="BF30" s="291" t="s">
        <v>353</v>
      </c>
    </row>
    <row r="31" spans="1:58" s="287" customFormat="1" ht="22.5" customHeight="1">
      <c r="A31" s="285"/>
      <c r="B31" s="305" t="s">
        <v>354</v>
      </c>
      <c r="C31" s="305" t="s">
        <v>56</v>
      </c>
      <c r="D31" s="306" t="s">
        <v>355</v>
      </c>
      <c r="E31" s="489" t="s">
        <v>356</v>
      </c>
      <c r="F31" s="401" t="s">
        <v>1106</v>
      </c>
      <c r="G31" s="308">
        <v>150</v>
      </c>
      <c r="H31" s="274"/>
      <c r="I31" s="309">
        <f t="shared" si="6"/>
        <v>0</v>
      </c>
      <c r="J31" s="310" t="s">
        <v>256</v>
      </c>
      <c r="K31" s="285"/>
      <c r="L31" s="311">
        <v>0.00106</v>
      </c>
      <c r="M31" s="312">
        <f t="shared" si="7"/>
        <v>0.159</v>
      </c>
      <c r="AK31" s="291" t="s">
        <v>257</v>
      </c>
      <c r="AM31" s="291" t="s">
        <v>56</v>
      </c>
      <c r="AN31" s="291" t="s">
        <v>981</v>
      </c>
      <c r="AR31" s="291" t="s">
        <v>253</v>
      </c>
      <c r="AX31" s="313" t="e">
        <f>IF(#REF!="základní",I31,0)</f>
        <v>#REF!</v>
      </c>
      <c r="AY31" s="313" t="e">
        <f>IF(#REF!="snížená",I31,0)</f>
        <v>#REF!</v>
      </c>
      <c r="AZ31" s="313" t="e">
        <f>IF(#REF!="zákl. přenesená",I31,0)</f>
        <v>#REF!</v>
      </c>
      <c r="BA31" s="313" t="e">
        <f>IF(#REF!="sníž. přenesená",I31,0)</f>
        <v>#REF!</v>
      </c>
      <c r="BB31" s="313" t="e">
        <f>IF(#REF!="nulová",I31,0)</f>
        <v>#REF!</v>
      </c>
      <c r="BC31" s="291" t="s">
        <v>922</v>
      </c>
      <c r="BD31" s="313">
        <f t="shared" si="8"/>
        <v>0</v>
      </c>
      <c r="BE31" s="291" t="s">
        <v>257</v>
      </c>
      <c r="BF31" s="291" t="s">
        <v>357</v>
      </c>
    </row>
    <row r="32" spans="1:56" s="294" customFormat="1" ht="29.25" customHeight="1">
      <c r="A32" s="293"/>
      <c r="C32" s="302" t="s">
        <v>251</v>
      </c>
      <c r="D32" s="303" t="s">
        <v>358</v>
      </c>
      <c r="E32" s="303" t="s">
        <v>359</v>
      </c>
      <c r="F32" s="403"/>
      <c r="I32" s="304">
        <f>BD32</f>
        <v>0</v>
      </c>
      <c r="J32" s="310"/>
      <c r="K32" s="293"/>
      <c r="L32" s="298"/>
      <c r="M32" s="299">
        <f>SUM(M33:M56)</f>
        <v>0.014599999999999998</v>
      </c>
      <c r="AK32" s="295" t="s">
        <v>981</v>
      </c>
      <c r="AM32" s="300" t="s">
        <v>251</v>
      </c>
      <c r="AN32" s="300" t="s">
        <v>922</v>
      </c>
      <c r="AR32" s="295" t="s">
        <v>253</v>
      </c>
      <c r="BD32" s="301">
        <f>SUM(BD33:BD56)</f>
        <v>0</v>
      </c>
    </row>
    <row r="33" spans="1:58" s="287" customFormat="1" ht="22.5" customHeight="1">
      <c r="A33" s="285"/>
      <c r="B33" s="305" t="s">
        <v>360</v>
      </c>
      <c r="C33" s="305" t="s">
        <v>56</v>
      </c>
      <c r="D33" s="306" t="s">
        <v>361</v>
      </c>
      <c r="E33" s="489" t="s">
        <v>362</v>
      </c>
      <c r="F33" s="401" t="s">
        <v>1076</v>
      </c>
      <c r="G33" s="308">
        <v>2</v>
      </c>
      <c r="H33" s="274"/>
      <c r="I33" s="309">
        <f aca="true" t="shared" si="9" ref="I33:I56">ROUND(H33*G33,2)</f>
        <v>0</v>
      </c>
      <c r="J33" s="310" t="s">
        <v>256</v>
      </c>
      <c r="K33" s="285"/>
      <c r="L33" s="311">
        <v>0</v>
      </c>
      <c r="M33" s="312">
        <f aca="true" t="shared" si="10" ref="M33:M56">L33*G33</f>
        <v>0</v>
      </c>
      <c r="AK33" s="291" t="s">
        <v>257</v>
      </c>
      <c r="AM33" s="291" t="s">
        <v>56</v>
      </c>
      <c r="AN33" s="291" t="s">
        <v>981</v>
      </c>
      <c r="AR33" s="291" t="s">
        <v>253</v>
      </c>
      <c r="AX33" s="313" t="e">
        <f>IF(#REF!="základní",I33,0)</f>
        <v>#REF!</v>
      </c>
      <c r="AY33" s="313" t="e">
        <f>IF(#REF!="snížená",I33,0)</f>
        <v>#REF!</v>
      </c>
      <c r="AZ33" s="313" t="e">
        <f>IF(#REF!="zákl. přenesená",I33,0)</f>
        <v>#REF!</v>
      </c>
      <c r="BA33" s="313" t="e">
        <f>IF(#REF!="sníž. přenesená",I33,0)</f>
        <v>#REF!</v>
      </c>
      <c r="BB33" s="313" t="e">
        <f>IF(#REF!="nulová",I33,0)</f>
        <v>#REF!</v>
      </c>
      <c r="BC33" s="291" t="s">
        <v>922</v>
      </c>
      <c r="BD33" s="313">
        <f aca="true" t="shared" si="11" ref="BD33:BD56">ROUND(H33*G33,2)</f>
        <v>0</v>
      </c>
      <c r="BE33" s="291" t="s">
        <v>257</v>
      </c>
      <c r="BF33" s="291" t="s">
        <v>363</v>
      </c>
    </row>
    <row r="34" spans="1:58" s="287" customFormat="1" ht="22.5" customHeight="1">
      <c r="A34" s="285"/>
      <c r="B34" s="305" t="s">
        <v>364</v>
      </c>
      <c r="C34" s="305" t="s">
        <v>56</v>
      </c>
      <c r="D34" s="306" t="s">
        <v>365</v>
      </c>
      <c r="E34" s="489" t="s">
        <v>366</v>
      </c>
      <c r="F34" s="401" t="s">
        <v>1076</v>
      </c>
      <c r="G34" s="308">
        <v>14</v>
      </c>
      <c r="H34" s="274"/>
      <c r="I34" s="309">
        <f t="shared" si="9"/>
        <v>0</v>
      </c>
      <c r="J34" s="310" t="s">
        <v>256</v>
      </c>
      <c r="K34" s="285"/>
      <c r="L34" s="311">
        <v>0</v>
      </c>
      <c r="M34" s="312">
        <f t="shared" si="10"/>
        <v>0</v>
      </c>
      <c r="AK34" s="291" t="s">
        <v>257</v>
      </c>
      <c r="AM34" s="291" t="s">
        <v>56</v>
      </c>
      <c r="AN34" s="291" t="s">
        <v>981</v>
      </c>
      <c r="AR34" s="291" t="s">
        <v>253</v>
      </c>
      <c r="AX34" s="313" t="e">
        <f>IF(#REF!="základní",I34,0)</f>
        <v>#REF!</v>
      </c>
      <c r="AY34" s="313" t="e">
        <f>IF(#REF!="snížená",I34,0)</f>
        <v>#REF!</v>
      </c>
      <c r="AZ34" s="313" t="e">
        <f>IF(#REF!="zákl. přenesená",I34,0)</f>
        <v>#REF!</v>
      </c>
      <c r="BA34" s="313" t="e">
        <f>IF(#REF!="sníž. přenesená",I34,0)</f>
        <v>#REF!</v>
      </c>
      <c r="BB34" s="313" t="e">
        <f>IF(#REF!="nulová",I34,0)</f>
        <v>#REF!</v>
      </c>
      <c r="BC34" s="291" t="s">
        <v>922</v>
      </c>
      <c r="BD34" s="313">
        <f t="shared" si="11"/>
        <v>0</v>
      </c>
      <c r="BE34" s="291" t="s">
        <v>257</v>
      </c>
      <c r="BF34" s="291" t="s">
        <v>367</v>
      </c>
    </row>
    <row r="35" spans="1:58" s="287" customFormat="1" ht="22.5" customHeight="1">
      <c r="A35" s="285"/>
      <c r="B35" s="305" t="s">
        <v>368</v>
      </c>
      <c r="C35" s="305" t="s">
        <v>56</v>
      </c>
      <c r="D35" s="306" t="s">
        <v>369</v>
      </c>
      <c r="E35" s="489" t="s">
        <v>370</v>
      </c>
      <c r="F35" s="401" t="s">
        <v>1076</v>
      </c>
      <c r="G35" s="308">
        <v>4</v>
      </c>
      <c r="H35" s="274"/>
      <c r="I35" s="309">
        <f t="shared" si="9"/>
        <v>0</v>
      </c>
      <c r="J35" s="310" t="s">
        <v>256</v>
      </c>
      <c r="K35" s="285"/>
      <c r="L35" s="311">
        <v>0</v>
      </c>
      <c r="M35" s="312">
        <f t="shared" si="10"/>
        <v>0</v>
      </c>
      <c r="AK35" s="291" t="s">
        <v>257</v>
      </c>
      <c r="AM35" s="291" t="s">
        <v>56</v>
      </c>
      <c r="AN35" s="291" t="s">
        <v>981</v>
      </c>
      <c r="AR35" s="291" t="s">
        <v>253</v>
      </c>
      <c r="AX35" s="313" t="e">
        <f>IF(#REF!="základní",I35,0)</f>
        <v>#REF!</v>
      </c>
      <c r="AY35" s="313" t="e">
        <f>IF(#REF!="snížená",I35,0)</f>
        <v>#REF!</v>
      </c>
      <c r="AZ35" s="313" t="e">
        <f>IF(#REF!="zákl. přenesená",I35,0)</f>
        <v>#REF!</v>
      </c>
      <c r="BA35" s="313" t="e">
        <f>IF(#REF!="sníž. přenesená",I35,0)</f>
        <v>#REF!</v>
      </c>
      <c r="BB35" s="313" t="e">
        <f>IF(#REF!="nulová",I35,0)</f>
        <v>#REF!</v>
      </c>
      <c r="BC35" s="291" t="s">
        <v>922</v>
      </c>
      <c r="BD35" s="313">
        <f t="shared" si="11"/>
        <v>0</v>
      </c>
      <c r="BE35" s="291" t="s">
        <v>257</v>
      </c>
      <c r="BF35" s="291" t="s">
        <v>371</v>
      </c>
    </row>
    <row r="36" spans="1:58" s="287" customFormat="1" ht="22.5" customHeight="1">
      <c r="A36" s="285"/>
      <c r="B36" s="305" t="s">
        <v>372</v>
      </c>
      <c r="C36" s="305" t="s">
        <v>56</v>
      </c>
      <c r="D36" s="306" t="s">
        <v>373</v>
      </c>
      <c r="E36" s="489" t="s">
        <v>374</v>
      </c>
      <c r="F36" s="401" t="s">
        <v>1076</v>
      </c>
      <c r="G36" s="308">
        <v>1</v>
      </c>
      <c r="H36" s="274"/>
      <c r="I36" s="309">
        <f t="shared" si="9"/>
        <v>0</v>
      </c>
      <c r="J36" s="310" t="s">
        <v>256</v>
      </c>
      <c r="K36" s="285"/>
      <c r="L36" s="311">
        <v>0</v>
      </c>
      <c r="M36" s="312">
        <f t="shared" si="10"/>
        <v>0</v>
      </c>
      <c r="AK36" s="291" t="s">
        <v>257</v>
      </c>
      <c r="AM36" s="291" t="s">
        <v>56</v>
      </c>
      <c r="AN36" s="291" t="s">
        <v>981</v>
      </c>
      <c r="AR36" s="291" t="s">
        <v>253</v>
      </c>
      <c r="AX36" s="313" t="e">
        <f>IF(#REF!="základní",I36,0)</f>
        <v>#REF!</v>
      </c>
      <c r="AY36" s="313" t="e">
        <f>IF(#REF!="snížená",I36,0)</f>
        <v>#REF!</v>
      </c>
      <c r="AZ36" s="313" t="e">
        <f>IF(#REF!="zákl. přenesená",I36,0)</f>
        <v>#REF!</v>
      </c>
      <c r="BA36" s="313" t="e">
        <f>IF(#REF!="sníž. přenesená",I36,0)</f>
        <v>#REF!</v>
      </c>
      <c r="BB36" s="313" t="e">
        <f>IF(#REF!="nulová",I36,0)</f>
        <v>#REF!</v>
      </c>
      <c r="BC36" s="291" t="s">
        <v>922</v>
      </c>
      <c r="BD36" s="313">
        <f t="shared" si="11"/>
        <v>0</v>
      </c>
      <c r="BE36" s="291" t="s">
        <v>257</v>
      </c>
      <c r="BF36" s="291" t="s">
        <v>375</v>
      </c>
    </row>
    <row r="37" spans="1:58" s="287" customFormat="1" ht="22.5" customHeight="1">
      <c r="A37" s="285"/>
      <c r="B37" s="305" t="s">
        <v>376</v>
      </c>
      <c r="C37" s="305" t="s">
        <v>56</v>
      </c>
      <c r="D37" s="306" t="s">
        <v>377</v>
      </c>
      <c r="E37" s="489" t="s">
        <v>378</v>
      </c>
      <c r="F37" s="401" t="s">
        <v>9</v>
      </c>
      <c r="G37" s="308">
        <v>2</v>
      </c>
      <c r="H37" s="274"/>
      <c r="I37" s="309">
        <f t="shared" si="9"/>
        <v>0</v>
      </c>
      <c r="J37" s="310" t="s">
        <v>261</v>
      </c>
      <c r="K37" s="285"/>
      <c r="L37" s="311">
        <v>0</v>
      </c>
      <c r="M37" s="312">
        <f t="shared" si="10"/>
        <v>0</v>
      </c>
      <c r="AK37" s="291" t="s">
        <v>257</v>
      </c>
      <c r="AM37" s="291" t="s">
        <v>56</v>
      </c>
      <c r="AN37" s="291" t="s">
        <v>981</v>
      </c>
      <c r="AR37" s="291" t="s">
        <v>253</v>
      </c>
      <c r="AX37" s="313" t="e">
        <f>IF(#REF!="základní",I37,0)</f>
        <v>#REF!</v>
      </c>
      <c r="AY37" s="313" t="e">
        <f>IF(#REF!="snížená",I37,0)</f>
        <v>#REF!</v>
      </c>
      <c r="AZ37" s="313" t="e">
        <f>IF(#REF!="zákl. přenesená",I37,0)</f>
        <v>#REF!</v>
      </c>
      <c r="BA37" s="313" t="e">
        <f>IF(#REF!="sníž. přenesená",I37,0)</f>
        <v>#REF!</v>
      </c>
      <c r="BB37" s="313" t="e">
        <f>IF(#REF!="nulová",I37,0)</f>
        <v>#REF!</v>
      </c>
      <c r="BC37" s="291" t="s">
        <v>922</v>
      </c>
      <c r="BD37" s="313">
        <f t="shared" si="11"/>
        <v>0</v>
      </c>
      <c r="BE37" s="291" t="s">
        <v>257</v>
      </c>
      <c r="BF37" s="291" t="s">
        <v>379</v>
      </c>
    </row>
    <row r="38" spans="1:58" s="287" customFormat="1" ht="31.5" customHeight="1">
      <c r="A38" s="285"/>
      <c r="B38" s="305" t="s">
        <v>380</v>
      </c>
      <c r="C38" s="305" t="s">
        <v>56</v>
      </c>
      <c r="D38" s="306" t="s">
        <v>381</v>
      </c>
      <c r="E38" s="489" t="s">
        <v>382</v>
      </c>
      <c r="F38" s="401" t="s">
        <v>1076</v>
      </c>
      <c r="G38" s="308">
        <v>1</v>
      </c>
      <c r="H38" s="274"/>
      <c r="I38" s="309">
        <f t="shared" si="9"/>
        <v>0</v>
      </c>
      <c r="J38" s="310" t="s">
        <v>256</v>
      </c>
      <c r="K38" s="285"/>
      <c r="L38" s="311">
        <v>0</v>
      </c>
      <c r="M38" s="312">
        <f t="shared" si="10"/>
        <v>0</v>
      </c>
      <c r="AK38" s="291" t="s">
        <v>257</v>
      </c>
      <c r="AM38" s="291" t="s">
        <v>56</v>
      </c>
      <c r="AN38" s="291" t="s">
        <v>981</v>
      </c>
      <c r="AR38" s="291" t="s">
        <v>253</v>
      </c>
      <c r="AX38" s="313" t="e">
        <f>IF(#REF!="základní",I38,0)</f>
        <v>#REF!</v>
      </c>
      <c r="AY38" s="313" t="e">
        <f>IF(#REF!="snížená",I38,0)</f>
        <v>#REF!</v>
      </c>
      <c r="AZ38" s="313" t="e">
        <f>IF(#REF!="zákl. přenesená",I38,0)</f>
        <v>#REF!</v>
      </c>
      <c r="BA38" s="313" t="e">
        <f>IF(#REF!="sníž. přenesená",I38,0)</f>
        <v>#REF!</v>
      </c>
      <c r="BB38" s="313" t="e">
        <f>IF(#REF!="nulová",I38,0)</f>
        <v>#REF!</v>
      </c>
      <c r="BC38" s="291" t="s">
        <v>922</v>
      </c>
      <c r="BD38" s="313">
        <f t="shared" si="11"/>
        <v>0</v>
      </c>
      <c r="BE38" s="291" t="s">
        <v>257</v>
      </c>
      <c r="BF38" s="291" t="s">
        <v>383</v>
      </c>
    </row>
    <row r="39" spans="1:58" s="287" customFormat="1" ht="31.5" customHeight="1">
      <c r="A39" s="285"/>
      <c r="B39" s="305" t="s">
        <v>384</v>
      </c>
      <c r="C39" s="305" t="s">
        <v>56</v>
      </c>
      <c r="D39" s="306" t="s">
        <v>385</v>
      </c>
      <c r="E39" s="489" t="s">
        <v>386</v>
      </c>
      <c r="F39" s="401" t="s">
        <v>1076</v>
      </c>
      <c r="G39" s="308">
        <v>1</v>
      </c>
      <c r="H39" s="274"/>
      <c r="I39" s="309">
        <f t="shared" si="9"/>
        <v>0</v>
      </c>
      <c r="J39" s="310" t="s">
        <v>256</v>
      </c>
      <c r="K39" s="285"/>
      <c r="L39" s="311">
        <v>0</v>
      </c>
      <c r="M39" s="312">
        <f t="shared" si="10"/>
        <v>0</v>
      </c>
      <c r="AK39" s="291" t="s">
        <v>257</v>
      </c>
      <c r="AM39" s="291" t="s">
        <v>56</v>
      </c>
      <c r="AN39" s="291" t="s">
        <v>981</v>
      </c>
      <c r="AR39" s="291" t="s">
        <v>253</v>
      </c>
      <c r="AX39" s="313" t="e">
        <f>IF(#REF!="základní",I39,0)</f>
        <v>#REF!</v>
      </c>
      <c r="AY39" s="313" t="e">
        <f>IF(#REF!="snížená",I39,0)</f>
        <v>#REF!</v>
      </c>
      <c r="AZ39" s="313" t="e">
        <f>IF(#REF!="zákl. přenesená",I39,0)</f>
        <v>#REF!</v>
      </c>
      <c r="BA39" s="313" t="e">
        <f>IF(#REF!="sníž. přenesená",I39,0)</f>
        <v>#REF!</v>
      </c>
      <c r="BB39" s="313" t="e">
        <f>IF(#REF!="nulová",I39,0)</f>
        <v>#REF!</v>
      </c>
      <c r="BC39" s="291" t="s">
        <v>922</v>
      </c>
      <c r="BD39" s="313">
        <f t="shared" si="11"/>
        <v>0</v>
      </c>
      <c r="BE39" s="291" t="s">
        <v>257</v>
      </c>
      <c r="BF39" s="291" t="s">
        <v>387</v>
      </c>
    </row>
    <row r="40" spans="1:58" s="287" customFormat="1" ht="22.5" customHeight="1">
      <c r="A40" s="285"/>
      <c r="B40" s="305" t="s">
        <v>388</v>
      </c>
      <c r="C40" s="305" t="s">
        <v>56</v>
      </c>
      <c r="D40" s="306" t="s">
        <v>389</v>
      </c>
      <c r="E40" s="489" t="s">
        <v>390</v>
      </c>
      <c r="F40" s="401" t="s">
        <v>1076</v>
      </c>
      <c r="G40" s="308">
        <v>3</v>
      </c>
      <c r="H40" s="274"/>
      <c r="I40" s="309">
        <f t="shared" si="9"/>
        <v>0</v>
      </c>
      <c r="J40" s="310" t="s">
        <v>256</v>
      </c>
      <c r="K40" s="285"/>
      <c r="L40" s="311">
        <v>0</v>
      </c>
      <c r="M40" s="312">
        <f t="shared" si="10"/>
        <v>0</v>
      </c>
      <c r="AK40" s="291" t="s">
        <v>257</v>
      </c>
      <c r="AM40" s="291" t="s">
        <v>56</v>
      </c>
      <c r="AN40" s="291" t="s">
        <v>981</v>
      </c>
      <c r="AR40" s="291" t="s">
        <v>253</v>
      </c>
      <c r="AX40" s="313" t="e">
        <f>IF(#REF!="základní",I40,0)</f>
        <v>#REF!</v>
      </c>
      <c r="AY40" s="313" t="e">
        <f>IF(#REF!="snížená",I40,0)</f>
        <v>#REF!</v>
      </c>
      <c r="AZ40" s="313" t="e">
        <f>IF(#REF!="zákl. přenesená",I40,0)</f>
        <v>#REF!</v>
      </c>
      <c r="BA40" s="313" t="e">
        <f>IF(#REF!="sníž. přenesená",I40,0)</f>
        <v>#REF!</v>
      </c>
      <c r="BB40" s="313" t="e">
        <f>IF(#REF!="nulová",I40,0)</f>
        <v>#REF!</v>
      </c>
      <c r="BC40" s="291" t="s">
        <v>922</v>
      </c>
      <c r="BD40" s="313">
        <f t="shared" si="11"/>
        <v>0</v>
      </c>
      <c r="BE40" s="291" t="s">
        <v>257</v>
      </c>
      <c r="BF40" s="291" t="s">
        <v>391</v>
      </c>
    </row>
    <row r="41" spans="1:58" s="287" customFormat="1" ht="22.5" customHeight="1">
      <c r="A41" s="285"/>
      <c r="B41" s="305" t="s">
        <v>392</v>
      </c>
      <c r="C41" s="305" t="s">
        <v>56</v>
      </c>
      <c r="D41" s="306" t="s">
        <v>393</v>
      </c>
      <c r="E41" s="489" t="s">
        <v>394</v>
      </c>
      <c r="F41" s="401" t="s">
        <v>9</v>
      </c>
      <c r="G41" s="308">
        <v>1</v>
      </c>
      <c r="H41" s="274"/>
      <c r="I41" s="309">
        <f t="shared" si="9"/>
        <v>0</v>
      </c>
      <c r="J41" s="310" t="s">
        <v>261</v>
      </c>
      <c r="K41" s="285"/>
      <c r="L41" s="311">
        <v>0.0013</v>
      </c>
      <c r="M41" s="312">
        <f t="shared" si="10"/>
        <v>0.0013</v>
      </c>
      <c r="AK41" s="291" t="s">
        <v>1184</v>
      </c>
      <c r="AM41" s="291" t="s">
        <v>56</v>
      </c>
      <c r="AN41" s="291" t="s">
        <v>981</v>
      </c>
      <c r="AR41" s="291" t="s">
        <v>253</v>
      </c>
      <c r="AX41" s="313" t="e">
        <f>IF(#REF!="základní",I41,0)</f>
        <v>#REF!</v>
      </c>
      <c r="AY41" s="313" t="e">
        <f>IF(#REF!="snížená",I41,0)</f>
        <v>#REF!</v>
      </c>
      <c r="AZ41" s="313" t="e">
        <f>IF(#REF!="zákl. přenesená",I41,0)</f>
        <v>#REF!</v>
      </c>
      <c r="BA41" s="313" t="e">
        <f>IF(#REF!="sníž. přenesená",I41,0)</f>
        <v>#REF!</v>
      </c>
      <c r="BB41" s="313" t="e">
        <f>IF(#REF!="nulová",I41,0)</f>
        <v>#REF!</v>
      </c>
      <c r="BC41" s="291" t="s">
        <v>922</v>
      </c>
      <c r="BD41" s="313">
        <f t="shared" si="11"/>
        <v>0</v>
      </c>
      <c r="BE41" s="291" t="s">
        <v>1184</v>
      </c>
      <c r="BF41" s="291" t="s">
        <v>395</v>
      </c>
    </row>
    <row r="42" spans="1:58" s="287" customFormat="1" ht="22.5" customHeight="1">
      <c r="A42" s="285"/>
      <c r="B42" s="305" t="s">
        <v>396</v>
      </c>
      <c r="C42" s="305" t="s">
        <v>56</v>
      </c>
      <c r="D42" s="306" t="s">
        <v>397</v>
      </c>
      <c r="E42" s="489" t="s">
        <v>398</v>
      </c>
      <c r="F42" s="401" t="s">
        <v>9</v>
      </c>
      <c r="G42" s="308">
        <v>2</v>
      </c>
      <c r="H42" s="274"/>
      <c r="I42" s="309">
        <f t="shared" si="9"/>
        <v>0</v>
      </c>
      <c r="J42" s="310" t="s">
        <v>261</v>
      </c>
      <c r="K42" s="285"/>
      <c r="L42" s="311">
        <v>0.0005</v>
      </c>
      <c r="M42" s="312">
        <f t="shared" si="10"/>
        <v>0.001</v>
      </c>
      <c r="AK42" s="291" t="s">
        <v>1184</v>
      </c>
      <c r="AM42" s="291" t="s">
        <v>56</v>
      </c>
      <c r="AN42" s="291" t="s">
        <v>981</v>
      </c>
      <c r="AR42" s="291" t="s">
        <v>253</v>
      </c>
      <c r="AX42" s="313" t="e">
        <f>IF(#REF!="základní",I42,0)</f>
        <v>#REF!</v>
      </c>
      <c r="AY42" s="313" t="e">
        <f>IF(#REF!="snížená",I42,0)</f>
        <v>#REF!</v>
      </c>
      <c r="AZ42" s="313" t="e">
        <f>IF(#REF!="zákl. přenesená",I42,0)</f>
        <v>#REF!</v>
      </c>
      <c r="BA42" s="313" t="e">
        <f>IF(#REF!="sníž. přenesená",I42,0)</f>
        <v>#REF!</v>
      </c>
      <c r="BB42" s="313" t="e">
        <f>IF(#REF!="nulová",I42,0)</f>
        <v>#REF!</v>
      </c>
      <c r="BC42" s="291" t="s">
        <v>922</v>
      </c>
      <c r="BD42" s="313">
        <f t="shared" si="11"/>
        <v>0</v>
      </c>
      <c r="BE42" s="291" t="s">
        <v>1184</v>
      </c>
      <c r="BF42" s="291" t="s">
        <v>399</v>
      </c>
    </row>
    <row r="43" spans="1:58" s="287" customFormat="1" ht="22.5" customHeight="1">
      <c r="A43" s="285"/>
      <c r="B43" s="305" t="s">
        <v>400</v>
      </c>
      <c r="C43" s="305" t="s">
        <v>56</v>
      </c>
      <c r="D43" s="306" t="s">
        <v>401</v>
      </c>
      <c r="E43" s="489" t="s">
        <v>402</v>
      </c>
      <c r="F43" s="401" t="s">
        <v>9</v>
      </c>
      <c r="G43" s="308">
        <v>1</v>
      </c>
      <c r="H43" s="274"/>
      <c r="I43" s="309">
        <f t="shared" si="9"/>
        <v>0</v>
      </c>
      <c r="J43" s="310" t="s">
        <v>261</v>
      </c>
      <c r="K43" s="285"/>
      <c r="L43" s="311">
        <v>0.001</v>
      </c>
      <c r="M43" s="312">
        <f t="shared" si="10"/>
        <v>0.001</v>
      </c>
      <c r="AK43" s="291" t="s">
        <v>1184</v>
      </c>
      <c r="AM43" s="291" t="s">
        <v>56</v>
      </c>
      <c r="AN43" s="291" t="s">
        <v>981</v>
      </c>
      <c r="AR43" s="291" t="s">
        <v>253</v>
      </c>
      <c r="AX43" s="313" t="e">
        <f>IF(#REF!="základní",I43,0)</f>
        <v>#REF!</v>
      </c>
      <c r="AY43" s="313" t="e">
        <f>IF(#REF!="snížená",I43,0)</f>
        <v>#REF!</v>
      </c>
      <c r="AZ43" s="313" t="e">
        <f>IF(#REF!="zákl. přenesená",I43,0)</f>
        <v>#REF!</v>
      </c>
      <c r="BA43" s="313" t="e">
        <f>IF(#REF!="sníž. přenesená",I43,0)</f>
        <v>#REF!</v>
      </c>
      <c r="BB43" s="313" t="e">
        <f>IF(#REF!="nulová",I43,0)</f>
        <v>#REF!</v>
      </c>
      <c r="BC43" s="291" t="s">
        <v>922</v>
      </c>
      <c r="BD43" s="313">
        <f t="shared" si="11"/>
        <v>0</v>
      </c>
      <c r="BE43" s="291" t="s">
        <v>1184</v>
      </c>
      <c r="BF43" s="291" t="s">
        <v>403</v>
      </c>
    </row>
    <row r="44" spans="1:58" s="287" customFormat="1" ht="22.5" customHeight="1">
      <c r="A44" s="285"/>
      <c r="B44" s="305" t="s">
        <v>404</v>
      </c>
      <c r="C44" s="305" t="s">
        <v>56</v>
      </c>
      <c r="D44" s="306" t="s">
        <v>405</v>
      </c>
      <c r="E44" s="489" t="s">
        <v>406</v>
      </c>
      <c r="F44" s="401" t="s">
        <v>9</v>
      </c>
      <c r="G44" s="308">
        <v>1</v>
      </c>
      <c r="H44" s="274"/>
      <c r="I44" s="309">
        <f t="shared" si="9"/>
        <v>0</v>
      </c>
      <c r="J44" s="310" t="s">
        <v>261</v>
      </c>
      <c r="K44" s="285"/>
      <c r="L44" s="311">
        <v>0.0016</v>
      </c>
      <c r="M44" s="312">
        <f t="shared" si="10"/>
        <v>0.0016</v>
      </c>
      <c r="AK44" s="291" t="s">
        <v>257</v>
      </c>
      <c r="AM44" s="291" t="s">
        <v>56</v>
      </c>
      <c r="AN44" s="291" t="s">
        <v>981</v>
      </c>
      <c r="AR44" s="291" t="s">
        <v>253</v>
      </c>
      <c r="AX44" s="313" t="e">
        <f>IF(#REF!="základní",I44,0)</f>
        <v>#REF!</v>
      </c>
      <c r="AY44" s="313" t="e">
        <f>IF(#REF!="snížená",I44,0)</f>
        <v>#REF!</v>
      </c>
      <c r="AZ44" s="313" t="e">
        <f>IF(#REF!="zákl. přenesená",I44,0)</f>
        <v>#REF!</v>
      </c>
      <c r="BA44" s="313" t="e">
        <f>IF(#REF!="sníž. přenesená",I44,0)</f>
        <v>#REF!</v>
      </c>
      <c r="BB44" s="313" t="e">
        <f>IF(#REF!="nulová",I44,0)</f>
        <v>#REF!</v>
      </c>
      <c r="BC44" s="291" t="s">
        <v>922</v>
      </c>
      <c r="BD44" s="313">
        <f t="shared" si="11"/>
        <v>0</v>
      </c>
      <c r="BE44" s="291" t="s">
        <v>257</v>
      </c>
      <c r="BF44" s="291" t="s">
        <v>407</v>
      </c>
    </row>
    <row r="45" spans="1:58" s="287" customFormat="1" ht="22.5" customHeight="1">
      <c r="A45" s="285"/>
      <c r="B45" s="305" t="s">
        <v>408</v>
      </c>
      <c r="C45" s="305" t="s">
        <v>56</v>
      </c>
      <c r="D45" s="306" t="s">
        <v>409</v>
      </c>
      <c r="E45" s="489" t="s">
        <v>410</v>
      </c>
      <c r="F45" s="401" t="s">
        <v>411</v>
      </c>
      <c r="G45" s="308">
        <v>2</v>
      </c>
      <c r="H45" s="274"/>
      <c r="I45" s="309">
        <f t="shared" si="9"/>
        <v>0</v>
      </c>
      <c r="J45" s="310" t="s">
        <v>261</v>
      </c>
      <c r="K45" s="285"/>
      <c r="L45" s="311">
        <v>0</v>
      </c>
      <c r="M45" s="312">
        <f t="shared" si="10"/>
        <v>0</v>
      </c>
      <c r="AK45" s="291" t="s">
        <v>1184</v>
      </c>
      <c r="AM45" s="291" t="s">
        <v>56</v>
      </c>
      <c r="AN45" s="291" t="s">
        <v>981</v>
      </c>
      <c r="AR45" s="291" t="s">
        <v>253</v>
      </c>
      <c r="AX45" s="313" t="e">
        <f>IF(#REF!="základní",I45,0)</f>
        <v>#REF!</v>
      </c>
      <c r="AY45" s="313" t="e">
        <f>IF(#REF!="snížená",I45,0)</f>
        <v>#REF!</v>
      </c>
      <c r="AZ45" s="313" t="e">
        <f>IF(#REF!="zákl. přenesená",I45,0)</f>
        <v>#REF!</v>
      </c>
      <c r="BA45" s="313" t="e">
        <f>IF(#REF!="sníž. přenesená",I45,0)</f>
        <v>#REF!</v>
      </c>
      <c r="BB45" s="313" t="e">
        <f>IF(#REF!="nulová",I45,0)</f>
        <v>#REF!</v>
      </c>
      <c r="BC45" s="291" t="s">
        <v>922</v>
      </c>
      <c r="BD45" s="313">
        <f t="shared" si="11"/>
        <v>0</v>
      </c>
      <c r="BE45" s="291" t="s">
        <v>1184</v>
      </c>
      <c r="BF45" s="291" t="s">
        <v>412</v>
      </c>
    </row>
    <row r="46" spans="1:58" s="287" customFormat="1" ht="22.5" customHeight="1">
      <c r="A46" s="285"/>
      <c r="B46" s="305" t="s">
        <v>413</v>
      </c>
      <c r="C46" s="305" t="s">
        <v>56</v>
      </c>
      <c r="D46" s="306" t="s">
        <v>414</v>
      </c>
      <c r="E46" s="489" t="s">
        <v>415</v>
      </c>
      <c r="F46" s="401" t="s">
        <v>9</v>
      </c>
      <c r="G46" s="308">
        <v>5</v>
      </c>
      <c r="H46" s="274"/>
      <c r="I46" s="309">
        <f t="shared" si="9"/>
        <v>0</v>
      </c>
      <c r="J46" s="310" t="s">
        <v>261</v>
      </c>
      <c r="K46" s="285"/>
      <c r="L46" s="311">
        <v>0.0004</v>
      </c>
      <c r="M46" s="312">
        <f t="shared" si="10"/>
        <v>0.002</v>
      </c>
      <c r="AK46" s="291" t="s">
        <v>1184</v>
      </c>
      <c r="AM46" s="291" t="s">
        <v>56</v>
      </c>
      <c r="AN46" s="291" t="s">
        <v>981</v>
      </c>
      <c r="AR46" s="291" t="s">
        <v>253</v>
      </c>
      <c r="AX46" s="313" t="e">
        <f>IF(#REF!="základní",I46,0)</f>
        <v>#REF!</v>
      </c>
      <c r="AY46" s="313" t="e">
        <f>IF(#REF!="snížená",I46,0)</f>
        <v>#REF!</v>
      </c>
      <c r="AZ46" s="313" t="e">
        <f>IF(#REF!="zákl. přenesená",I46,0)</f>
        <v>#REF!</v>
      </c>
      <c r="BA46" s="313" t="e">
        <f>IF(#REF!="sníž. přenesená",I46,0)</f>
        <v>#REF!</v>
      </c>
      <c r="BB46" s="313" t="e">
        <f>IF(#REF!="nulová",I46,0)</f>
        <v>#REF!</v>
      </c>
      <c r="BC46" s="291" t="s">
        <v>922</v>
      </c>
      <c r="BD46" s="313">
        <f t="shared" si="11"/>
        <v>0</v>
      </c>
      <c r="BE46" s="291" t="s">
        <v>1184</v>
      </c>
      <c r="BF46" s="291" t="s">
        <v>416</v>
      </c>
    </row>
    <row r="47" spans="1:58" s="287" customFormat="1" ht="22.5" customHeight="1">
      <c r="A47" s="285"/>
      <c r="B47" s="305" t="s">
        <v>417</v>
      </c>
      <c r="C47" s="305" t="s">
        <v>56</v>
      </c>
      <c r="D47" s="306" t="s">
        <v>418</v>
      </c>
      <c r="E47" s="489" t="s">
        <v>419</v>
      </c>
      <c r="F47" s="401" t="s">
        <v>9</v>
      </c>
      <c r="G47" s="308">
        <v>2</v>
      </c>
      <c r="H47" s="274"/>
      <c r="I47" s="309">
        <f t="shared" si="9"/>
        <v>0</v>
      </c>
      <c r="J47" s="310" t="s">
        <v>261</v>
      </c>
      <c r="K47" s="285"/>
      <c r="L47" s="311">
        <v>0.00035</v>
      </c>
      <c r="M47" s="312">
        <f t="shared" si="10"/>
        <v>0.0007</v>
      </c>
      <c r="AK47" s="291" t="s">
        <v>257</v>
      </c>
      <c r="AM47" s="291" t="s">
        <v>56</v>
      </c>
      <c r="AN47" s="291" t="s">
        <v>981</v>
      </c>
      <c r="AR47" s="291" t="s">
        <v>253</v>
      </c>
      <c r="AX47" s="313" t="e">
        <f>IF(#REF!="základní",I47,0)</f>
        <v>#REF!</v>
      </c>
      <c r="AY47" s="313" t="e">
        <f>IF(#REF!="snížená",I47,0)</f>
        <v>#REF!</v>
      </c>
      <c r="AZ47" s="313" t="e">
        <f>IF(#REF!="zákl. přenesená",I47,0)</f>
        <v>#REF!</v>
      </c>
      <c r="BA47" s="313" t="e">
        <f>IF(#REF!="sníž. přenesená",I47,0)</f>
        <v>#REF!</v>
      </c>
      <c r="BB47" s="313" t="e">
        <f>IF(#REF!="nulová",I47,0)</f>
        <v>#REF!</v>
      </c>
      <c r="BC47" s="291" t="s">
        <v>922</v>
      </c>
      <c r="BD47" s="313">
        <f t="shared" si="11"/>
        <v>0</v>
      </c>
      <c r="BE47" s="291" t="s">
        <v>257</v>
      </c>
      <c r="BF47" s="291" t="s">
        <v>420</v>
      </c>
    </row>
    <row r="48" spans="1:58" s="287" customFormat="1" ht="22.5" customHeight="1">
      <c r="A48" s="285"/>
      <c r="B48" s="305" t="s">
        <v>421</v>
      </c>
      <c r="C48" s="305" t="s">
        <v>56</v>
      </c>
      <c r="D48" s="306" t="s">
        <v>422</v>
      </c>
      <c r="E48" s="489" t="s">
        <v>423</v>
      </c>
      <c r="F48" s="401" t="s">
        <v>9</v>
      </c>
      <c r="G48" s="308">
        <v>2</v>
      </c>
      <c r="H48" s="274"/>
      <c r="I48" s="309">
        <f t="shared" si="9"/>
        <v>0</v>
      </c>
      <c r="J48" s="310" t="s">
        <v>261</v>
      </c>
      <c r="K48" s="285"/>
      <c r="L48" s="311">
        <v>0</v>
      </c>
      <c r="M48" s="312">
        <f t="shared" si="10"/>
        <v>0</v>
      </c>
      <c r="AK48" s="291" t="s">
        <v>257</v>
      </c>
      <c r="AM48" s="291" t="s">
        <v>56</v>
      </c>
      <c r="AN48" s="291" t="s">
        <v>981</v>
      </c>
      <c r="AR48" s="291" t="s">
        <v>253</v>
      </c>
      <c r="AX48" s="313" t="e">
        <f>IF(#REF!="základní",I48,0)</f>
        <v>#REF!</v>
      </c>
      <c r="AY48" s="313" t="e">
        <f>IF(#REF!="snížená",I48,0)</f>
        <v>#REF!</v>
      </c>
      <c r="AZ48" s="313" t="e">
        <f>IF(#REF!="zákl. přenesená",I48,0)</f>
        <v>#REF!</v>
      </c>
      <c r="BA48" s="313" t="e">
        <f>IF(#REF!="sníž. přenesená",I48,0)</f>
        <v>#REF!</v>
      </c>
      <c r="BB48" s="313" t="e">
        <f>IF(#REF!="nulová",I48,0)</f>
        <v>#REF!</v>
      </c>
      <c r="BC48" s="291" t="s">
        <v>922</v>
      </c>
      <c r="BD48" s="313">
        <f t="shared" si="11"/>
        <v>0</v>
      </c>
      <c r="BE48" s="291" t="s">
        <v>257</v>
      </c>
      <c r="BF48" s="291" t="s">
        <v>424</v>
      </c>
    </row>
    <row r="49" spans="1:58" s="287" customFormat="1" ht="22.5" customHeight="1">
      <c r="A49" s="285"/>
      <c r="B49" s="305" t="s">
        <v>425</v>
      </c>
      <c r="C49" s="305" t="s">
        <v>56</v>
      </c>
      <c r="D49" s="306" t="s">
        <v>426</v>
      </c>
      <c r="E49" s="489" t="s">
        <v>427</v>
      </c>
      <c r="F49" s="401" t="s">
        <v>9</v>
      </c>
      <c r="G49" s="308">
        <v>7</v>
      </c>
      <c r="H49" s="274"/>
      <c r="I49" s="309">
        <f t="shared" si="9"/>
        <v>0</v>
      </c>
      <c r="J49" s="310" t="s">
        <v>261</v>
      </c>
      <c r="K49" s="285"/>
      <c r="L49" s="311">
        <v>0.0006</v>
      </c>
      <c r="M49" s="312">
        <f t="shared" si="10"/>
        <v>0.0042</v>
      </c>
      <c r="AK49" s="291" t="s">
        <v>257</v>
      </c>
      <c r="AM49" s="291" t="s">
        <v>56</v>
      </c>
      <c r="AN49" s="291" t="s">
        <v>981</v>
      </c>
      <c r="AR49" s="291" t="s">
        <v>253</v>
      </c>
      <c r="AX49" s="313" t="e">
        <f>IF(#REF!="základní",I49,0)</f>
        <v>#REF!</v>
      </c>
      <c r="AY49" s="313" t="e">
        <f>IF(#REF!="snížená",I49,0)</f>
        <v>#REF!</v>
      </c>
      <c r="AZ49" s="313" t="e">
        <f>IF(#REF!="zákl. přenesená",I49,0)</f>
        <v>#REF!</v>
      </c>
      <c r="BA49" s="313" t="e">
        <f>IF(#REF!="sníž. přenesená",I49,0)</f>
        <v>#REF!</v>
      </c>
      <c r="BB49" s="313" t="e">
        <f>IF(#REF!="nulová",I49,0)</f>
        <v>#REF!</v>
      </c>
      <c r="BC49" s="291" t="s">
        <v>922</v>
      </c>
      <c r="BD49" s="313">
        <f t="shared" si="11"/>
        <v>0</v>
      </c>
      <c r="BE49" s="291" t="s">
        <v>257</v>
      </c>
      <c r="BF49" s="291" t="s">
        <v>428</v>
      </c>
    </row>
    <row r="50" spans="1:58" s="287" customFormat="1" ht="22.5" customHeight="1">
      <c r="A50" s="285"/>
      <c r="B50" s="305" t="s">
        <v>429</v>
      </c>
      <c r="C50" s="305" t="s">
        <v>56</v>
      </c>
      <c r="D50" s="306" t="s">
        <v>430</v>
      </c>
      <c r="E50" s="489" t="s">
        <v>431</v>
      </c>
      <c r="F50" s="401" t="s">
        <v>9</v>
      </c>
      <c r="G50" s="308">
        <v>14</v>
      </c>
      <c r="H50" s="274"/>
      <c r="I50" s="309">
        <f t="shared" si="9"/>
        <v>0</v>
      </c>
      <c r="J50" s="310" t="s">
        <v>261</v>
      </c>
      <c r="K50" s="285"/>
      <c r="L50" s="311">
        <v>0.0001</v>
      </c>
      <c r="M50" s="312">
        <f t="shared" si="10"/>
        <v>0.0014</v>
      </c>
      <c r="AK50" s="291" t="s">
        <v>1184</v>
      </c>
      <c r="AM50" s="291" t="s">
        <v>56</v>
      </c>
      <c r="AN50" s="291" t="s">
        <v>981</v>
      </c>
      <c r="AR50" s="291" t="s">
        <v>253</v>
      </c>
      <c r="AX50" s="313" t="e">
        <f>IF(#REF!="základní",I50,0)</f>
        <v>#REF!</v>
      </c>
      <c r="AY50" s="313" t="e">
        <f>IF(#REF!="snížená",I50,0)</f>
        <v>#REF!</v>
      </c>
      <c r="AZ50" s="313" t="e">
        <f>IF(#REF!="zákl. přenesená",I50,0)</f>
        <v>#REF!</v>
      </c>
      <c r="BA50" s="313" t="e">
        <f>IF(#REF!="sníž. přenesená",I50,0)</f>
        <v>#REF!</v>
      </c>
      <c r="BB50" s="313" t="e">
        <f>IF(#REF!="nulová",I50,0)</f>
        <v>#REF!</v>
      </c>
      <c r="BC50" s="291" t="s">
        <v>922</v>
      </c>
      <c r="BD50" s="313">
        <f t="shared" si="11"/>
        <v>0</v>
      </c>
      <c r="BE50" s="291" t="s">
        <v>1184</v>
      </c>
      <c r="BF50" s="291" t="s">
        <v>432</v>
      </c>
    </row>
    <row r="51" spans="1:58" s="287" customFormat="1" ht="22.5" customHeight="1">
      <c r="A51" s="285"/>
      <c r="B51" s="305" t="s">
        <v>433</v>
      </c>
      <c r="C51" s="305" t="s">
        <v>56</v>
      </c>
      <c r="D51" s="306" t="s">
        <v>434</v>
      </c>
      <c r="E51" s="489" t="s">
        <v>435</v>
      </c>
      <c r="F51" s="401" t="s">
        <v>9</v>
      </c>
      <c r="G51" s="308">
        <v>4</v>
      </c>
      <c r="H51" s="274"/>
      <c r="I51" s="309">
        <f t="shared" si="9"/>
        <v>0</v>
      </c>
      <c r="J51" s="310" t="s">
        <v>261</v>
      </c>
      <c r="K51" s="285"/>
      <c r="L51" s="311">
        <v>0.0001</v>
      </c>
      <c r="M51" s="312">
        <f t="shared" si="10"/>
        <v>0.0004</v>
      </c>
      <c r="AK51" s="291" t="s">
        <v>1184</v>
      </c>
      <c r="AM51" s="291" t="s">
        <v>56</v>
      </c>
      <c r="AN51" s="291" t="s">
        <v>981</v>
      </c>
      <c r="AR51" s="291" t="s">
        <v>253</v>
      </c>
      <c r="AX51" s="313" t="e">
        <f>IF(#REF!="základní",I51,0)</f>
        <v>#REF!</v>
      </c>
      <c r="AY51" s="313" t="e">
        <f>IF(#REF!="snížená",I51,0)</f>
        <v>#REF!</v>
      </c>
      <c r="AZ51" s="313" t="e">
        <f>IF(#REF!="zákl. přenesená",I51,0)</f>
        <v>#REF!</v>
      </c>
      <c r="BA51" s="313" t="e">
        <f>IF(#REF!="sníž. přenesená",I51,0)</f>
        <v>#REF!</v>
      </c>
      <c r="BB51" s="313" t="e">
        <f>IF(#REF!="nulová",I51,0)</f>
        <v>#REF!</v>
      </c>
      <c r="BC51" s="291" t="s">
        <v>922</v>
      </c>
      <c r="BD51" s="313">
        <f t="shared" si="11"/>
        <v>0</v>
      </c>
      <c r="BE51" s="291" t="s">
        <v>1184</v>
      </c>
      <c r="BF51" s="291" t="s">
        <v>436</v>
      </c>
    </row>
    <row r="52" spans="1:58" s="287" customFormat="1" ht="22.5" customHeight="1">
      <c r="A52" s="285"/>
      <c r="B52" s="305" t="s">
        <v>437</v>
      </c>
      <c r="C52" s="305" t="s">
        <v>56</v>
      </c>
      <c r="D52" s="306" t="s">
        <v>438</v>
      </c>
      <c r="E52" s="489" t="s">
        <v>439</v>
      </c>
      <c r="F52" s="401" t="s">
        <v>9</v>
      </c>
      <c r="G52" s="308">
        <v>10</v>
      </c>
      <c r="H52" s="274"/>
      <c r="I52" s="309">
        <f t="shared" si="9"/>
        <v>0</v>
      </c>
      <c r="J52" s="310" t="s">
        <v>261</v>
      </c>
      <c r="K52" s="285"/>
      <c r="L52" s="311">
        <v>0.0001</v>
      </c>
      <c r="M52" s="312">
        <f t="shared" si="10"/>
        <v>0.001</v>
      </c>
      <c r="AK52" s="291" t="s">
        <v>1184</v>
      </c>
      <c r="AM52" s="291" t="s">
        <v>56</v>
      </c>
      <c r="AN52" s="291" t="s">
        <v>981</v>
      </c>
      <c r="AR52" s="291" t="s">
        <v>253</v>
      </c>
      <c r="AX52" s="313" t="e">
        <f>IF(#REF!="základní",I52,0)</f>
        <v>#REF!</v>
      </c>
      <c r="AY52" s="313" t="e">
        <f>IF(#REF!="snížená",I52,0)</f>
        <v>#REF!</v>
      </c>
      <c r="AZ52" s="313" t="e">
        <f>IF(#REF!="zákl. přenesená",I52,0)</f>
        <v>#REF!</v>
      </c>
      <c r="BA52" s="313" t="e">
        <f>IF(#REF!="sníž. přenesená",I52,0)</f>
        <v>#REF!</v>
      </c>
      <c r="BB52" s="313" t="e">
        <f>IF(#REF!="nulová",I52,0)</f>
        <v>#REF!</v>
      </c>
      <c r="BC52" s="291" t="s">
        <v>922</v>
      </c>
      <c r="BD52" s="313">
        <f t="shared" si="11"/>
        <v>0</v>
      </c>
      <c r="BE52" s="291" t="s">
        <v>1184</v>
      </c>
      <c r="BF52" s="291" t="s">
        <v>440</v>
      </c>
    </row>
    <row r="53" spans="1:58" s="287" customFormat="1" ht="31.5" customHeight="1">
      <c r="A53" s="285"/>
      <c r="B53" s="305" t="s">
        <v>441</v>
      </c>
      <c r="C53" s="305" t="s">
        <v>56</v>
      </c>
      <c r="D53" s="306" t="s">
        <v>442</v>
      </c>
      <c r="E53" s="489" t="s">
        <v>443</v>
      </c>
      <c r="F53" s="401" t="s">
        <v>1076</v>
      </c>
      <c r="G53" s="308">
        <v>1</v>
      </c>
      <c r="H53" s="274"/>
      <c r="I53" s="309">
        <f t="shared" si="9"/>
        <v>0</v>
      </c>
      <c r="J53" s="310" t="s">
        <v>256</v>
      </c>
      <c r="K53" s="285"/>
      <c r="L53" s="311">
        <v>0</v>
      </c>
      <c r="M53" s="312">
        <f t="shared" si="10"/>
        <v>0</v>
      </c>
      <c r="AK53" s="291" t="s">
        <v>257</v>
      </c>
      <c r="AM53" s="291" t="s">
        <v>56</v>
      </c>
      <c r="AN53" s="291" t="s">
        <v>981</v>
      </c>
      <c r="AR53" s="291" t="s">
        <v>253</v>
      </c>
      <c r="AX53" s="313" t="e">
        <f>IF(#REF!="základní",I53,0)</f>
        <v>#REF!</v>
      </c>
      <c r="AY53" s="313" t="e">
        <f>IF(#REF!="snížená",I53,0)</f>
        <v>#REF!</v>
      </c>
      <c r="AZ53" s="313" t="e">
        <f>IF(#REF!="zákl. přenesená",I53,0)</f>
        <v>#REF!</v>
      </c>
      <c r="BA53" s="313" t="e">
        <f>IF(#REF!="sníž. přenesená",I53,0)</f>
        <v>#REF!</v>
      </c>
      <c r="BB53" s="313" t="e">
        <f>IF(#REF!="nulová",I53,0)</f>
        <v>#REF!</v>
      </c>
      <c r="BC53" s="291" t="s">
        <v>922</v>
      </c>
      <c r="BD53" s="313">
        <f t="shared" si="11"/>
        <v>0</v>
      </c>
      <c r="BE53" s="291" t="s">
        <v>257</v>
      </c>
      <c r="BF53" s="291" t="s">
        <v>444</v>
      </c>
    </row>
    <row r="54" spans="1:58" s="287" customFormat="1" ht="31.5" customHeight="1">
      <c r="A54" s="285"/>
      <c r="B54" s="305" t="s">
        <v>445</v>
      </c>
      <c r="C54" s="305" t="s">
        <v>56</v>
      </c>
      <c r="D54" s="306" t="s">
        <v>446</v>
      </c>
      <c r="E54" s="489" t="s">
        <v>447</v>
      </c>
      <c r="F54" s="401" t="s">
        <v>1076</v>
      </c>
      <c r="G54" s="308">
        <v>1</v>
      </c>
      <c r="H54" s="274"/>
      <c r="I54" s="309">
        <f t="shared" si="9"/>
        <v>0</v>
      </c>
      <c r="J54" s="310" t="s">
        <v>256</v>
      </c>
      <c r="K54" s="285"/>
      <c r="L54" s="311">
        <v>0</v>
      </c>
      <c r="M54" s="312">
        <f t="shared" si="10"/>
        <v>0</v>
      </c>
      <c r="AK54" s="291" t="s">
        <v>257</v>
      </c>
      <c r="AM54" s="291" t="s">
        <v>56</v>
      </c>
      <c r="AN54" s="291" t="s">
        <v>981</v>
      </c>
      <c r="AR54" s="291" t="s">
        <v>253</v>
      </c>
      <c r="AX54" s="313" t="e">
        <f>IF(#REF!="základní",I54,0)</f>
        <v>#REF!</v>
      </c>
      <c r="AY54" s="313" t="e">
        <f>IF(#REF!="snížená",I54,0)</f>
        <v>#REF!</v>
      </c>
      <c r="AZ54" s="313" t="e">
        <f>IF(#REF!="zákl. přenesená",I54,0)</f>
        <v>#REF!</v>
      </c>
      <c r="BA54" s="313" t="e">
        <f>IF(#REF!="sníž. přenesená",I54,0)</f>
        <v>#REF!</v>
      </c>
      <c r="BB54" s="313" t="e">
        <f>IF(#REF!="nulová",I54,0)</f>
        <v>#REF!</v>
      </c>
      <c r="BC54" s="291" t="s">
        <v>922</v>
      </c>
      <c r="BD54" s="313">
        <f t="shared" si="11"/>
        <v>0</v>
      </c>
      <c r="BE54" s="291" t="s">
        <v>257</v>
      </c>
      <c r="BF54" s="291" t="s">
        <v>448</v>
      </c>
    </row>
    <row r="55" spans="1:58" s="287" customFormat="1" ht="22.5" customHeight="1">
      <c r="A55" s="285"/>
      <c r="B55" s="305" t="s">
        <v>449</v>
      </c>
      <c r="C55" s="305" t="s">
        <v>56</v>
      </c>
      <c r="D55" s="306" t="s">
        <v>450</v>
      </c>
      <c r="E55" s="489" t="s">
        <v>451</v>
      </c>
      <c r="F55" s="401" t="s">
        <v>1004</v>
      </c>
      <c r="G55" s="308">
        <v>0.04</v>
      </c>
      <c r="H55" s="274"/>
      <c r="I55" s="309">
        <f t="shared" si="9"/>
        <v>0</v>
      </c>
      <c r="J55" s="310" t="s">
        <v>256</v>
      </c>
      <c r="K55" s="285"/>
      <c r="L55" s="311">
        <v>0</v>
      </c>
      <c r="M55" s="312">
        <f t="shared" si="10"/>
        <v>0</v>
      </c>
      <c r="AK55" s="291" t="s">
        <v>257</v>
      </c>
      <c r="AM55" s="291" t="s">
        <v>56</v>
      </c>
      <c r="AN55" s="291" t="s">
        <v>981</v>
      </c>
      <c r="AR55" s="291" t="s">
        <v>253</v>
      </c>
      <c r="AX55" s="313" t="e">
        <f>IF(#REF!="základní",I55,0)</f>
        <v>#REF!</v>
      </c>
      <c r="AY55" s="313" t="e">
        <f>IF(#REF!="snížená",I55,0)</f>
        <v>#REF!</v>
      </c>
      <c r="AZ55" s="313" t="e">
        <f>IF(#REF!="zákl. přenesená",I55,0)</f>
        <v>#REF!</v>
      </c>
      <c r="BA55" s="313" t="e">
        <f>IF(#REF!="sníž. přenesená",I55,0)</f>
        <v>#REF!</v>
      </c>
      <c r="BB55" s="313" t="e">
        <f>IF(#REF!="nulová",I55,0)</f>
        <v>#REF!</v>
      </c>
      <c r="BC55" s="291" t="s">
        <v>922</v>
      </c>
      <c r="BD55" s="313">
        <f t="shared" si="11"/>
        <v>0</v>
      </c>
      <c r="BE55" s="291" t="s">
        <v>257</v>
      </c>
      <c r="BF55" s="291" t="s">
        <v>452</v>
      </c>
    </row>
    <row r="56" spans="1:58" s="287" customFormat="1" ht="22.5" customHeight="1">
      <c r="A56" s="285"/>
      <c r="B56" s="305" t="s">
        <v>453</v>
      </c>
      <c r="C56" s="305" t="s">
        <v>56</v>
      </c>
      <c r="D56" s="306" t="s">
        <v>454</v>
      </c>
      <c r="E56" s="489" t="s">
        <v>455</v>
      </c>
      <c r="F56" s="401" t="s">
        <v>1004</v>
      </c>
      <c r="G56" s="308">
        <v>0.04</v>
      </c>
      <c r="H56" s="274"/>
      <c r="I56" s="309">
        <f t="shared" si="9"/>
        <v>0</v>
      </c>
      <c r="J56" s="310" t="s">
        <v>256</v>
      </c>
      <c r="K56" s="285"/>
      <c r="L56" s="311">
        <v>0</v>
      </c>
      <c r="M56" s="312">
        <f t="shared" si="10"/>
        <v>0</v>
      </c>
      <c r="AK56" s="291" t="s">
        <v>257</v>
      </c>
      <c r="AM56" s="291" t="s">
        <v>56</v>
      </c>
      <c r="AN56" s="291" t="s">
        <v>981</v>
      </c>
      <c r="AR56" s="291" t="s">
        <v>253</v>
      </c>
      <c r="AX56" s="313" t="e">
        <f>IF(#REF!="základní",I56,0)</f>
        <v>#REF!</v>
      </c>
      <c r="AY56" s="313" t="e">
        <f>IF(#REF!="snížená",I56,0)</f>
        <v>#REF!</v>
      </c>
      <c r="AZ56" s="313" t="e">
        <f>IF(#REF!="zákl. přenesená",I56,0)</f>
        <v>#REF!</v>
      </c>
      <c r="BA56" s="313" t="e">
        <f>IF(#REF!="sníž. přenesená",I56,0)</f>
        <v>#REF!</v>
      </c>
      <c r="BB56" s="313" t="e">
        <f>IF(#REF!="nulová",I56,0)</f>
        <v>#REF!</v>
      </c>
      <c r="BC56" s="291" t="s">
        <v>922</v>
      </c>
      <c r="BD56" s="313">
        <f t="shared" si="11"/>
        <v>0</v>
      </c>
      <c r="BE56" s="291" t="s">
        <v>257</v>
      </c>
      <c r="BF56" s="291" t="s">
        <v>456</v>
      </c>
    </row>
    <row r="57" spans="1:56" s="294" customFormat="1" ht="29.25" customHeight="1">
      <c r="A57" s="293"/>
      <c r="C57" s="302" t="s">
        <v>251</v>
      </c>
      <c r="D57" s="303" t="s">
        <v>457</v>
      </c>
      <c r="E57" s="303" t="s">
        <v>458</v>
      </c>
      <c r="F57" s="403"/>
      <c r="I57" s="304">
        <f>BD57</f>
        <v>0</v>
      </c>
      <c r="J57" s="310"/>
      <c r="K57" s="293"/>
      <c r="L57" s="298"/>
      <c r="M57" s="299">
        <f>SUM(M58:M65)</f>
        <v>0</v>
      </c>
      <c r="AK57" s="295" t="s">
        <v>981</v>
      </c>
      <c r="AM57" s="300" t="s">
        <v>251</v>
      </c>
      <c r="AN57" s="300" t="s">
        <v>922</v>
      </c>
      <c r="AR57" s="295" t="s">
        <v>253</v>
      </c>
      <c r="BD57" s="301">
        <f>SUM(BD58:BD65)</f>
        <v>0</v>
      </c>
    </row>
    <row r="58" spans="1:58" s="287" customFormat="1" ht="44.25" customHeight="1">
      <c r="A58" s="285"/>
      <c r="B58" s="305" t="s">
        <v>459</v>
      </c>
      <c r="C58" s="305" t="s">
        <v>56</v>
      </c>
      <c r="D58" s="306" t="s">
        <v>460</v>
      </c>
      <c r="E58" s="489" t="s">
        <v>461</v>
      </c>
      <c r="F58" s="401" t="s">
        <v>1076</v>
      </c>
      <c r="G58" s="308">
        <v>1</v>
      </c>
      <c r="H58" s="274"/>
      <c r="I58" s="309">
        <f aca="true" t="shared" si="12" ref="I58:I65">ROUND(H58*G58,2)</f>
        <v>0</v>
      </c>
      <c r="J58" s="310" t="s">
        <v>256</v>
      </c>
      <c r="K58" s="285"/>
      <c r="L58" s="311">
        <v>0</v>
      </c>
      <c r="M58" s="312">
        <f aca="true" t="shared" si="13" ref="M58:M65">L58*G58</f>
        <v>0</v>
      </c>
      <c r="AK58" s="291" t="s">
        <v>257</v>
      </c>
      <c r="AM58" s="291" t="s">
        <v>56</v>
      </c>
      <c r="AN58" s="291" t="s">
        <v>981</v>
      </c>
      <c r="AR58" s="291" t="s">
        <v>253</v>
      </c>
      <c r="AX58" s="313" t="e">
        <f>IF(#REF!="základní",I58,0)</f>
        <v>#REF!</v>
      </c>
      <c r="AY58" s="313" t="e">
        <f>IF(#REF!="snížená",I58,0)</f>
        <v>#REF!</v>
      </c>
      <c r="AZ58" s="313" t="e">
        <f>IF(#REF!="zákl. přenesená",I58,0)</f>
        <v>#REF!</v>
      </c>
      <c r="BA58" s="313" t="e">
        <f>IF(#REF!="sníž. přenesená",I58,0)</f>
        <v>#REF!</v>
      </c>
      <c r="BB58" s="313" t="e">
        <f>IF(#REF!="nulová",I58,0)</f>
        <v>#REF!</v>
      </c>
      <c r="BC58" s="291" t="s">
        <v>922</v>
      </c>
      <c r="BD58" s="313">
        <f aca="true" t="shared" si="14" ref="BD58:BD65">ROUND(H58*G58,2)</f>
        <v>0</v>
      </c>
      <c r="BE58" s="291" t="s">
        <v>257</v>
      </c>
      <c r="BF58" s="291" t="s">
        <v>462</v>
      </c>
    </row>
    <row r="59" spans="1:58" s="287" customFormat="1" ht="44.25" customHeight="1">
      <c r="A59" s="285"/>
      <c r="B59" s="305" t="s">
        <v>463</v>
      </c>
      <c r="C59" s="305" t="s">
        <v>56</v>
      </c>
      <c r="D59" s="306" t="s">
        <v>464</v>
      </c>
      <c r="E59" s="489" t="s">
        <v>465</v>
      </c>
      <c r="F59" s="401" t="s">
        <v>1076</v>
      </c>
      <c r="G59" s="308">
        <v>1</v>
      </c>
      <c r="H59" s="274"/>
      <c r="I59" s="309">
        <f t="shared" si="12"/>
        <v>0</v>
      </c>
      <c r="J59" s="310" t="s">
        <v>256</v>
      </c>
      <c r="K59" s="285"/>
      <c r="L59" s="311">
        <v>0</v>
      </c>
      <c r="M59" s="312">
        <f t="shared" si="13"/>
        <v>0</v>
      </c>
      <c r="AK59" s="291" t="s">
        <v>257</v>
      </c>
      <c r="AM59" s="291" t="s">
        <v>56</v>
      </c>
      <c r="AN59" s="291" t="s">
        <v>981</v>
      </c>
      <c r="AR59" s="291" t="s">
        <v>253</v>
      </c>
      <c r="AX59" s="313" t="e">
        <f>IF(#REF!="základní",I59,0)</f>
        <v>#REF!</v>
      </c>
      <c r="AY59" s="313" t="e">
        <f>IF(#REF!="snížená",I59,0)</f>
        <v>#REF!</v>
      </c>
      <c r="AZ59" s="313" t="e">
        <f>IF(#REF!="zákl. přenesená",I59,0)</f>
        <v>#REF!</v>
      </c>
      <c r="BA59" s="313" t="e">
        <f>IF(#REF!="sníž. přenesená",I59,0)</f>
        <v>#REF!</v>
      </c>
      <c r="BB59" s="313" t="e">
        <f>IF(#REF!="nulová",I59,0)</f>
        <v>#REF!</v>
      </c>
      <c r="BC59" s="291" t="s">
        <v>922</v>
      </c>
      <c r="BD59" s="313">
        <f t="shared" si="14"/>
        <v>0</v>
      </c>
      <c r="BE59" s="291" t="s">
        <v>257</v>
      </c>
      <c r="BF59" s="291" t="s">
        <v>466</v>
      </c>
    </row>
    <row r="60" spans="1:58" s="287" customFormat="1" ht="44.25" customHeight="1">
      <c r="A60" s="285"/>
      <c r="B60" s="305" t="s">
        <v>467</v>
      </c>
      <c r="C60" s="305" t="s">
        <v>56</v>
      </c>
      <c r="D60" s="306" t="s">
        <v>468</v>
      </c>
      <c r="E60" s="489" t="s">
        <v>469</v>
      </c>
      <c r="F60" s="401" t="s">
        <v>1076</v>
      </c>
      <c r="G60" s="308">
        <v>3</v>
      </c>
      <c r="H60" s="274"/>
      <c r="I60" s="309">
        <f t="shared" si="12"/>
        <v>0</v>
      </c>
      <c r="J60" s="310" t="s">
        <v>256</v>
      </c>
      <c r="K60" s="285"/>
      <c r="L60" s="311">
        <v>0</v>
      </c>
      <c r="M60" s="312">
        <f t="shared" si="13"/>
        <v>0</v>
      </c>
      <c r="AK60" s="291" t="s">
        <v>257</v>
      </c>
      <c r="AM60" s="291" t="s">
        <v>56</v>
      </c>
      <c r="AN60" s="291" t="s">
        <v>981</v>
      </c>
      <c r="AR60" s="291" t="s">
        <v>253</v>
      </c>
      <c r="AX60" s="313" t="e">
        <f>IF(#REF!="základní",I60,0)</f>
        <v>#REF!</v>
      </c>
      <c r="AY60" s="313" t="e">
        <f>IF(#REF!="snížená",I60,0)</f>
        <v>#REF!</v>
      </c>
      <c r="AZ60" s="313" t="e">
        <f>IF(#REF!="zákl. přenesená",I60,0)</f>
        <v>#REF!</v>
      </c>
      <c r="BA60" s="313" t="e">
        <f>IF(#REF!="sníž. přenesená",I60,0)</f>
        <v>#REF!</v>
      </c>
      <c r="BB60" s="313" t="e">
        <f>IF(#REF!="nulová",I60,0)</f>
        <v>#REF!</v>
      </c>
      <c r="BC60" s="291" t="s">
        <v>922</v>
      </c>
      <c r="BD60" s="313">
        <f t="shared" si="14"/>
        <v>0</v>
      </c>
      <c r="BE60" s="291" t="s">
        <v>257</v>
      </c>
      <c r="BF60" s="291" t="s">
        <v>470</v>
      </c>
    </row>
    <row r="61" spans="1:58" s="287" customFormat="1" ht="22.5" customHeight="1">
      <c r="A61" s="285"/>
      <c r="B61" s="305" t="s">
        <v>471</v>
      </c>
      <c r="C61" s="305" t="s">
        <v>56</v>
      </c>
      <c r="D61" s="306" t="s">
        <v>472</v>
      </c>
      <c r="E61" s="489" t="s">
        <v>473</v>
      </c>
      <c r="F61" s="401" t="s">
        <v>9</v>
      </c>
      <c r="G61" s="308">
        <v>1</v>
      </c>
      <c r="H61" s="274"/>
      <c r="I61" s="309">
        <f t="shared" si="12"/>
        <v>0</v>
      </c>
      <c r="J61" s="310" t="s">
        <v>261</v>
      </c>
      <c r="K61" s="285"/>
      <c r="L61" s="311">
        <v>0</v>
      </c>
      <c r="M61" s="312">
        <f t="shared" si="13"/>
        <v>0</v>
      </c>
      <c r="AK61" s="291" t="s">
        <v>257</v>
      </c>
      <c r="AM61" s="291" t="s">
        <v>56</v>
      </c>
      <c r="AN61" s="291" t="s">
        <v>981</v>
      </c>
      <c r="AR61" s="291" t="s">
        <v>253</v>
      </c>
      <c r="AX61" s="313" t="e">
        <f>IF(#REF!="základní",I61,0)</f>
        <v>#REF!</v>
      </c>
      <c r="AY61" s="313" t="e">
        <f>IF(#REF!="snížená",I61,0)</f>
        <v>#REF!</v>
      </c>
      <c r="AZ61" s="313" t="e">
        <f>IF(#REF!="zákl. přenesená",I61,0)</f>
        <v>#REF!</v>
      </c>
      <c r="BA61" s="313" t="e">
        <f>IF(#REF!="sníž. přenesená",I61,0)</f>
        <v>#REF!</v>
      </c>
      <c r="BB61" s="313" t="e">
        <f>IF(#REF!="nulová",I61,0)</f>
        <v>#REF!</v>
      </c>
      <c r="BC61" s="291" t="s">
        <v>922</v>
      </c>
      <c r="BD61" s="313">
        <f t="shared" si="14"/>
        <v>0</v>
      </c>
      <c r="BE61" s="291" t="s">
        <v>257</v>
      </c>
      <c r="BF61" s="291" t="s">
        <v>474</v>
      </c>
    </row>
    <row r="62" spans="1:58" s="287" customFormat="1" ht="22.5" customHeight="1">
      <c r="A62" s="285"/>
      <c r="B62" s="305" t="s">
        <v>475</v>
      </c>
      <c r="C62" s="305" t="s">
        <v>56</v>
      </c>
      <c r="D62" s="306" t="s">
        <v>476</v>
      </c>
      <c r="E62" s="489" t="s">
        <v>477</v>
      </c>
      <c r="F62" s="401" t="s">
        <v>9</v>
      </c>
      <c r="G62" s="308">
        <v>1</v>
      </c>
      <c r="H62" s="274"/>
      <c r="I62" s="309">
        <f t="shared" si="12"/>
        <v>0</v>
      </c>
      <c r="J62" s="310" t="s">
        <v>261</v>
      </c>
      <c r="K62" s="285"/>
      <c r="L62" s="311">
        <v>0</v>
      </c>
      <c r="M62" s="312">
        <f t="shared" si="13"/>
        <v>0</v>
      </c>
      <c r="AK62" s="291" t="s">
        <v>257</v>
      </c>
      <c r="AM62" s="291" t="s">
        <v>56</v>
      </c>
      <c r="AN62" s="291" t="s">
        <v>981</v>
      </c>
      <c r="AR62" s="291" t="s">
        <v>253</v>
      </c>
      <c r="AX62" s="313" t="e">
        <f>IF(#REF!="základní",I62,0)</f>
        <v>#REF!</v>
      </c>
      <c r="AY62" s="313" t="e">
        <f>IF(#REF!="snížená",I62,0)</f>
        <v>#REF!</v>
      </c>
      <c r="AZ62" s="313" t="e">
        <f>IF(#REF!="zákl. přenesená",I62,0)</f>
        <v>#REF!</v>
      </c>
      <c r="BA62" s="313" t="e">
        <f>IF(#REF!="sníž. přenesená",I62,0)</f>
        <v>#REF!</v>
      </c>
      <c r="BB62" s="313" t="e">
        <f>IF(#REF!="nulová",I62,0)</f>
        <v>#REF!</v>
      </c>
      <c r="BC62" s="291" t="s">
        <v>922</v>
      </c>
      <c r="BD62" s="313">
        <f t="shared" si="14"/>
        <v>0</v>
      </c>
      <c r="BE62" s="291" t="s">
        <v>257</v>
      </c>
      <c r="BF62" s="291" t="s">
        <v>478</v>
      </c>
    </row>
    <row r="63" spans="1:58" s="287" customFormat="1" ht="22.5" customHeight="1">
      <c r="A63" s="285"/>
      <c r="B63" s="305" t="s">
        <v>479</v>
      </c>
      <c r="C63" s="305" t="s">
        <v>56</v>
      </c>
      <c r="D63" s="306" t="s">
        <v>480</v>
      </c>
      <c r="E63" s="489" t="s">
        <v>481</v>
      </c>
      <c r="F63" s="401" t="s">
        <v>1076</v>
      </c>
      <c r="G63" s="308">
        <v>2</v>
      </c>
      <c r="H63" s="274"/>
      <c r="I63" s="309">
        <f t="shared" si="12"/>
        <v>0</v>
      </c>
      <c r="J63" s="310" t="s">
        <v>256</v>
      </c>
      <c r="K63" s="285"/>
      <c r="L63" s="311">
        <v>0</v>
      </c>
      <c r="M63" s="312">
        <f t="shared" si="13"/>
        <v>0</v>
      </c>
      <c r="AK63" s="291" t="s">
        <v>257</v>
      </c>
      <c r="AM63" s="291" t="s">
        <v>56</v>
      </c>
      <c r="AN63" s="291" t="s">
        <v>981</v>
      </c>
      <c r="AR63" s="291" t="s">
        <v>253</v>
      </c>
      <c r="AX63" s="313" t="e">
        <f>IF(#REF!="základní",I63,0)</f>
        <v>#REF!</v>
      </c>
      <c r="AY63" s="313" t="e">
        <f>IF(#REF!="snížená",I63,0)</f>
        <v>#REF!</v>
      </c>
      <c r="AZ63" s="313" t="e">
        <f>IF(#REF!="zákl. přenesená",I63,0)</f>
        <v>#REF!</v>
      </c>
      <c r="BA63" s="313" t="e">
        <f>IF(#REF!="sníž. přenesená",I63,0)</f>
        <v>#REF!</v>
      </c>
      <c r="BB63" s="313" t="e">
        <f>IF(#REF!="nulová",I63,0)</f>
        <v>#REF!</v>
      </c>
      <c r="BC63" s="291" t="s">
        <v>922</v>
      </c>
      <c r="BD63" s="313">
        <f t="shared" si="14"/>
        <v>0</v>
      </c>
      <c r="BE63" s="291" t="s">
        <v>257</v>
      </c>
      <c r="BF63" s="291" t="s">
        <v>482</v>
      </c>
    </row>
    <row r="64" spans="1:58" s="287" customFormat="1" ht="22.5" customHeight="1">
      <c r="A64" s="285"/>
      <c r="B64" s="305" t="s">
        <v>483</v>
      </c>
      <c r="C64" s="305" t="s">
        <v>56</v>
      </c>
      <c r="D64" s="306" t="s">
        <v>484</v>
      </c>
      <c r="E64" s="489" t="s">
        <v>485</v>
      </c>
      <c r="F64" s="401" t="s">
        <v>1004</v>
      </c>
      <c r="G64" s="308">
        <v>0.261</v>
      </c>
      <c r="H64" s="274"/>
      <c r="I64" s="309">
        <f t="shared" si="12"/>
        <v>0</v>
      </c>
      <c r="J64" s="310" t="s">
        <v>256</v>
      </c>
      <c r="K64" s="285"/>
      <c r="L64" s="311">
        <v>0</v>
      </c>
      <c r="M64" s="312">
        <f t="shared" si="13"/>
        <v>0</v>
      </c>
      <c r="AK64" s="291" t="s">
        <v>257</v>
      </c>
      <c r="AM64" s="291" t="s">
        <v>56</v>
      </c>
      <c r="AN64" s="291" t="s">
        <v>981</v>
      </c>
      <c r="AR64" s="291" t="s">
        <v>253</v>
      </c>
      <c r="AX64" s="313" t="e">
        <f>IF(#REF!="základní",I64,0)</f>
        <v>#REF!</v>
      </c>
      <c r="AY64" s="313" t="e">
        <f>IF(#REF!="snížená",I64,0)</f>
        <v>#REF!</v>
      </c>
      <c r="AZ64" s="313" t="e">
        <f>IF(#REF!="zákl. přenesená",I64,0)</f>
        <v>#REF!</v>
      </c>
      <c r="BA64" s="313" t="e">
        <f>IF(#REF!="sníž. přenesená",I64,0)</f>
        <v>#REF!</v>
      </c>
      <c r="BB64" s="313" t="e">
        <f>IF(#REF!="nulová",I64,0)</f>
        <v>#REF!</v>
      </c>
      <c r="BC64" s="291" t="s">
        <v>922</v>
      </c>
      <c r="BD64" s="313">
        <f t="shared" si="14"/>
        <v>0</v>
      </c>
      <c r="BE64" s="291" t="s">
        <v>257</v>
      </c>
      <c r="BF64" s="291" t="s">
        <v>486</v>
      </c>
    </row>
    <row r="65" spans="1:58" s="287" customFormat="1" ht="31.5" customHeight="1">
      <c r="A65" s="285"/>
      <c r="B65" s="305" t="s">
        <v>487</v>
      </c>
      <c r="C65" s="305" t="s">
        <v>56</v>
      </c>
      <c r="D65" s="306" t="s">
        <v>488</v>
      </c>
      <c r="E65" s="489" t="s">
        <v>489</v>
      </c>
      <c r="F65" s="401" t="s">
        <v>1004</v>
      </c>
      <c r="G65" s="308">
        <v>0.261</v>
      </c>
      <c r="H65" s="274"/>
      <c r="I65" s="309">
        <f t="shared" si="12"/>
        <v>0</v>
      </c>
      <c r="J65" s="310" t="s">
        <v>256</v>
      </c>
      <c r="K65" s="285"/>
      <c r="L65" s="311">
        <v>0</v>
      </c>
      <c r="M65" s="312">
        <f t="shared" si="13"/>
        <v>0</v>
      </c>
      <c r="AK65" s="291" t="s">
        <v>257</v>
      </c>
      <c r="AM65" s="291" t="s">
        <v>56</v>
      </c>
      <c r="AN65" s="291" t="s">
        <v>981</v>
      </c>
      <c r="AR65" s="291" t="s">
        <v>253</v>
      </c>
      <c r="AX65" s="313" t="e">
        <f>IF(#REF!="základní",I65,0)</f>
        <v>#REF!</v>
      </c>
      <c r="AY65" s="313" t="e">
        <f>IF(#REF!="snížená",I65,0)</f>
        <v>#REF!</v>
      </c>
      <c r="AZ65" s="313" t="e">
        <f>IF(#REF!="zákl. přenesená",I65,0)</f>
        <v>#REF!</v>
      </c>
      <c r="BA65" s="313" t="e">
        <f>IF(#REF!="sníž. přenesená",I65,0)</f>
        <v>#REF!</v>
      </c>
      <c r="BB65" s="313" t="e">
        <f>IF(#REF!="nulová",I65,0)</f>
        <v>#REF!</v>
      </c>
      <c r="BC65" s="291" t="s">
        <v>922</v>
      </c>
      <c r="BD65" s="313">
        <f t="shared" si="14"/>
        <v>0</v>
      </c>
      <c r="BE65" s="291" t="s">
        <v>257</v>
      </c>
      <c r="BF65" s="291" t="s">
        <v>490</v>
      </c>
    </row>
    <row r="66" spans="1:56" s="294" customFormat="1" ht="29.25" customHeight="1">
      <c r="A66" s="293"/>
      <c r="C66" s="302" t="s">
        <v>251</v>
      </c>
      <c r="D66" s="303" t="s">
        <v>1707</v>
      </c>
      <c r="E66" s="303" t="s">
        <v>1708</v>
      </c>
      <c r="F66" s="403"/>
      <c r="I66" s="304">
        <f>BD66</f>
        <v>0</v>
      </c>
      <c r="J66" s="310"/>
      <c r="K66" s="293"/>
      <c r="L66" s="298"/>
      <c r="M66" s="299">
        <f>SUM(M67:M70)</f>
        <v>0</v>
      </c>
      <c r="AK66" s="295" t="s">
        <v>981</v>
      </c>
      <c r="AM66" s="300" t="s">
        <v>251</v>
      </c>
      <c r="AN66" s="300" t="s">
        <v>922</v>
      </c>
      <c r="AR66" s="295" t="s">
        <v>253</v>
      </c>
      <c r="BD66" s="301">
        <f>SUM(BD67:BD70)</f>
        <v>0</v>
      </c>
    </row>
    <row r="67" spans="1:58" s="287" customFormat="1" ht="22.5" customHeight="1">
      <c r="A67" s="285"/>
      <c r="B67" s="305" t="s">
        <v>491</v>
      </c>
      <c r="C67" s="305" t="s">
        <v>56</v>
      </c>
      <c r="D67" s="306" t="s">
        <v>492</v>
      </c>
      <c r="E67" s="489" t="s">
        <v>493</v>
      </c>
      <c r="F67" s="401" t="s">
        <v>1118</v>
      </c>
      <c r="G67" s="308">
        <v>50</v>
      </c>
      <c r="H67" s="274"/>
      <c r="I67" s="309">
        <f>ROUND(H67*G67,2)</f>
        <v>0</v>
      </c>
      <c r="J67" s="310" t="s">
        <v>256</v>
      </c>
      <c r="K67" s="285"/>
      <c r="L67" s="311">
        <v>0</v>
      </c>
      <c r="M67" s="312">
        <f>L67*G67</f>
        <v>0</v>
      </c>
      <c r="AK67" s="291" t="s">
        <v>257</v>
      </c>
      <c r="AM67" s="291" t="s">
        <v>56</v>
      </c>
      <c r="AN67" s="291" t="s">
        <v>981</v>
      </c>
      <c r="AR67" s="291" t="s">
        <v>253</v>
      </c>
      <c r="AX67" s="313" t="e">
        <f>IF(#REF!="základní",I67,0)</f>
        <v>#REF!</v>
      </c>
      <c r="AY67" s="313" t="e">
        <f>IF(#REF!="snížená",I67,0)</f>
        <v>#REF!</v>
      </c>
      <c r="AZ67" s="313" t="e">
        <f>IF(#REF!="zákl. přenesená",I67,0)</f>
        <v>#REF!</v>
      </c>
      <c r="BA67" s="313" t="e">
        <f>IF(#REF!="sníž. přenesená",I67,0)</f>
        <v>#REF!</v>
      </c>
      <c r="BB67" s="313" t="e">
        <f>IF(#REF!="nulová",I67,0)</f>
        <v>#REF!</v>
      </c>
      <c r="BC67" s="291" t="s">
        <v>922</v>
      </c>
      <c r="BD67" s="313">
        <f>ROUND(H67*G67,2)</f>
        <v>0</v>
      </c>
      <c r="BE67" s="291" t="s">
        <v>257</v>
      </c>
      <c r="BF67" s="291" t="s">
        <v>494</v>
      </c>
    </row>
    <row r="68" spans="1:58" s="321" customFormat="1" ht="22.5" customHeight="1">
      <c r="A68" s="314"/>
      <c r="B68" s="315" t="s">
        <v>495</v>
      </c>
      <c r="C68" s="315" t="s">
        <v>274</v>
      </c>
      <c r="D68" s="324" t="s">
        <v>496</v>
      </c>
      <c r="E68" s="490" t="s">
        <v>497</v>
      </c>
      <c r="F68" s="402" t="s">
        <v>1004</v>
      </c>
      <c r="G68" s="325">
        <v>0.05</v>
      </c>
      <c r="H68" s="276"/>
      <c r="I68" s="326">
        <f>ROUND(H68*G68,2)</f>
        <v>0</v>
      </c>
      <c r="J68" s="310" t="s">
        <v>261</v>
      </c>
      <c r="K68" s="314"/>
      <c r="L68" s="319">
        <v>0</v>
      </c>
      <c r="M68" s="320">
        <f>L68*G68</f>
        <v>0</v>
      </c>
      <c r="AK68" s="322" t="s">
        <v>277</v>
      </c>
      <c r="AM68" s="322" t="s">
        <v>274</v>
      </c>
      <c r="AN68" s="322" t="s">
        <v>981</v>
      </c>
      <c r="AR68" s="322" t="s">
        <v>253</v>
      </c>
      <c r="AX68" s="323" t="e">
        <f>IF(#REF!="základní",I68,0)</f>
        <v>#REF!</v>
      </c>
      <c r="AY68" s="323" t="e">
        <f>IF(#REF!="snížená",I68,0)</f>
        <v>#REF!</v>
      </c>
      <c r="AZ68" s="323" t="e">
        <f>IF(#REF!="zákl. přenesená",I68,0)</f>
        <v>#REF!</v>
      </c>
      <c r="BA68" s="323" t="e">
        <f>IF(#REF!="sníž. přenesená",I68,0)</f>
        <v>#REF!</v>
      </c>
      <c r="BB68" s="323" t="e">
        <f>IF(#REF!="nulová",I68,0)</f>
        <v>#REF!</v>
      </c>
      <c r="BC68" s="322" t="s">
        <v>922</v>
      </c>
      <c r="BD68" s="323">
        <f>ROUND(H68*G68,2)</f>
        <v>0</v>
      </c>
      <c r="BE68" s="322" t="s">
        <v>1184</v>
      </c>
      <c r="BF68" s="322" t="s">
        <v>498</v>
      </c>
    </row>
    <row r="69" spans="1:58" s="287" customFormat="1" ht="22.5" customHeight="1">
      <c r="A69" s="285"/>
      <c r="B69" s="305" t="s">
        <v>499</v>
      </c>
      <c r="C69" s="305" t="s">
        <v>56</v>
      </c>
      <c r="D69" s="306" t="s">
        <v>500</v>
      </c>
      <c r="E69" s="489" t="s">
        <v>501</v>
      </c>
      <c r="F69" s="401" t="s">
        <v>1004</v>
      </c>
      <c r="G69" s="308">
        <v>0.05</v>
      </c>
      <c r="H69" s="274"/>
      <c r="I69" s="309">
        <f>ROUND(H69*G69,2)</f>
        <v>0</v>
      </c>
      <c r="J69" s="310" t="s">
        <v>256</v>
      </c>
      <c r="K69" s="285"/>
      <c r="L69" s="311">
        <v>0</v>
      </c>
      <c r="M69" s="312">
        <f>L69*G69</f>
        <v>0</v>
      </c>
      <c r="AK69" s="291" t="s">
        <v>257</v>
      </c>
      <c r="AM69" s="291" t="s">
        <v>56</v>
      </c>
      <c r="AN69" s="291" t="s">
        <v>981</v>
      </c>
      <c r="AR69" s="291" t="s">
        <v>253</v>
      </c>
      <c r="AX69" s="313" t="e">
        <f>IF(#REF!="základní",I69,0)</f>
        <v>#REF!</v>
      </c>
      <c r="AY69" s="313" t="e">
        <f>IF(#REF!="snížená",I69,0)</f>
        <v>#REF!</v>
      </c>
      <c r="AZ69" s="313" t="e">
        <f>IF(#REF!="zákl. přenesená",I69,0)</f>
        <v>#REF!</v>
      </c>
      <c r="BA69" s="313" t="e">
        <f>IF(#REF!="sníž. přenesená",I69,0)</f>
        <v>#REF!</v>
      </c>
      <c r="BB69" s="313" t="e">
        <f>IF(#REF!="nulová",I69,0)</f>
        <v>#REF!</v>
      </c>
      <c r="BC69" s="291" t="s">
        <v>922</v>
      </c>
      <c r="BD69" s="313">
        <f>ROUND(H69*G69,2)</f>
        <v>0</v>
      </c>
      <c r="BE69" s="291" t="s">
        <v>257</v>
      </c>
      <c r="BF69" s="291" t="s">
        <v>502</v>
      </c>
    </row>
    <row r="70" spans="1:58" s="287" customFormat="1" ht="22.5" customHeight="1">
      <c r="A70" s="285"/>
      <c r="B70" s="305" t="s">
        <v>1284</v>
      </c>
      <c r="C70" s="305" t="s">
        <v>56</v>
      </c>
      <c r="D70" s="306" t="s">
        <v>503</v>
      </c>
      <c r="E70" s="489" t="s">
        <v>504</v>
      </c>
      <c r="F70" s="401" t="s">
        <v>1004</v>
      </c>
      <c r="G70" s="308">
        <v>0.05</v>
      </c>
      <c r="H70" s="274"/>
      <c r="I70" s="309">
        <f>ROUND(H70*G70,2)</f>
        <v>0</v>
      </c>
      <c r="J70" s="310" t="s">
        <v>256</v>
      </c>
      <c r="K70" s="285"/>
      <c r="L70" s="311">
        <v>0</v>
      </c>
      <c r="M70" s="312">
        <f>L70*G70</f>
        <v>0</v>
      </c>
      <c r="AK70" s="291" t="s">
        <v>257</v>
      </c>
      <c r="AM70" s="291" t="s">
        <v>56</v>
      </c>
      <c r="AN70" s="291" t="s">
        <v>981</v>
      </c>
      <c r="AR70" s="291" t="s">
        <v>253</v>
      </c>
      <c r="AX70" s="313" t="e">
        <f>IF(#REF!="základní",I70,0)</f>
        <v>#REF!</v>
      </c>
      <c r="AY70" s="313" t="e">
        <f>IF(#REF!="snížená",I70,0)</f>
        <v>#REF!</v>
      </c>
      <c r="AZ70" s="313" t="e">
        <f>IF(#REF!="zákl. přenesená",I70,0)</f>
        <v>#REF!</v>
      </c>
      <c r="BA70" s="313" t="e">
        <f>IF(#REF!="sníž. přenesená",I70,0)</f>
        <v>#REF!</v>
      </c>
      <c r="BB70" s="313" t="e">
        <f>IF(#REF!="nulová",I70,0)</f>
        <v>#REF!</v>
      </c>
      <c r="BC70" s="291" t="s">
        <v>922</v>
      </c>
      <c r="BD70" s="313">
        <f>ROUND(H70*G70,2)</f>
        <v>0</v>
      </c>
      <c r="BE70" s="291" t="s">
        <v>257</v>
      </c>
      <c r="BF70" s="291" t="s">
        <v>505</v>
      </c>
    </row>
    <row r="71" spans="1:56" s="294" customFormat="1" ht="29.25" customHeight="1">
      <c r="A71" s="293"/>
      <c r="C71" s="302" t="s">
        <v>251</v>
      </c>
      <c r="D71" s="303" t="s">
        <v>1805</v>
      </c>
      <c r="E71" s="303" t="s">
        <v>506</v>
      </c>
      <c r="F71" s="403"/>
      <c r="I71" s="304">
        <f>BD71</f>
        <v>0</v>
      </c>
      <c r="J71" s="310"/>
      <c r="K71" s="293"/>
      <c r="L71" s="298"/>
      <c r="M71" s="299">
        <f>SUM(M72:M73)</f>
        <v>0</v>
      </c>
      <c r="AK71" s="295" t="s">
        <v>981</v>
      </c>
      <c r="AM71" s="300" t="s">
        <v>251</v>
      </c>
      <c r="AN71" s="300" t="s">
        <v>922</v>
      </c>
      <c r="AR71" s="295" t="s">
        <v>253</v>
      </c>
      <c r="BD71" s="301">
        <f>SUM(BD72:BD73)</f>
        <v>0</v>
      </c>
    </row>
    <row r="72" spans="1:58" s="287" customFormat="1" ht="22.5" customHeight="1">
      <c r="A72" s="285"/>
      <c r="B72" s="305" t="s">
        <v>1317</v>
      </c>
      <c r="C72" s="305" t="s">
        <v>56</v>
      </c>
      <c r="D72" s="306" t="s">
        <v>507</v>
      </c>
      <c r="E72" s="489" t="s">
        <v>508</v>
      </c>
      <c r="F72" s="401" t="s">
        <v>936</v>
      </c>
      <c r="G72" s="308">
        <v>1</v>
      </c>
      <c r="H72" s="274"/>
      <c r="I72" s="309">
        <f>ROUND(H72*G72,2)</f>
        <v>0</v>
      </c>
      <c r="J72" s="310" t="s">
        <v>256</v>
      </c>
      <c r="K72" s="285"/>
      <c r="L72" s="311">
        <v>0</v>
      </c>
      <c r="M72" s="312">
        <f>L72*G72</f>
        <v>0</v>
      </c>
      <c r="AK72" s="291" t="s">
        <v>257</v>
      </c>
      <c r="AM72" s="291" t="s">
        <v>56</v>
      </c>
      <c r="AN72" s="291" t="s">
        <v>981</v>
      </c>
      <c r="AR72" s="291" t="s">
        <v>253</v>
      </c>
      <c r="AX72" s="313" t="e">
        <f>IF(#REF!="základní",I72,0)</f>
        <v>#REF!</v>
      </c>
      <c r="AY72" s="313" t="e">
        <f>IF(#REF!="snížená",I72,0)</f>
        <v>#REF!</v>
      </c>
      <c r="AZ72" s="313" t="e">
        <f>IF(#REF!="zákl. přenesená",I72,0)</f>
        <v>#REF!</v>
      </c>
      <c r="BA72" s="313" t="e">
        <f>IF(#REF!="sníž. přenesená",I72,0)</f>
        <v>#REF!</v>
      </c>
      <c r="BB72" s="313" t="e">
        <f>IF(#REF!="nulová",I72,0)</f>
        <v>#REF!</v>
      </c>
      <c r="BC72" s="291" t="s">
        <v>922</v>
      </c>
      <c r="BD72" s="313">
        <f>ROUND(H72*G72,2)</f>
        <v>0</v>
      </c>
      <c r="BE72" s="291" t="s">
        <v>257</v>
      </c>
      <c r="BF72" s="291" t="s">
        <v>509</v>
      </c>
    </row>
    <row r="73" spans="1:58" s="287" customFormat="1" ht="22.5" customHeight="1">
      <c r="A73" s="285"/>
      <c r="B73" s="305" t="s">
        <v>1371</v>
      </c>
      <c r="C73" s="305" t="s">
        <v>56</v>
      </c>
      <c r="D73" s="306" t="s">
        <v>510</v>
      </c>
      <c r="E73" s="489" t="s">
        <v>511</v>
      </c>
      <c r="F73" s="401" t="s">
        <v>936</v>
      </c>
      <c r="G73" s="308">
        <v>1</v>
      </c>
      <c r="H73" s="274"/>
      <c r="I73" s="309">
        <f>ROUND(H73*G73,2)</f>
        <v>0</v>
      </c>
      <c r="J73" s="310" t="s">
        <v>256</v>
      </c>
      <c r="K73" s="285"/>
      <c r="L73" s="327">
        <v>0</v>
      </c>
      <c r="M73" s="328">
        <f>L73*G73</f>
        <v>0</v>
      </c>
      <c r="AK73" s="291" t="s">
        <v>257</v>
      </c>
      <c r="AM73" s="291" t="s">
        <v>56</v>
      </c>
      <c r="AN73" s="291" t="s">
        <v>981</v>
      </c>
      <c r="AR73" s="291" t="s">
        <v>253</v>
      </c>
      <c r="AX73" s="313" t="e">
        <f>IF(#REF!="základní",I73,0)</f>
        <v>#REF!</v>
      </c>
      <c r="AY73" s="313" t="e">
        <f>IF(#REF!="snížená",I73,0)</f>
        <v>#REF!</v>
      </c>
      <c r="AZ73" s="313" t="e">
        <f>IF(#REF!="zákl. přenesená",I73,0)</f>
        <v>#REF!</v>
      </c>
      <c r="BA73" s="313" t="e">
        <f>IF(#REF!="sníž. přenesená",I73,0)</f>
        <v>#REF!</v>
      </c>
      <c r="BB73" s="313" t="e">
        <f>IF(#REF!="nulová",I73,0)</f>
        <v>#REF!</v>
      </c>
      <c r="BC73" s="291" t="s">
        <v>922</v>
      </c>
      <c r="BD73" s="313">
        <f>ROUND(H73*G73,2)</f>
        <v>0</v>
      </c>
      <c r="BE73" s="291" t="s">
        <v>257</v>
      </c>
      <c r="BF73" s="291" t="s">
        <v>512</v>
      </c>
    </row>
    <row r="74" spans="1:11" s="287" customFormat="1" ht="6.75" customHeight="1">
      <c r="A74" s="329"/>
      <c r="B74" s="330"/>
      <c r="C74" s="330"/>
      <c r="D74" s="330"/>
      <c r="E74" s="330"/>
      <c r="F74" s="330"/>
      <c r="G74" s="330"/>
      <c r="H74" s="330"/>
      <c r="I74" s="330"/>
      <c r="J74" s="330"/>
      <c r="K74" s="285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72"/>
  <sheetViews>
    <sheetView zoomScalePageLayoutView="0" workbookViewId="0" topLeftCell="A46">
      <selection activeCell="K68" sqref="K68:L68"/>
    </sheetView>
  </sheetViews>
  <sheetFormatPr defaultColWidth="9.00390625" defaultRowHeight="12.75"/>
  <cols>
    <col min="1" max="1" width="1.37890625" style="331" customWidth="1"/>
    <col min="2" max="2" width="3.625" style="331" customWidth="1"/>
    <col min="3" max="3" width="3.75390625" style="331" customWidth="1"/>
    <col min="4" max="4" width="14.75390625" style="331" customWidth="1"/>
    <col min="5" max="6" width="9.625" style="331" customWidth="1"/>
    <col min="7" max="7" width="10.75390625" style="331" customWidth="1"/>
    <col min="8" max="8" width="8.875" style="331" customWidth="1"/>
    <col min="9" max="9" width="4.375" style="331" customWidth="1"/>
    <col min="10" max="10" width="9.875" style="331" customWidth="1"/>
    <col min="11" max="11" width="10.25390625" style="331" customWidth="1"/>
    <col min="12" max="13" width="5.125" style="331" customWidth="1"/>
    <col min="14" max="14" width="1.75390625" style="331" customWidth="1"/>
    <col min="15" max="15" width="6.375" style="331" customWidth="1"/>
    <col min="16" max="16" width="3.625" style="331" customWidth="1"/>
    <col min="17" max="17" width="1.37890625" style="331" customWidth="1"/>
    <col min="18" max="18" width="7.00390625" style="331" customWidth="1"/>
    <col min="19" max="19" width="25.375" style="331" hidden="1" customWidth="1"/>
    <col min="20" max="20" width="14.00390625" style="331" hidden="1" customWidth="1"/>
    <col min="21" max="21" width="10.625" style="331" hidden="1" customWidth="1"/>
    <col min="22" max="22" width="14.00390625" style="331" hidden="1" customWidth="1"/>
    <col min="23" max="23" width="10.375" style="331" hidden="1" customWidth="1"/>
    <col min="24" max="24" width="12.875" style="331" hidden="1" customWidth="1"/>
    <col min="25" max="25" width="9.375" style="331" hidden="1" customWidth="1"/>
    <col min="26" max="26" width="12.875" style="331" hidden="1" customWidth="1"/>
    <col min="27" max="27" width="14.00390625" style="331" hidden="1" customWidth="1"/>
    <col min="28" max="28" width="9.375" style="331" customWidth="1"/>
    <col min="29" max="29" width="12.875" style="331" customWidth="1"/>
    <col min="30" max="30" width="14.00390625" style="331" customWidth="1"/>
    <col min="31" max="16384" width="9.125" style="331" customWidth="1"/>
  </cols>
  <sheetData>
    <row r="1" spans="1:26" s="284" customFormat="1" ht="29.25" customHeight="1">
      <c r="A1" s="277"/>
      <c r="B1" s="278" t="s">
        <v>237</v>
      </c>
      <c r="C1" s="279" t="s">
        <v>238</v>
      </c>
      <c r="D1" s="279" t="s">
        <v>239</v>
      </c>
      <c r="E1" s="528" t="s">
        <v>240</v>
      </c>
      <c r="F1" s="528"/>
      <c r="G1" s="528"/>
      <c r="H1" s="528"/>
      <c r="I1" s="279" t="s">
        <v>917</v>
      </c>
      <c r="J1" s="279" t="s">
        <v>241</v>
      </c>
      <c r="K1" s="529" t="s">
        <v>242</v>
      </c>
      <c r="L1" s="529"/>
      <c r="M1" s="528" t="s">
        <v>233</v>
      </c>
      <c r="N1" s="528"/>
      <c r="O1" s="528"/>
      <c r="P1" s="530"/>
      <c r="Q1" s="404"/>
      <c r="S1" s="405" t="s">
        <v>244</v>
      </c>
      <c r="T1" s="282" t="s">
        <v>897</v>
      </c>
      <c r="U1" s="282" t="s">
        <v>245</v>
      </c>
      <c r="V1" s="282" t="s">
        <v>246</v>
      </c>
      <c r="W1" s="282" t="s">
        <v>247</v>
      </c>
      <c r="X1" s="282" t="s">
        <v>248</v>
      </c>
      <c r="Y1" s="282" t="s">
        <v>249</v>
      </c>
      <c r="Z1" s="283" t="s">
        <v>250</v>
      </c>
    </row>
    <row r="2" spans="1:62" s="287" customFormat="1" ht="29.25" customHeight="1">
      <c r="A2" s="285"/>
      <c r="B2" s="406" t="s">
        <v>586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531">
        <f>BJ2</f>
        <v>0</v>
      </c>
      <c r="N2" s="532"/>
      <c r="O2" s="532"/>
      <c r="P2" s="532"/>
      <c r="Q2" s="408"/>
      <c r="S2" s="409"/>
      <c r="T2" s="289"/>
      <c r="U2" s="289"/>
      <c r="V2" s="410">
        <f>V3+V16</f>
        <v>321.646965</v>
      </c>
      <c r="W2" s="289"/>
      <c r="X2" s="410">
        <f>X3+X16</f>
        <v>12.63334</v>
      </c>
      <c r="Y2" s="289"/>
      <c r="Z2" s="290">
        <f>Z3+Z16</f>
        <v>0.03945</v>
      </c>
      <c r="AS2" s="291" t="s">
        <v>251</v>
      </c>
      <c r="AT2" s="291" t="s">
        <v>235</v>
      </c>
      <c r="BJ2" s="292">
        <f>BJ3+BJ16</f>
        <v>0</v>
      </c>
    </row>
    <row r="3" spans="1:62" s="294" customFormat="1" ht="36.75" customHeight="1">
      <c r="A3" s="293"/>
      <c r="B3" s="298"/>
      <c r="C3" s="411" t="s">
        <v>587</v>
      </c>
      <c r="D3" s="411"/>
      <c r="E3" s="411"/>
      <c r="F3" s="411"/>
      <c r="G3" s="411"/>
      <c r="H3" s="411"/>
      <c r="I3" s="411"/>
      <c r="J3" s="411"/>
      <c r="K3" s="411"/>
      <c r="L3" s="411"/>
      <c r="M3" s="526">
        <f>BJ3</f>
        <v>0</v>
      </c>
      <c r="N3" s="527"/>
      <c r="O3" s="527"/>
      <c r="P3" s="527"/>
      <c r="Q3" s="412"/>
      <c r="S3" s="413"/>
      <c r="T3" s="298"/>
      <c r="U3" s="298"/>
      <c r="V3" s="414">
        <f>V4+V14</f>
        <v>125.351</v>
      </c>
      <c r="W3" s="298"/>
      <c r="X3" s="414">
        <f>X4+X14</f>
        <v>12.106</v>
      </c>
      <c r="Y3" s="298"/>
      <c r="Z3" s="299">
        <f>Z4+Z14</f>
        <v>0</v>
      </c>
      <c r="AQ3" s="295" t="s">
        <v>922</v>
      </c>
      <c r="AS3" s="300" t="s">
        <v>251</v>
      </c>
      <c r="AT3" s="300" t="s">
        <v>932</v>
      </c>
      <c r="AX3" s="295" t="s">
        <v>253</v>
      </c>
      <c r="BJ3" s="301">
        <f>BJ4+BJ14</f>
        <v>0</v>
      </c>
    </row>
    <row r="4" spans="1:62" s="294" customFormat="1" ht="19.5" customHeight="1">
      <c r="A4" s="293"/>
      <c r="B4" s="298"/>
      <c r="C4" s="303" t="s">
        <v>588</v>
      </c>
      <c r="D4" s="303"/>
      <c r="E4" s="303"/>
      <c r="F4" s="303"/>
      <c r="G4" s="303"/>
      <c r="H4" s="303"/>
      <c r="I4" s="303"/>
      <c r="J4" s="303"/>
      <c r="K4" s="303"/>
      <c r="L4" s="303"/>
      <c r="M4" s="521">
        <f>BJ4</f>
        <v>0</v>
      </c>
      <c r="N4" s="522"/>
      <c r="O4" s="522"/>
      <c r="P4" s="522"/>
      <c r="Q4" s="412"/>
      <c r="S4" s="413"/>
      <c r="T4" s="298"/>
      <c r="U4" s="298"/>
      <c r="V4" s="414">
        <f>SUM(V5:V13)</f>
        <v>115.4735</v>
      </c>
      <c r="W4" s="298"/>
      <c r="X4" s="414">
        <f>SUM(X5:X13)</f>
        <v>12.106</v>
      </c>
      <c r="Y4" s="298"/>
      <c r="Z4" s="299">
        <f>SUM(Z5:Z13)</f>
        <v>0</v>
      </c>
      <c r="AQ4" s="295" t="s">
        <v>922</v>
      </c>
      <c r="AS4" s="300" t="s">
        <v>251</v>
      </c>
      <c r="AT4" s="300" t="s">
        <v>922</v>
      </c>
      <c r="AX4" s="295" t="s">
        <v>253</v>
      </c>
      <c r="BJ4" s="301">
        <f>SUM(BJ5:BJ13)</f>
        <v>0</v>
      </c>
    </row>
    <row r="5" spans="1:64" s="287" customFormat="1" ht="31.5" customHeight="1">
      <c r="A5" s="285"/>
      <c r="B5" s="305" t="s">
        <v>595</v>
      </c>
      <c r="C5" s="305" t="s">
        <v>56</v>
      </c>
      <c r="D5" s="306" t="s">
        <v>596</v>
      </c>
      <c r="E5" s="514" t="s">
        <v>597</v>
      </c>
      <c r="F5" s="514"/>
      <c r="G5" s="514"/>
      <c r="H5" s="514"/>
      <c r="I5" s="307" t="s">
        <v>943</v>
      </c>
      <c r="J5" s="308">
        <v>33.6</v>
      </c>
      <c r="K5" s="515"/>
      <c r="L5" s="515"/>
      <c r="M5" s="516">
        <f aca="true" t="shared" si="0" ref="M5:M13">ROUND(K5*J5,2)</f>
        <v>0</v>
      </c>
      <c r="N5" s="516"/>
      <c r="O5" s="516"/>
      <c r="P5" s="516"/>
      <c r="Q5" s="408"/>
      <c r="S5" s="415" t="s">
        <v>231</v>
      </c>
      <c r="T5" s="416" t="s">
        <v>232</v>
      </c>
      <c r="U5" s="311">
        <v>2.32</v>
      </c>
      <c r="V5" s="311">
        <f aca="true" t="shared" si="1" ref="V5:V13">U5*J5</f>
        <v>77.952</v>
      </c>
      <c r="W5" s="311">
        <v>0</v>
      </c>
      <c r="X5" s="311">
        <f aca="true" t="shared" si="2" ref="X5:X13">W5*J5</f>
        <v>0</v>
      </c>
      <c r="Y5" s="311">
        <v>0</v>
      </c>
      <c r="Z5" s="312">
        <f aca="true" t="shared" si="3" ref="Z5:Z13">Y5*J5</f>
        <v>0</v>
      </c>
      <c r="AQ5" s="291" t="s">
        <v>1184</v>
      </c>
      <c r="AS5" s="291" t="s">
        <v>56</v>
      </c>
      <c r="AT5" s="291" t="s">
        <v>981</v>
      </c>
      <c r="AX5" s="291" t="s">
        <v>253</v>
      </c>
      <c r="BD5" s="313">
        <f aca="true" t="shared" si="4" ref="BD5:BD13">IF(T5="základní",M5,0)</f>
        <v>0</v>
      </c>
      <c r="BE5" s="313">
        <f aca="true" t="shared" si="5" ref="BE5:BE13">IF(T5="snížená",M5,0)</f>
        <v>0</v>
      </c>
      <c r="BF5" s="313">
        <f aca="true" t="shared" si="6" ref="BF5:BF13">IF(T5="zákl. přenesená",M5,0)</f>
        <v>0</v>
      </c>
      <c r="BG5" s="313">
        <f aca="true" t="shared" si="7" ref="BG5:BG13">IF(T5="sníž. přenesená",M5,0)</f>
        <v>0</v>
      </c>
      <c r="BH5" s="313">
        <f aca="true" t="shared" si="8" ref="BH5:BH13">IF(T5="nulová",M5,0)</f>
        <v>0</v>
      </c>
      <c r="BI5" s="291" t="s">
        <v>922</v>
      </c>
      <c r="BJ5" s="313">
        <f aca="true" t="shared" si="9" ref="BJ5:BJ13">ROUND(K5*J5,2)</f>
        <v>0</v>
      </c>
      <c r="BK5" s="291" t="s">
        <v>1184</v>
      </c>
      <c r="BL5" s="291" t="s">
        <v>598</v>
      </c>
    </row>
    <row r="6" spans="1:64" s="287" customFormat="1" ht="31.5" customHeight="1">
      <c r="A6" s="285"/>
      <c r="B6" s="305" t="s">
        <v>922</v>
      </c>
      <c r="C6" s="305" t="s">
        <v>56</v>
      </c>
      <c r="D6" s="306" t="s">
        <v>599</v>
      </c>
      <c r="E6" s="514" t="s">
        <v>600</v>
      </c>
      <c r="F6" s="514"/>
      <c r="G6" s="514"/>
      <c r="H6" s="514"/>
      <c r="I6" s="307" t="s">
        <v>943</v>
      </c>
      <c r="J6" s="308">
        <v>0.7</v>
      </c>
      <c r="K6" s="515"/>
      <c r="L6" s="515"/>
      <c r="M6" s="516">
        <f t="shared" si="0"/>
        <v>0</v>
      </c>
      <c r="N6" s="516"/>
      <c r="O6" s="516"/>
      <c r="P6" s="516"/>
      <c r="Q6" s="408"/>
      <c r="S6" s="415" t="s">
        <v>231</v>
      </c>
      <c r="T6" s="416" t="s">
        <v>232</v>
      </c>
      <c r="U6" s="311">
        <v>7.704</v>
      </c>
      <c r="V6" s="311">
        <f t="shared" si="1"/>
        <v>5.392799999999999</v>
      </c>
      <c r="W6" s="311">
        <v>0</v>
      </c>
      <c r="X6" s="311">
        <f t="shared" si="2"/>
        <v>0</v>
      </c>
      <c r="Y6" s="311">
        <v>0</v>
      </c>
      <c r="Z6" s="312">
        <f t="shared" si="3"/>
        <v>0</v>
      </c>
      <c r="AQ6" s="291" t="s">
        <v>1184</v>
      </c>
      <c r="AS6" s="291" t="s">
        <v>56</v>
      </c>
      <c r="AT6" s="291" t="s">
        <v>981</v>
      </c>
      <c r="AX6" s="291" t="s">
        <v>253</v>
      </c>
      <c r="BD6" s="313">
        <f t="shared" si="4"/>
        <v>0</v>
      </c>
      <c r="BE6" s="313">
        <f t="shared" si="5"/>
        <v>0</v>
      </c>
      <c r="BF6" s="313">
        <f t="shared" si="6"/>
        <v>0</v>
      </c>
      <c r="BG6" s="313">
        <f t="shared" si="7"/>
        <v>0</v>
      </c>
      <c r="BH6" s="313">
        <f t="shared" si="8"/>
        <v>0</v>
      </c>
      <c r="BI6" s="291" t="s">
        <v>922</v>
      </c>
      <c r="BJ6" s="313">
        <f t="shared" si="9"/>
        <v>0</v>
      </c>
      <c r="BK6" s="291" t="s">
        <v>1184</v>
      </c>
      <c r="BL6" s="291" t="s">
        <v>601</v>
      </c>
    </row>
    <row r="7" spans="1:64" s="287" customFormat="1" ht="31.5" customHeight="1">
      <c r="A7" s="285"/>
      <c r="B7" s="305" t="s">
        <v>981</v>
      </c>
      <c r="C7" s="305" t="s">
        <v>56</v>
      </c>
      <c r="D7" s="306" t="s">
        <v>602</v>
      </c>
      <c r="E7" s="514" t="s">
        <v>603</v>
      </c>
      <c r="F7" s="514"/>
      <c r="G7" s="514"/>
      <c r="H7" s="514"/>
      <c r="I7" s="307" t="s">
        <v>943</v>
      </c>
      <c r="J7" s="308">
        <v>34.3</v>
      </c>
      <c r="K7" s="515"/>
      <c r="L7" s="515"/>
      <c r="M7" s="516">
        <f t="shared" si="0"/>
        <v>0</v>
      </c>
      <c r="N7" s="516"/>
      <c r="O7" s="516"/>
      <c r="P7" s="516"/>
      <c r="Q7" s="408"/>
      <c r="S7" s="415" t="s">
        <v>231</v>
      </c>
      <c r="T7" s="416" t="s">
        <v>232</v>
      </c>
      <c r="U7" s="311">
        <v>0.345</v>
      </c>
      <c r="V7" s="311">
        <f t="shared" si="1"/>
        <v>11.833499999999997</v>
      </c>
      <c r="W7" s="311">
        <v>0</v>
      </c>
      <c r="X7" s="311">
        <f t="shared" si="2"/>
        <v>0</v>
      </c>
      <c r="Y7" s="311">
        <v>0</v>
      </c>
      <c r="Z7" s="312">
        <f t="shared" si="3"/>
        <v>0</v>
      </c>
      <c r="AQ7" s="291" t="s">
        <v>1184</v>
      </c>
      <c r="AS7" s="291" t="s">
        <v>56</v>
      </c>
      <c r="AT7" s="291" t="s">
        <v>981</v>
      </c>
      <c r="AX7" s="291" t="s">
        <v>253</v>
      </c>
      <c r="BD7" s="313">
        <f t="shared" si="4"/>
        <v>0</v>
      </c>
      <c r="BE7" s="313">
        <f t="shared" si="5"/>
        <v>0</v>
      </c>
      <c r="BF7" s="313">
        <f t="shared" si="6"/>
        <v>0</v>
      </c>
      <c r="BG7" s="313">
        <f t="shared" si="7"/>
        <v>0</v>
      </c>
      <c r="BH7" s="313">
        <f t="shared" si="8"/>
        <v>0</v>
      </c>
      <c r="BI7" s="291" t="s">
        <v>922</v>
      </c>
      <c r="BJ7" s="313">
        <f t="shared" si="9"/>
        <v>0</v>
      </c>
      <c r="BK7" s="291" t="s">
        <v>1184</v>
      </c>
      <c r="BL7" s="291" t="s">
        <v>604</v>
      </c>
    </row>
    <row r="8" spans="1:64" s="287" customFormat="1" ht="31.5" customHeight="1">
      <c r="A8" s="285"/>
      <c r="B8" s="305" t="s">
        <v>1048</v>
      </c>
      <c r="C8" s="305" t="s">
        <v>56</v>
      </c>
      <c r="D8" s="306" t="s">
        <v>605</v>
      </c>
      <c r="E8" s="514" t="s">
        <v>606</v>
      </c>
      <c r="F8" s="514"/>
      <c r="G8" s="514"/>
      <c r="H8" s="514"/>
      <c r="I8" s="307" t="s">
        <v>943</v>
      </c>
      <c r="J8" s="308">
        <v>9</v>
      </c>
      <c r="K8" s="515"/>
      <c r="L8" s="515"/>
      <c r="M8" s="516">
        <f t="shared" si="0"/>
        <v>0</v>
      </c>
      <c r="N8" s="516"/>
      <c r="O8" s="516"/>
      <c r="P8" s="516"/>
      <c r="Q8" s="408"/>
      <c r="S8" s="415" t="s">
        <v>231</v>
      </c>
      <c r="T8" s="416" t="s">
        <v>232</v>
      </c>
      <c r="U8" s="311">
        <v>0.083</v>
      </c>
      <c r="V8" s="311">
        <f t="shared" si="1"/>
        <v>0.747</v>
      </c>
      <c r="W8" s="311">
        <v>0</v>
      </c>
      <c r="X8" s="311">
        <f t="shared" si="2"/>
        <v>0</v>
      </c>
      <c r="Y8" s="311">
        <v>0</v>
      </c>
      <c r="Z8" s="312">
        <f t="shared" si="3"/>
        <v>0</v>
      </c>
      <c r="AQ8" s="291" t="s">
        <v>1184</v>
      </c>
      <c r="AS8" s="291" t="s">
        <v>56</v>
      </c>
      <c r="AT8" s="291" t="s">
        <v>981</v>
      </c>
      <c r="AX8" s="291" t="s">
        <v>253</v>
      </c>
      <c r="BD8" s="313">
        <f t="shared" si="4"/>
        <v>0</v>
      </c>
      <c r="BE8" s="313">
        <f t="shared" si="5"/>
        <v>0</v>
      </c>
      <c r="BF8" s="313">
        <f t="shared" si="6"/>
        <v>0</v>
      </c>
      <c r="BG8" s="313">
        <f t="shared" si="7"/>
        <v>0</v>
      </c>
      <c r="BH8" s="313">
        <f t="shared" si="8"/>
        <v>0</v>
      </c>
      <c r="BI8" s="291" t="s">
        <v>922</v>
      </c>
      <c r="BJ8" s="313">
        <f t="shared" si="9"/>
        <v>0</v>
      </c>
      <c r="BK8" s="291" t="s">
        <v>1184</v>
      </c>
      <c r="BL8" s="291" t="s">
        <v>607</v>
      </c>
    </row>
    <row r="9" spans="1:64" s="287" customFormat="1" ht="22.5" customHeight="1">
      <c r="A9" s="285"/>
      <c r="B9" s="305" t="s">
        <v>1184</v>
      </c>
      <c r="C9" s="305" t="s">
        <v>56</v>
      </c>
      <c r="D9" s="306" t="s">
        <v>608</v>
      </c>
      <c r="E9" s="514" t="s">
        <v>609</v>
      </c>
      <c r="F9" s="514"/>
      <c r="G9" s="514"/>
      <c r="H9" s="514"/>
      <c r="I9" s="307" t="s">
        <v>943</v>
      </c>
      <c r="J9" s="308">
        <v>9</v>
      </c>
      <c r="K9" s="515"/>
      <c r="L9" s="515"/>
      <c r="M9" s="516">
        <f t="shared" si="0"/>
        <v>0</v>
      </c>
      <c r="N9" s="516"/>
      <c r="O9" s="516"/>
      <c r="P9" s="516"/>
      <c r="Q9" s="408"/>
      <c r="S9" s="415" t="s">
        <v>231</v>
      </c>
      <c r="T9" s="416" t="s">
        <v>232</v>
      </c>
      <c r="U9" s="311">
        <v>0.009</v>
      </c>
      <c r="V9" s="311">
        <f t="shared" si="1"/>
        <v>0.08099999999999999</v>
      </c>
      <c r="W9" s="311">
        <v>0</v>
      </c>
      <c r="X9" s="311">
        <f t="shared" si="2"/>
        <v>0</v>
      </c>
      <c r="Y9" s="311">
        <v>0</v>
      </c>
      <c r="Z9" s="312">
        <f t="shared" si="3"/>
        <v>0</v>
      </c>
      <c r="AQ9" s="291" t="s">
        <v>1184</v>
      </c>
      <c r="AS9" s="291" t="s">
        <v>56</v>
      </c>
      <c r="AT9" s="291" t="s">
        <v>981</v>
      </c>
      <c r="AX9" s="291" t="s">
        <v>253</v>
      </c>
      <c r="BD9" s="313">
        <f t="shared" si="4"/>
        <v>0</v>
      </c>
      <c r="BE9" s="313">
        <f t="shared" si="5"/>
        <v>0</v>
      </c>
      <c r="BF9" s="313">
        <f t="shared" si="6"/>
        <v>0</v>
      </c>
      <c r="BG9" s="313">
        <f t="shared" si="7"/>
        <v>0</v>
      </c>
      <c r="BH9" s="313">
        <f t="shared" si="8"/>
        <v>0</v>
      </c>
      <c r="BI9" s="291" t="s">
        <v>922</v>
      </c>
      <c r="BJ9" s="313">
        <f t="shared" si="9"/>
        <v>0</v>
      </c>
      <c r="BK9" s="291" t="s">
        <v>1184</v>
      </c>
      <c r="BL9" s="291" t="s">
        <v>610</v>
      </c>
    </row>
    <row r="10" spans="1:64" s="287" customFormat="1" ht="31.5" customHeight="1">
      <c r="A10" s="285"/>
      <c r="B10" s="305" t="s">
        <v>1264</v>
      </c>
      <c r="C10" s="305" t="s">
        <v>56</v>
      </c>
      <c r="D10" s="306" t="s">
        <v>611</v>
      </c>
      <c r="E10" s="514" t="s">
        <v>612</v>
      </c>
      <c r="F10" s="514"/>
      <c r="G10" s="514"/>
      <c r="H10" s="514"/>
      <c r="I10" s="307" t="s">
        <v>1004</v>
      </c>
      <c r="J10" s="308">
        <v>16.2</v>
      </c>
      <c r="K10" s="515"/>
      <c r="L10" s="515"/>
      <c r="M10" s="516">
        <f t="shared" si="0"/>
        <v>0</v>
      </c>
      <c r="N10" s="516"/>
      <c r="O10" s="516"/>
      <c r="P10" s="516"/>
      <c r="Q10" s="408"/>
      <c r="S10" s="415" t="s">
        <v>231</v>
      </c>
      <c r="T10" s="416" t="s">
        <v>232</v>
      </c>
      <c r="U10" s="311">
        <v>0</v>
      </c>
      <c r="V10" s="311">
        <f t="shared" si="1"/>
        <v>0</v>
      </c>
      <c r="W10" s="311">
        <v>0</v>
      </c>
      <c r="X10" s="311">
        <f t="shared" si="2"/>
        <v>0</v>
      </c>
      <c r="Y10" s="311">
        <v>0</v>
      </c>
      <c r="Z10" s="312">
        <f t="shared" si="3"/>
        <v>0</v>
      </c>
      <c r="AQ10" s="291" t="s">
        <v>1184</v>
      </c>
      <c r="AS10" s="291" t="s">
        <v>56</v>
      </c>
      <c r="AT10" s="291" t="s">
        <v>981</v>
      </c>
      <c r="AX10" s="291" t="s">
        <v>253</v>
      </c>
      <c r="BD10" s="313">
        <f t="shared" si="4"/>
        <v>0</v>
      </c>
      <c r="BE10" s="313">
        <f t="shared" si="5"/>
        <v>0</v>
      </c>
      <c r="BF10" s="313">
        <f t="shared" si="6"/>
        <v>0</v>
      </c>
      <c r="BG10" s="313">
        <f t="shared" si="7"/>
        <v>0</v>
      </c>
      <c r="BH10" s="313">
        <f t="shared" si="8"/>
        <v>0</v>
      </c>
      <c r="BI10" s="291" t="s">
        <v>922</v>
      </c>
      <c r="BJ10" s="313">
        <f t="shared" si="9"/>
        <v>0</v>
      </c>
      <c r="BK10" s="291" t="s">
        <v>1184</v>
      </c>
      <c r="BL10" s="291" t="s">
        <v>613</v>
      </c>
    </row>
    <row r="11" spans="1:64" s="287" customFormat="1" ht="31.5" customHeight="1">
      <c r="A11" s="285"/>
      <c r="B11" s="305" t="s">
        <v>273</v>
      </c>
      <c r="C11" s="305" t="s">
        <v>56</v>
      </c>
      <c r="D11" s="306" t="s">
        <v>614</v>
      </c>
      <c r="E11" s="514" t="s">
        <v>615</v>
      </c>
      <c r="F11" s="514"/>
      <c r="G11" s="514"/>
      <c r="H11" s="514"/>
      <c r="I11" s="307" t="s">
        <v>943</v>
      </c>
      <c r="J11" s="308">
        <v>25.3</v>
      </c>
      <c r="K11" s="515"/>
      <c r="L11" s="515"/>
      <c r="M11" s="516">
        <f t="shared" si="0"/>
        <v>0</v>
      </c>
      <c r="N11" s="516"/>
      <c r="O11" s="516"/>
      <c r="P11" s="516"/>
      <c r="Q11" s="408"/>
      <c r="S11" s="415" t="s">
        <v>231</v>
      </c>
      <c r="T11" s="416" t="s">
        <v>232</v>
      </c>
      <c r="U11" s="311">
        <v>0.299</v>
      </c>
      <c r="V11" s="311">
        <f t="shared" si="1"/>
        <v>7.5647</v>
      </c>
      <c r="W11" s="311">
        <v>0</v>
      </c>
      <c r="X11" s="311">
        <f t="shared" si="2"/>
        <v>0</v>
      </c>
      <c r="Y11" s="311">
        <v>0</v>
      </c>
      <c r="Z11" s="312">
        <f t="shared" si="3"/>
        <v>0</v>
      </c>
      <c r="AQ11" s="291" t="s">
        <v>1184</v>
      </c>
      <c r="AS11" s="291" t="s">
        <v>56</v>
      </c>
      <c r="AT11" s="291" t="s">
        <v>981</v>
      </c>
      <c r="AX11" s="291" t="s">
        <v>253</v>
      </c>
      <c r="BD11" s="313">
        <f t="shared" si="4"/>
        <v>0</v>
      </c>
      <c r="BE11" s="313">
        <f t="shared" si="5"/>
        <v>0</v>
      </c>
      <c r="BF11" s="313">
        <f t="shared" si="6"/>
        <v>0</v>
      </c>
      <c r="BG11" s="313">
        <f t="shared" si="7"/>
        <v>0</v>
      </c>
      <c r="BH11" s="313">
        <f t="shared" si="8"/>
        <v>0</v>
      </c>
      <c r="BI11" s="291" t="s">
        <v>922</v>
      </c>
      <c r="BJ11" s="313">
        <f t="shared" si="9"/>
        <v>0</v>
      </c>
      <c r="BK11" s="291" t="s">
        <v>1184</v>
      </c>
      <c r="BL11" s="291" t="s">
        <v>616</v>
      </c>
    </row>
    <row r="12" spans="1:64" s="287" customFormat="1" ht="44.25" customHeight="1">
      <c r="A12" s="285"/>
      <c r="B12" s="305" t="s">
        <v>279</v>
      </c>
      <c r="C12" s="305" t="s">
        <v>56</v>
      </c>
      <c r="D12" s="306" t="s">
        <v>617</v>
      </c>
      <c r="E12" s="514" t="s">
        <v>618</v>
      </c>
      <c r="F12" s="514"/>
      <c r="G12" s="514"/>
      <c r="H12" s="514"/>
      <c r="I12" s="307" t="s">
        <v>943</v>
      </c>
      <c r="J12" s="308">
        <v>7.5</v>
      </c>
      <c r="K12" s="515"/>
      <c r="L12" s="515"/>
      <c r="M12" s="516">
        <f t="shared" si="0"/>
        <v>0</v>
      </c>
      <c r="N12" s="516"/>
      <c r="O12" s="516"/>
      <c r="P12" s="516"/>
      <c r="Q12" s="408"/>
      <c r="S12" s="415" t="s">
        <v>231</v>
      </c>
      <c r="T12" s="416" t="s">
        <v>232</v>
      </c>
      <c r="U12" s="311">
        <v>1.587</v>
      </c>
      <c r="V12" s="311">
        <f t="shared" si="1"/>
        <v>11.9025</v>
      </c>
      <c r="W12" s="311">
        <v>0</v>
      </c>
      <c r="X12" s="311">
        <f t="shared" si="2"/>
        <v>0</v>
      </c>
      <c r="Y12" s="311">
        <v>0</v>
      </c>
      <c r="Z12" s="312">
        <f t="shared" si="3"/>
        <v>0</v>
      </c>
      <c r="AQ12" s="291" t="s">
        <v>1184</v>
      </c>
      <c r="AS12" s="291" t="s">
        <v>56</v>
      </c>
      <c r="AT12" s="291" t="s">
        <v>981</v>
      </c>
      <c r="AX12" s="291" t="s">
        <v>253</v>
      </c>
      <c r="BD12" s="313">
        <f t="shared" si="4"/>
        <v>0</v>
      </c>
      <c r="BE12" s="313">
        <f t="shared" si="5"/>
        <v>0</v>
      </c>
      <c r="BF12" s="313">
        <f t="shared" si="6"/>
        <v>0</v>
      </c>
      <c r="BG12" s="313">
        <f t="shared" si="7"/>
        <v>0</v>
      </c>
      <c r="BH12" s="313">
        <f t="shared" si="8"/>
        <v>0</v>
      </c>
      <c r="BI12" s="291" t="s">
        <v>922</v>
      </c>
      <c r="BJ12" s="313">
        <f t="shared" si="9"/>
        <v>0</v>
      </c>
      <c r="BK12" s="291" t="s">
        <v>1184</v>
      </c>
      <c r="BL12" s="291" t="s">
        <v>619</v>
      </c>
    </row>
    <row r="13" spans="1:64" s="287" customFormat="1" ht="22.5" customHeight="1">
      <c r="A13" s="285"/>
      <c r="B13" s="417" t="s">
        <v>277</v>
      </c>
      <c r="C13" s="417" t="s">
        <v>274</v>
      </c>
      <c r="D13" s="418" t="s">
        <v>620</v>
      </c>
      <c r="E13" s="523" t="s">
        <v>621</v>
      </c>
      <c r="F13" s="523"/>
      <c r="G13" s="523"/>
      <c r="H13" s="523"/>
      <c r="I13" s="419" t="s">
        <v>1004</v>
      </c>
      <c r="J13" s="420">
        <v>12.106</v>
      </c>
      <c r="K13" s="524"/>
      <c r="L13" s="524"/>
      <c r="M13" s="525">
        <f t="shared" si="0"/>
        <v>0</v>
      </c>
      <c r="N13" s="516"/>
      <c r="O13" s="516"/>
      <c r="P13" s="516"/>
      <c r="Q13" s="408"/>
      <c r="S13" s="415" t="s">
        <v>231</v>
      </c>
      <c r="T13" s="416" t="s">
        <v>232</v>
      </c>
      <c r="U13" s="311">
        <v>0</v>
      </c>
      <c r="V13" s="311">
        <f t="shared" si="1"/>
        <v>0</v>
      </c>
      <c r="W13" s="311">
        <v>1</v>
      </c>
      <c r="X13" s="311">
        <f t="shared" si="2"/>
        <v>12.106</v>
      </c>
      <c r="Y13" s="311">
        <v>0</v>
      </c>
      <c r="Z13" s="312">
        <f t="shared" si="3"/>
        <v>0</v>
      </c>
      <c r="AQ13" s="291" t="s">
        <v>277</v>
      </c>
      <c r="AS13" s="291" t="s">
        <v>274</v>
      </c>
      <c r="AT13" s="291" t="s">
        <v>981</v>
      </c>
      <c r="AX13" s="291" t="s">
        <v>253</v>
      </c>
      <c r="BD13" s="313">
        <f t="shared" si="4"/>
        <v>0</v>
      </c>
      <c r="BE13" s="313">
        <f t="shared" si="5"/>
        <v>0</v>
      </c>
      <c r="BF13" s="313">
        <f t="shared" si="6"/>
        <v>0</v>
      </c>
      <c r="BG13" s="313">
        <f t="shared" si="7"/>
        <v>0</v>
      </c>
      <c r="BH13" s="313">
        <f t="shared" si="8"/>
        <v>0</v>
      </c>
      <c r="BI13" s="291" t="s">
        <v>922</v>
      </c>
      <c r="BJ13" s="313">
        <f t="shared" si="9"/>
        <v>0</v>
      </c>
      <c r="BK13" s="291" t="s">
        <v>1184</v>
      </c>
      <c r="BL13" s="291" t="s">
        <v>622</v>
      </c>
    </row>
    <row r="14" spans="1:62" s="294" customFormat="1" ht="29.25" customHeight="1">
      <c r="A14" s="293"/>
      <c r="B14" s="298"/>
      <c r="C14" s="303" t="s">
        <v>589</v>
      </c>
      <c r="D14" s="303"/>
      <c r="E14" s="303"/>
      <c r="F14" s="303"/>
      <c r="G14" s="303"/>
      <c r="H14" s="303"/>
      <c r="I14" s="303"/>
      <c r="J14" s="303"/>
      <c r="K14" s="303"/>
      <c r="L14" s="303"/>
      <c r="M14" s="517">
        <f>BJ14</f>
        <v>0</v>
      </c>
      <c r="N14" s="518"/>
      <c r="O14" s="518"/>
      <c r="P14" s="518"/>
      <c r="Q14" s="412"/>
      <c r="S14" s="413"/>
      <c r="T14" s="298"/>
      <c r="U14" s="298"/>
      <c r="V14" s="414">
        <f>V15</f>
        <v>9.8775</v>
      </c>
      <c r="W14" s="298"/>
      <c r="X14" s="414">
        <f>X15</f>
        <v>0</v>
      </c>
      <c r="Y14" s="298"/>
      <c r="Z14" s="299">
        <f>Z15</f>
        <v>0</v>
      </c>
      <c r="AQ14" s="295" t="s">
        <v>922</v>
      </c>
      <c r="AS14" s="300" t="s">
        <v>251</v>
      </c>
      <c r="AT14" s="300" t="s">
        <v>922</v>
      </c>
      <c r="AX14" s="295" t="s">
        <v>253</v>
      </c>
      <c r="BJ14" s="301">
        <f>BJ15</f>
        <v>0</v>
      </c>
    </row>
    <row r="15" spans="1:64" s="287" customFormat="1" ht="22.5" customHeight="1">
      <c r="A15" s="285"/>
      <c r="B15" s="305" t="s">
        <v>290</v>
      </c>
      <c r="C15" s="305" t="s">
        <v>56</v>
      </c>
      <c r="D15" s="306" t="s">
        <v>623</v>
      </c>
      <c r="E15" s="514" t="s">
        <v>624</v>
      </c>
      <c r="F15" s="514"/>
      <c r="G15" s="514"/>
      <c r="H15" s="514"/>
      <c r="I15" s="307" t="s">
        <v>943</v>
      </c>
      <c r="J15" s="308">
        <v>7.5</v>
      </c>
      <c r="K15" s="515"/>
      <c r="L15" s="515"/>
      <c r="M15" s="516">
        <f>ROUND(K15*J15,2)</f>
        <v>0</v>
      </c>
      <c r="N15" s="516"/>
      <c r="O15" s="516"/>
      <c r="P15" s="516"/>
      <c r="Q15" s="408"/>
      <c r="S15" s="415" t="s">
        <v>231</v>
      </c>
      <c r="T15" s="416" t="s">
        <v>232</v>
      </c>
      <c r="U15" s="311">
        <v>1.317</v>
      </c>
      <c r="V15" s="311">
        <f>U15*J15</f>
        <v>9.8775</v>
      </c>
      <c r="W15" s="311">
        <v>0</v>
      </c>
      <c r="X15" s="311">
        <f>W15*J15</f>
        <v>0</v>
      </c>
      <c r="Y15" s="311">
        <v>0</v>
      </c>
      <c r="Z15" s="312">
        <f>Y15*J15</f>
        <v>0</v>
      </c>
      <c r="AQ15" s="291" t="s">
        <v>1184</v>
      </c>
      <c r="AS15" s="291" t="s">
        <v>56</v>
      </c>
      <c r="AT15" s="291" t="s">
        <v>981</v>
      </c>
      <c r="AX15" s="291" t="s">
        <v>253</v>
      </c>
      <c r="BD15" s="313">
        <f>IF(T15="základní",M15,0)</f>
        <v>0</v>
      </c>
      <c r="BE15" s="313">
        <f>IF(T15="snížená",M15,0)</f>
        <v>0</v>
      </c>
      <c r="BF15" s="313">
        <f>IF(T15="zákl. přenesená",M15,0)</f>
        <v>0</v>
      </c>
      <c r="BG15" s="313">
        <f>IF(T15="sníž. přenesená",M15,0)</f>
        <v>0</v>
      </c>
      <c r="BH15" s="313">
        <f>IF(T15="nulová",M15,0)</f>
        <v>0</v>
      </c>
      <c r="BI15" s="291" t="s">
        <v>922</v>
      </c>
      <c r="BJ15" s="313">
        <f>ROUND(K15*J15,2)</f>
        <v>0</v>
      </c>
      <c r="BK15" s="291" t="s">
        <v>1184</v>
      </c>
      <c r="BL15" s="291" t="s">
        <v>625</v>
      </c>
    </row>
    <row r="16" spans="1:62" s="294" customFormat="1" ht="36.75" customHeight="1">
      <c r="A16" s="293"/>
      <c r="B16" s="298"/>
      <c r="C16" s="411" t="s">
        <v>236</v>
      </c>
      <c r="D16" s="411"/>
      <c r="E16" s="411"/>
      <c r="F16" s="411"/>
      <c r="G16" s="411"/>
      <c r="H16" s="411"/>
      <c r="I16" s="411"/>
      <c r="J16" s="411"/>
      <c r="K16" s="411"/>
      <c r="L16" s="411"/>
      <c r="M16" s="519">
        <f>BJ16</f>
        <v>0</v>
      </c>
      <c r="N16" s="520"/>
      <c r="O16" s="520"/>
      <c r="P16" s="520"/>
      <c r="Q16" s="412"/>
      <c r="S16" s="413"/>
      <c r="T16" s="298"/>
      <c r="U16" s="298"/>
      <c r="V16" s="414">
        <f>V17+V38+V56+V65+V69</f>
        <v>196.29596500000002</v>
      </c>
      <c r="W16" s="298"/>
      <c r="X16" s="414">
        <f>X17+X38+X56+X65+X69</f>
        <v>0.5273399999999999</v>
      </c>
      <c r="Y16" s="298"/>
      <c r="Z16" s="299">
        <f>Z17+Z38+Z56+Z65+Z69</f>
        <v>0.03945</v>
      </c>
      <c r="AQ16" s="295" t="s">
        <v>981</v>
      </c>
      <c r="AS16" s="300" t="s">
        <v>251</v>
      </c>
      <c r="AT16" s="300" t="s">
        <v>932</v>
      </c>
      <c r="AX16" s="295" t="s">
        <v>253</v>
      </c>
      <c r="BJ16" s="301">
        <f>BJ17+BJ38+BJ56+BJ65+BJ69</f>
        <v>0</v>
      </c>
    </row>
    <row r="17" spans="1:62" s="294" customFormat="1" ht="19.5" customHeight="1">
      <c r="A17" s="293"/>
      <c r="B17" s="298"/>
      <c r="C17" s="303" t="s">
        <v>590</v>
      </c>
      <c r="D17" s="303"/>
      <c r="E17" s="303"/>
      <c r="F17" s="303"/>
      <c r="G17" s="303"/>
      <c r="H17" s="303"/>
      <c r="I17" s="303"/>
      <c r="J17" s="303"/>
      <c r="K17" s="303"/>
      <c r="L17" s="303"/>
      <c r="M17" s="521">
        <f>BJ17</f>
        <v>0</v>
      </c>
      <c r="N17" s="522"/>
      <c r="O17" s="522"/>
      <c r="P17" s="522"/>
      <c r="Q17" s="412"/>
      <c r="S17" s="413"/>
      <c r="T17" s="298"/>
      <c r="U17" s="298"/>
      <c r="V17" s="414">
        <f>SUM(V18:V37)</f>
        <v>54.92027000000001</v>
      </c>
      <c r="W17" s="298"/>
      <c r="X17" s="414">
        <f>SUM(X18:X37)</f>
        <v>0.12455999999999999</v>
      </c>
      <c r="Y17" s="298"/>
      <c r="Z17" s="299">
        <f>SUM(Z18:Z37)</f>
        <v>0.03945</v>
      </c>
      <c r="AQ17" s="295" t="s">
        <v>981</v>
      </c>
      <c r="AS17" s="300" t="s">
        <v>251</v>
      </c>
      <c r="AT17" s="300" t="s">
        <v>922</v>
      </c>
      <c r="AX17" s="295" t="s">
        <v>253</v>
      </c>
      <c r="BJ17" s="301">
        <f>SUM(BJ18:BJ37)</f>
        <v>0</v>
      </c>
    </row>
    <row r="18" spans="1:64" s="287" customFormat="1" ht="22.5" customHeight="1">
      <c r="A18" s="285"/>
      <c r="B18" s="305" t="s">
        <v>313</v>
      </c>
      <c r="C18" s="305" t="s">
        <v>56</v>
      </c>
      <c r="D18" s="306" t="s">
        <v>626</v>
      </c>
      <c r="E18" s="514" t="s">
        <v>627</v>
      </c>
      <c r="F18" s="514"/>
      <c r="G18" s="514"/>
      <c r="H18" s="514"/>
      <c r="I18" s="401" t="s">
        <v>1076</v>
      </c>
      <c r="J18" s="308">
        <v>1</v>
      </c>
      <c r="K18" s="515"/>
      <c r="L18" s="515"/>
      <c r="M18" s="516">
        <f aca="true" t="shared" si="10" ref="M18:M37">ROUND(K18*J18,2)</f>
        <v>0</v>
      </c>
      <c r="N18" s="516"/>
      <c r="O18" s="516"/>
      <c r="P18" s="516"/>
      <c r="Q18" s="408"/>
      <c r="S18" s="415" t="s">
        <v>231</v>
      </c>
      <c r="T18" s="416" t="s">
        <v>232</v>
      </c>
      <c r="U18" s="311">
        <v>0.992</v>
      </c>
      <c r="V18" s="311">
        <f aca="true" t="shared" si="11" ref="V18:V37">U18*J18</f>
        <v>0.992</v>
      </c>
      <c r="W18" s="311">
        <v>0.00202</v>
      </c>
      <c r="X18" s="311">
        <f aca="true" t="shared" si="12" ref="X18:X37">W18*J18</f>
        <v>0.00202</v>
      </c>
      <c r="Y18" s="311">
        <v>0</v>
      </c>
      <c r="Z18" s="312">
        <f aca="true" t="shared" si="13" ref="Z18:Z37">Y18*J18</f>
        <v>0</v>
      </c>
      <c r="AQ18" s="291" t="s">
        <v>257</v>
      </c>
      <c r="AS18" s="291" t="s">
        <v>56</v>
      </c>
      <c r="AT18" s="291" t="s">
        <v>981</v>
      </c>
      <c r="AX18" s="291" t="s">
        <v>253</v>
      </c>
      <c r="BD18" s="313">
        <f aca="true" t="shared" si="14" ref="BD18:BD37">IF(T18="základní",M18,0)</f>
        <v>0</v>
      </c>
      <c r="BE18" s="313">
        <f aca="true" t="shared" si="15" ref="BE18:BE37">IF(T18="snížená",M18,0)</f>
        <v>0</v>
      </c>
      <c r="BF18" s="313">
        <f aca="true" t="shared" si="16" ref="BF18:BF37">IF(T18="zákl. přenesená",M18,0)</f>
        <v>0</v>
      </c>
      <c r="BG18" s="313">
        <f aca="true" t="shared" si="17" ref="BG18:BG37">IF(T18="sníž. přenesená",M18,0)</f>
        <v>0</v>
      </c>
      <c r="BH18" s="313">
        <f aca="true" t="shared" si="18" ref="BH18:BH37">IF(T18="nulová",M18,0)</f>
        <v>0</v>
      </c>
      <c r="BI18" s="291" t="s">
        <v>922</v>
      </c>
      <c r="BJ18" s="313">
        <f aca="true" t="shared" si="19" ref="BJ18:BJ37">ROUND(K18*J18,2)</f>
        <v>0</v>
      </c>
      <c r="BK18" s="291" t="s">
        <v>257</v>
      </c>
      <c r="BL18" s="291" t="s">
        <v>628</v>
      </c>
    </row>
    <row r="19" spans="1:64" s="287" customFormat="1" ht="22.5" customHeight="1">
      <c r="A19" s="285"/>
      <c r="B19" s="305" t="s">
        <v>629</v>
      </c>
      <c r="C19" s="305" t="s">
        <v>56</v>
      </c>
      <c r="D19" s="306" t="s">
        <v>630</v>
      </c>
      <c r="E19" s="514" t="s">
        <v>631</v>
      </c>
      <c r="F19" s="514"/>
      <c r="G19" s="514"/>
      <c r="H19" s="514"/>
      <c r="I19" s="401" t="s">
        <v>1106</v>
      </c>
      <c r="J19" s="308">
        <v>15</v>
      </c>
      <c r="K19" s="515"/>
      <c r="L19" s="515"/>
      <c r="M19" s="516">
        <f t="shared" si="10"/>
        <v>0</v>
      </c>
      <c r="N19" s="516"/>
      <c r="O19" s="516"/>
      <c r="P19" s="516"/>
      <c r="Q19" s="408"/>
      <c r="S19" s="415" t="s">
        <v>231</v>
      </c>
      <c r="T19" s="416" t="s">
        <v>232</v>
      </c>
      <c r="U19" s="311">
        <v>0.114</v>
      </c>
      <c r="V19" s="311">
        <f t="shared" si="11"/>
        <v>1.71</v>
      </c>
      <c r="W19" s="311">
        <v>0</v>
      </c>
      <c r="X19" s="311">
        <f t="shared" si="12"/>
        <v>0</v>
      </c>
      <c r="Y19" s="311">
        <v>0.00263</v>
      </c>
      <c r="Z19" s="312">
        <f t="shared" si="13"/>
        <v>0.03945</v>
      </c>
      <c r="AQ19" s="291" t="s">
        <v>257</v>
      </c>
      <c r="AS19" s="291" t="s">
        <v>56</v>
      </c>
      <c r="AT19" s="291" t="s">
        <v>981</v>
      </c>
      <c r="AX19" s="291" t="s">
        <v>253</v>
      </c>
      <c r="BD19" s="313">
        <f t="shared" si="14"/>
        <v>0</v>
      </c>
      <c r="BE19" s="313">
        <f t="shared" si="15"/>
        <v>0</v>
      </c>
      <c r="BF19" s="313">
        <f t="shared" si="16"/>
        <v>0</v>
      </c>
      <c r="BG19" s="313">
        <f t="shared" si="17"/>
        <v>0</v>
      </c>
      <c r="BH19" s="313">
        <f t="shared" si="18"/>
        <v>0</v>
      </c>
      <c r="BI19" s="291" t="s">
        <v>922</v>
      </c>
      <c r="BJ19" s="313">
        <f t="shared" si="19"/>
        <v>0</v>
      </c>
      <c r="BK19" s="291" t="s">
        <v>257</v>
      </c>
      <c r="BL19" s="291" t="s">
        <v>632</v>
      </c>
    </row>
    <row r="20" spans="1:64" s="287" customFormat="1" ht="22.5" customHeight="1">
      <c r="A20" s="285"/>
      <c r="B20" s="305" t="s">
        <v>633</v>
      </c>
      <c r="C20" s="305" t="s">
        <v>56</v>
      </c>
      <c r="D20" s="306" t="s">
        <v>634</v>
      </c>
      <c r="E20" s="514" t="s">
        <v>635</v>
      </c>
      <c r="F20" s="514"/>
      <c r="G20" s="514"/>
      <c r="H20" s="514"/>
      <c r="I20" s="401" t="s">
        <v>1076</v>
      </c>
      <c r="J20" s="308">
        <v>4</v>
      </c>
      <c r="K20" s="515"/>
      <c r="L20" s="515"/>
      <c r="M20" s="516">
        <f t="shared" si="10"/>
        <v>0</v>
      </c>
      <c r="N20" s="516"/>
      <c r="O20" s="516"/>
      <c r="P20" s="516"/>
      <c r="Q20" s="408"/>
      <c r="S20" s="415" t="s">
        <v>231</v>
      </c>
      <c r="T20" s="416" t="s">
        <v>232</v>
      </c>
      <c r="U20" s="311">
        <v>0.363</v>
      </c>
      <c r="V20" s="311">
        <f t="shared" si="11"/>
        <v>1.452</v>
      </c>
      <c r="W20" s="311">
        <v>0.00204</v>
      </c>
      <c r="X20" s="311">
        <f t="shared" si="12"/>
        <v>0.00816</v>
      </c>
      <c r="Y20" s="311">
        <v>0</v>
      </c>
      <c r="Z20" s="312">
        <f t="shared" si="13"/>
        <v>0</v>
      </c>
      <c r="AQ20" s="291" t="s">
        <v>257</v>
      </c>
      <c r="AS20" s="291" t="s">
        <v>56</v>
      </c>
      <c r="AT20" s="291" t="s">
        <v>981</v>
      </c>
      <c r="AX20" s="291" t="s">
        <v>253</v>
      </c>
      <c r="BD20" s="313">
        <f t="shared" si="14"/>
        <v>0</v>
      </c>
      <c r="BE20" s="313">
        <f t="shared" si="15"/>
        <v>0</v>
      </c>
      <c r="BF20" s="313">
        <f t="shared" si="16"/>
        <v>0</v>
      </c>
      <c r="BG20" s="313">
        <f t="shared" si="17"/>
        <v>0</v>
      </c>
      <c r="BH20" s="313">
        <f t="shared" si="18"/>
        <v>0</v>
      </c>
      <c r="BI20" s="291" t="s">
        <v>922</v>
      </c>
      <c r="BJ20" s="313">
        <f t="shared" si="19"/>
        <v>0</v>
      </c>
      <c r="BK20" s="291" t="s">
        <v>257</v>
      </c>
      <c r="BL20" s="291" t="s">
        <v>636</v>
      </c>
    </row>
    <row r="21" spans="1:64" s="287" customFormat="1" ht="31.5" customHeight="1">
      <c r="A21" s="285"/>
      <c r="B21" s="305" t="s">
        <v>257</v>
      </c>
      <c r="C21" s="305" t="s">
        <v>56</v>
      </c>
      <c r="D21" s="306" t="s">
        <v>637</v>
      </c>
      <c r="E21" s="514" t="s">
        <v>638</v>
      </c>
      <c r="F21" s="514"/>
      <c r="G21" s="514"/>
      <c r="H21" s="514"/>
      <c r="I21" s="401" t="s">
        <v>1106</v>
      </c>
      <c r="J21" s="308">
        <v>15</v>
      </c>
      <c r="K21" s="515"/>
      <c r="L21" s="515"/>
      <c r="M21" s="516">
        <f t="shared" si="10"/>
        <v>0</v>
      </c>
      <c r="N21" s="516"/>
      <c r="O21" s="516"/>
      <c r="P21" s="516"/>
      <c r="Q21" s="408"/>
      <c r="S21" s="415" t="s">
        <v>231</v>
      </c>
      <c r="T21" s="416" t="s">
        <v>232</v>
      </c>
      <c r="U21" s="311">
        <v>0.363</v>
      </c>
      <c r="V21" s="311">
        <f t="shared" si="11"/>
        <v>5.445</v>
      </c>
      <c r="W21" s="311">
        <v>0.00126</v>
      </c>
      <c r="X21" s="311">
        <f t="shared" si="12"/>
        <v>0.0189</v>
      </c>
      <c r="Y21" s="311">
        <v>0</v>
      </c>
      <c r="Z21" s="312">
        <f t="shared" si="13"/>
        <v>0</v>
      </c>
      <c r="AQ21" s="291" t="s">
        <v>257</v>
      </c>
      <c r="AS21" s="291" t="s">
        <v>56</v>
      </c>
      <c r="AT21" s="291" t="s">
        <v>981</v>
      </c>
      <c r="AX21" s="291" t="s">
        <v>253</v>
      </c>
      <c r="BD21" s="313">
        <f t="shared" si="14"/>
        <v>0</v>
      </c>
      <c r="BE21" s="313">
        <f t="shared" si="15"/>
        <v>0</v>
      </c>
      <c r="BF21" s="313">
        <f t="shared" si="16"/>
        <v>0</v>
      </c>
      <c r="BG21" s="313">
        <f t="shared" si="17"/>
        <v>0</v>
      </c>
      <c r="BH21" s="313">
        <f t="shared" si="18"/>
        <v>0</v>
      </c>
      <c r="BI21" s="291" t="s">
        <v>922</v>
      </c>
      <c r="BJ21" s="313">
        <f t="shared" si="19"/>
        <v>0</v>
      </c>
      <c r="BK21" s="291" t="s">
        <v>257</v>
      </c>
      <c r="BL21" s="291" t="s">
        <v>639</v>
      </c>
    </row>
    <row r="22" spans="1:64" s="287" customFormat="1" ht="31.5" customHeight="1">
      <c r="A22" s="285"/>
      <c r="B22" s="305" t="s">
        <v>322</v>
      </c>
      <c r="C22" s="305" t="s">
        <v>56</v>
      </c>
      <c r="D22" s="306" t="s">
        <v>640</v>
      </c>
      <c r="E22" s="514" t="s">
        <v>641</v>
      </c>
      <c r="F22" s="514"/>
      <c r="G22" s="514"/>
      <c r="H22" s="514"/>
      <c r="I22" s="401" t="s">
        <v>1106</v>
      </c>
      <c r="J22" s="308">
        <v>2</v>
      </c>
      <c r="K22" s="515"/>
      <c r="L22" s="515"/>
      <c r="M22" s="516">
        <f t="shared" si="10"/>
        <v>0</v>
      </c>
      <c r="N22" s="516"/>
      <c r="O22" s="516"/>
      <c r="P22" s="516"/>
      <c r="Q22" s="408"/>
      <c r="S22" s="415" t="s">
        <v>231</v>
      </c>
      <c r="T22" s="416" t="s">
        <v>232</v>
      </c>
      <c r="U22" s="311">
        <v>0.383</v>
      </c>
      <c r="V22" s="311">
        <f t="shared" si="11"/>
        <v>0.766</v>
      </c>
      <c r="W22" s="311">
        <v>0.00177</v>
      </c>
      <c r="X22" s="311">
        <f t="shared" si="12"/>
        <v>0.00354</v>
      </c>
      <c r="Y22" s="311">
        <v>0</v>
      </c>
      <c r="Z22" s="312">
        <f t="shared" si="13"/>
        <v>0</v>
      </c>
      <c r="AQ22" s="291" t="s">
        <v>257</v>
      </c>
      <c r="AS22" s="291" t="s">
        <v>56</v>
      </c>
      <c r="AT22" s="291" t="s">
        <v>981</v>
      </c>
      <c r="AX22" s="291" t="s">
        <v>253</v>
      </c>
      <c r="BD22" s="313">
        <f t="shared" si="14"/>
        <v>0</v>
      </c>
      <c r="BE22" s="313">
        <f t="shared" si="15"/>
        <v>0</v>
      </c>
      <c r="BF22" s="313">
        <f t="shared" si="16"/>
        <v>0</v>
      </c>
      <c r="BG22" s="313">
        <f t="shared" si="17"/>
        <v>0</v>
      </c>
      <c r="BH22" s="313">
        <f t="shared" si="18"/>
        <v>0</v>
      </c>
      <c r="BI22" s="291" t="s">
        <v>922</v>
      </c>
      <c r="BJ22" s="313">
        <f t="shared" si="19"/>
        <v>0</v>
      </c>
      <c r="BK22" s="291" t="s">
        <v>257</v>
      </c>
      <c r="BL22" s="291" t="s">
        <v>642</v>
      </c>
    </row>
    <row r="23" spans="1:64" s="287" customFormat="1" ht="31.5" customHeight="1">
      <c r="A23" s="285"/>
      <c r="B23" s="305" t="s">
        <v>326</v>
      </c>
      <c r="C23" s="305" t="s">
        <v>56</v>
      </c>
      <c r="D23" s="306" t="s">
        <v>643</v>
      </c>
      <c r="E23" s="514" t="s">
        <v>644</v>
      </c>
      <c r="F23" s="514"/>
      <c r="G23" s="514"/>
      <c r="H23" s="514"/>
      <c r="I23" s="401" t="s">
        <v>1106</v>
      </c>
      <c r="J23" s="308">
        <v>25</v>
      </c>
      <c r="K23" s="515"/>
      <c r="L23" s="515"/>
      <c r="M23" s="516">
        <f t="shared" si="10"/>
        <v>0</v>
      </c>
      <c r="N23" s="516"/>
      <c r="O23" s="516"/>
      <c r="P23" s="516"/>
      <c r="Q23" s="408"/>
      <c r="S23" s="415" t="s">
        <v>231</v>
      </c>
      <c r="T23" s="416" t="s">
        <v>232</v>
      </c>
      <c r="U23" s="311">
        <v>0.404</v>
      </c>
      <c r="V23" s="311">
        <f t="shared" si="11"/>
        <v>10.100000000000001</v>
      </c>
      <c r="W23" s="311">
        <v>0.00277</v>
      </c>
      <c r="X23" s="311">
        <f t="shared" si="12"/>
        <v>0.06924999999999999</v>
      </c>
      <c r="Y23" s="311">
        <v>0</v>
      </c>
      <c r="Z23" s="312">
        <f t="shared" si="13"/>
        <v>0</v>
      </c>
      <c r="AQ23" s="291" t="s">
        <v>257</v>
      </c>
      <c r="AS23" s="291" t="s">
        <v>56</v>
      </c>
      <c r="AT23" s="291" t="s">
        <v>981</v>
      </c>
      <c r="AX23" s="291" t="s">
        <v>253</v>
      </c>
      <c r="BD23" s="313">
        <f t="shared" si="14"/>
        <v>0</v>
      </c>
      <c r="BE23" s="313">
        <f t="shared" si="15"/>
        <v>0</v>
      </c>
      <c r="BF23" s="313">
        <f t="shared" si="16"/>
        <v>0</v>
      </c>
      <c r="BG23" s="313">
        <f t="shared" si="17"/>
        <v>0</v>
      </c>
      <c r="BH23" s="313">
        <f t="shared" si="18"/>
        <v>0</v>
      </c>
      <c r="BI23" s="291" t="s">
        <v>922</v>
      </c>
      <c r="BJ23" s="313">
        <f t="shared" si="19"/>
        <v>0</v>
      </c>
      <c r="BK23" s="291" t="s">
        <v>257</v>
      </c>
      <c r="BL23" s="291" t="s">
        <v>645</v>
      </c>
    </row>
    <row r="24" spans="1:64" s="287" customFormat="1" ht="31.5" customHeight="1">
      <c r="A24" s="285"/>
      <c r="B24" s="305" t="s">
        <v>646</v>
      </c>
      <c r="C24" s="305" t="s">
        <v>56</v>
      </c>
      <c r="D24" s="306" t="s">
        <v>647</v>
      </c>
      <c r="E24" s="514" t="s">
        <v>648</v>
      </c>
      <c r="F24" s="514"/>
      <c r="G24" s="514"/>
      <c r="H24" s="514"/>
      <c r="I24" s="401" t="s">
        <v>1106</v>
      </c>
      <c r="J24" s="308">
        <v>15</v>
      </c>
      <c r="K24" s="515"/>
      <c r="L24" s="515"/>
      <c r="M24" s="516">
        <f t="shared" si="10"/>
        <v>0</v>
      </c>
      <c r="N24" s="516"/>
      <c r="O24" s="516"/>
      <c r="P24" s="516"/>
      <c r="Q24" s="408"/>
      <c r="S24" s="415" t="s">
        <v>231</v>
      </c>
      <c r="T24" s="416" t="s">
        <v>232</v>
      </c>
      <c r="U24" s="311">
        <v>0.78</v>
      </c>
      <c r="V24" s="311">
        <f t="shared" si="11"/>
        <v>11.700000000000001</v>
      </c>
      <c r="W24" s="311">
        <v>0.00059</v>
      </c>
      <c r="X24" s="311">
        <f t="shared" si="12"/>
        <v>0.00885</v>
      </c>
      <c r="Y24" s="311">
        <v>0</v>
      </c>
      <c r="Z24" s="312">
        <f t="shared" si="13"/>
        <v>0</v>
      </c>
      <c r="AQ24" s="291" t="s">
        <v>257</v>
      </c>
      <c r="AS24" s="291" t="s">
        <v>56</v>
      </c>
      <c r="AT24" s="291" t="s">
        <v>981</v>
      </c>
      <c r="AX24" s="291" t="s">
        <v>253</v>
      </c>
      <c r="BD24" s="313">
        <f t="shared" si="14"/>
        <v>0</v>
      </c>
      <c r="BE24" s="313">
        <f t="shared" si="15"/>
        <v>0</v>
      </c>
      <c r="BF24" s="313">
        <f t="shared" si="16"/>
        <v>0</v>
      </c>
      <c r="BG24" s="313">
        <f t="shared" si="17"/>
        <v>0</v>
      </c>
      <c r="BH24" s="313">
        <f t="shared" si="18"/>
        <v>0</v>
      </c>
      <c r="BI24" s="291" t="s">
        <v>922</v>
      </c>
      <c r="BJ24" s="313">
        <f t="shared" si="19"/>
        <v>0</v>
      </c>
      <c r="BK24" s="291" t="s">
        <v>257</v>
      </c>
      <c r="BL24" s="291" t="s">
        <v>649</v>
      </c>
    </row>
    <row r="25" spans="1:64" s="287" customFormat="1" ht="31.5" customHeight="1">
      <c r="A25" s="285"/>
      <c r="B25" s="305" t="s">
        <v>330</v>
      </c>
      <c r="C25" s="305" t="s">
        <v>56</v>
      </c>
      <c r="D25" s="306" t="s">
        <v>650</v>
      </c>
      <c r="E25" s="514" t="s">
        <v>651</v>
      </c>
      <c r="F25" s="514"/>
      <c r="G25" s="514"/>
      <c r="H25" s="514"/>
      <c r="I25" s="401" t="s">
        <v>1106</v>
      </c>
      <c r="J25" s="308">
        <v>5</v>
      </c>
      <c r="K25" s="515"/>
      <c r="L25" s="515"/>
      <c r="M25" s="516">
        <f t="shared" si="10"/>
        <v>0</v>
      </c>
      <c r="N25" s="516"/>
      <c r="O25" s="516"/>
      <c r="P25" s="516"/>
      <c r="Q25" s="408"/>
      <c r="S25" s="415" t="s">
        <v>231</v>
      </c>
      <c r="T25" s="416" t="s">
        <v>232</v>
      </c>
      <c r="U25" s="311">
        <v>0.827</v>
      </c>
      <c r="V25" s="311">
        <f t="shared" si="11"/>
        <v>4.135</v>
      </c>
      <c r="W25" s="311">
        <v>0.0012</v>
      </c>
      <c r="X25" s="311">
        <f t="shared" si="12"/>
        <v>0.005999999999999999</v>
      </c>
      <c r="Y25" s="311">
        <v>0</v>
      </c>
      <c r="Z25" s="312">
        <f t="shared" si="13"/>
        <v>0</v>
      </c>
      <c r="AQ25" s="291" t="s">
        <v>257</v>
      </c>
      <c r="AS25" s="291" t="s">
        <v>56</v>
      </c>
      <c r="AT25" s="291" t="s">
        <v>981</v>
      </c>
      <c r="AX25" s="291" t="s">
        <v>253</v>
      </c>
      <c r="BD25" s="313">
        <f t="shared" si="14"/>
        <v>0</v>
      </c>
      <c r="BE25" s="313">
        <f t="shared" si="15"/>
        <v>0</v>
      </c>
      <c r="BF25" s="313">
        <f t="shared" si="16"/>
        <v>0</v>
      </c>
      <c r="BG25" s="313">
        <f t="shared" si="17"/>
        <v>0</v>
      </c>
      <c r="BH25" s="313">
        <f t="shared" si="18"/>
        <v>0</v>
      </c>
      <c r="BI25" s="291" t="s">
        <v>922</v>
      </c>
      <c r="BJ25" s="313">
        <f t="shared" si="19"/>
        <v>0</v>
      </c>
      <c r="BK25" s="291" t="s">
        <v>257</v>
      </c>
      <c r="BL25" s="291" t="s">
        <v>652</v>
      </c>
    </row>
    <row r="26" spans="1:64" s="287" customFormat="1" ht="31.5" customHeight="1">
      <c r="A26" s="285"/>
      <c r="B26" s="305" t="s">
        <v>334</v>
      </c>
      <c r="C26" s="305" t="s">
        <v>56</v>
      </c>
      <c r="D26" s="306" t="s">
        <v>653</v>
      </c>
      <c r="E26" s="514" t="s">
        <v>654</v>
      </c>
      <c r="F26" s="514"/>
      <c r="G26" s="514"/>
      <c r="H26" s="514"/>
      <c r="I26" s="401" t="s">
        <v>1106</v>
      </c>
      <c r="J26" s="308">
        <v>5</v>
      </c>
      <c r="K26" s="515"/>
      <c r="L26" s="515"/>
      <c r="M26" s="516">
        <f t="shared" si="10"/>
        <v>0</v>
      </c>
      <c r="N26" s="516"/>
      <c r="O26" s="516"/>
      <c r="P26" s="516"/>
      <c r="Q26" s="408"/>
      <c r="S26" s="415" t="s">
        <v>231</v>
      </c>
      <c r="T26" s="416" t="s">
        <v>232</v>
      </c>
      <c r="U26" s="311">
        <v>0.659</v>
      </c>
      <c r="V26" s="311">
        <f t="shared" si="11"/>
        <v>3.295</v>
      </c>
      <c r="W26" s="311">
        <v>0.00029</v>
      </c>
      <c r="X26" s="311">
        <f t="shared" si="12"/>
        <v>0.00145</v>
      </c>
      <c r="Y26" s="311">
        <v>0</v>
      </c>
      <c r="Z26" s="312">
        <f t="shared" si="13"/>
        <v>0</v>
      </c>
      <c r="AQ26" s="291" t="s">
        <v>257</v>
      </c>
      <c r="AS26" s="291" t="s">
        <v>56</v>
      </c>
      <c r="AT26" s="291" t="s">
        <v>981</v>
      </c>
      <c r="AX26" s="291" t="s">
        <v>253</v>
      </c>
      <c r="BD26" s="313">
        <f t="shared" si="14"/>
        <v>0</v>
      </c>
      <c r="BE26" s="313">
        <f t="shared" si="15"/>
        <v>0</v>
      </c>
      <c r="BF26" s="313">
        <f t="shared" si="16"/>
        <v>0</v>
      </c>
      <c r="BG26" s="313">
        <f t="shared" si="17"/>
        <v>0</v>
      </c>
      <c r="BH26" s="313">
        <f t="shared" si="18"/>
        <v>0</v>
      </c>
      <c r="BI26" s="291" t="s">
        <v>922</v>
      </c>
      <c r="BJ26" s="313">
        <f t="shared" si="19"/>
        <v>0</v>
      </c>
      <c r="BK26" s="291" t="s">
        <v>257</v>
      </c>
      <c r="BL26" s="291" t="s">
        <v>655</v>
      </c>
    </row>
    <row r="27" spans="1:64" s="287" customFormat="1" ht="31.5" customHeight="1">
      <c r="A27" s="285"/>
      <c r="B27" s="305" t="s">
        <v>338</v>
      </c>
      <c r="C27" s="305" t="s">
        <v>56</v>
      </c>
      <c r="D27" s="306" t="s">
        <v>656</v>
      </c>
      <c r="E27" s="514" t="s">
        <v>657</v>
      </c>
      <c r="F27" s="514"/>
      <c r="G27" s="514"/>
      <c r="H27" s="514"/>
      <c r="I27" s="401" t="s">
        <v>1106</v>
      </c>
      <c r="J27" s="308">
        <v>10</v>
      </c>
      <c r="K27" s="515"/>
      <c r="L27" s="515"/>
      <c r="M27" s="516">
        <f t="shared" si="10"/>
        <v>0</v>
      </c>
      <c r="N27" s="516"/>
      <c r="O27" s="516"/>
      <c r="P27" s="516"/>
      <c r="Q27" s="408"/>
      <c r="S27" s="415" t="s">
        <v>231</v>
      </c>
      <c r="T27" s="416" t="s">
        <v>232</v>
      </c>
      <c r="U27" s="311">
        <v>0.728</v>
      </c>
      <c r="V27" s="311">
        <f t="shared" si="11"/>
        <v>7.279999999999999</v>
      </c>
      <c r="W27" s="311">
        <v>0.00035</v>
      </c>
      <c r="X27" s="311">
        <f t="shared" si="12"/>
        <v>0.0035</v>
      </c>
      <c r="Y27" s="311">
        <v>0</v>
      </c>
      <c r="Z27" s="312">
        <f t="shared" si="13"/>
        <v>0</v>
      </c>
      <c r="AQ27" s="291" t="s">
        <v>257</v>
      </c>
      <c r="AS27" s="291" t="s">
        <v>56</v>
      </c>
      <c r="AT27" s="291" t="s">
        <v>981</v>
      </c>
      <c r="AX27" s="291" t="s">
        <v>253</v>
      </c>
      <c r="BD27" s="313">
        <f t="shared" si="14"/>
        <v>0</v>
      </c>
      <c r="BE27" s="313">
        <f t="shared" si="15"/>
        <v>0</v>
      </c>
      <c r="BF27" s="313">
        <f t="shared" si="16"/>
        <v>0</v>
      </c>
      <c r="BG27" s="313">
        <f t="shared" si="17"/>
        <v>0</v>
      </c>
      <c r="BH27" s="313">
        <f t="shared" si="18"/>
        <v>0</v>
      </c>
      <c r="BI27" s="291" t="s">
        <v>922</v>
      </c>
      <c r="BJ27" s="313">
        <f t="shared" si="19"/>
        <v>0</v>
      </c>
      <c r="BK27" s="291" t="s">
        <v>257</v>
      </c>
      <c r="BL27" s="291" t="s">
        <v>658</v>
      </c>
    </row>
    <row r="28" spans="1:64" s="287" customFormat="1" ht="22.5" customHeight="1">
      <c r="A28" s="285"/>
      <c r="B28" s="305" t="s">
        <v>342</v>
      </c>
      <c r="C28" s="305" t="s">
        <v>56</v>
      </c>
      <c r="D28" s="306" t="s">
        <v>659</v>
      </c>
      <c r="E28" s="514" t="s">
        <v>660</v>
      </c>
      <c r="F28" s="514"/>
      <c r="G28" s="514"/>
      <c r="H28" s="514"/>
      <c r="I28" s="401" t="s">
        <v>1076</v>
      </c>
      <c r="J28" s="308">
        <v>6</v>
      </c>
      <c r="K28" s="515"/>
      <c r="L28" s="515"/>
      <c r="M28" s="516">
        <f t="shared" si="10"/>
        <v>0</v>
      </c>
      <c r="N28" s="516"/>
      <c r="O28" s="516"/>
      <c r="P28" s="516"/>
      <c r="Q28" s="408"/>
      <c r="S28" s="415" t="s">
        <v>231</v>
      </c>
      <c r="T28" s="416" t="s">
        <v>232</v>
      </c>
      <c r="U28" s="311">
        <v>0.157</v>
      </c>
      <c r="V28" s="311">
        <f t="shared" si="11"/>
        <v>0.942</v>
      </c>
      <c r="W28" s="311">
        <v>0</v>
      </c>
      <c r="X28" s="311">
        <f t="shared" si="12"/>
        <v>0</v>
      </c>
      <c r="Y28" s="311">
        <v>0</v>
      </c>
      <c r="Z28" s="312">
        <f t="shared" si="13"/>
        <v>0</v>
      </c>
      <c r="AQ28" s="291" t="s">
        <v>257</v>
      </c>
      <c r="AS28" s="291" t="s">
        <v>56</v>
      </c>
      <c r="AT28" s="291" t="s">
        <v>981</v>
      </c>
      <c r="AX28" s="291" t="s">
        <v>253</v>
      </c>
      <c r="BD28" s="313">
        <f t="shared" si="14"/>
        <v>0</v>
      </c>
      <c r="BE28" s="313">
        <f t="shared" si="15"/>
        <v>0</v>
      </c>
      <c r="BF28" s="313">
        <f t="shared" si="16"/>
        <v>0</v>
      </c>
      <c r="BG28" s="313">
        <f t="shared" si="17"/>
        <v>0</v>
      </c>
      <c r="BH28" s="313">
        <f t="shared" si="18"/>
        <v>0</v>
      </c>
      <c r="BI28" s="291" t="s">
        <v>922</v>
      </c>
      <c r="BJ28" s="313">
        <f t="shared" si="19"/>
        <v>0</v>
      </c>
      <c r="BK28" s="291" t="s">
        <v>257</v>
      </c>
      <c r="BL28" s="291" t="s">
        <v>661</v>
      </c>
    </row>
    <row r="29" spans="1:64" s="287" customFormat="1" ht="22.5" customHeight="1">
      <c r="A29" s="285"/>
      <c r="B29" s="305" t="s">
        <v>346</v>
      </c>
      <c r="C29" s="305" t="s">
        <v>56</v>
      </c>
      <c r="D29" s="306" t="s">
        <v>662</v>
      </c>
      <c r="E29" s="514" t="s">
        <v>663</v>
      </c>
      <c r="F29" s="514"/>
      <c r="G29" s="514"/>
      <c r="H29" s="514"/>
      <c r="I29" s="401" t="s">
        <v>1076</v>
      </c>
      <c r="J29" s="308">
        <v>3</v>
      </c>
      <c r="K29" s="515"/>
      <c r="L29" s="515"/>
      <c r="M29" s="516">
        <f t="shared" si="10"/>
        <v>0</v>
      </c>
      <c r="N29" s="516"/>
      <c r="O29" s="516"/>
      <c r="P29" s="516"/>
      <c r="Q29" s="408"/>
      <c r="S29" s="415" t="s">
        <v>231</v>
      </c>
      <c r="T29" s="416" t="s">
        <v>232</v>
      </c>
      <c r="U29" s="311">
        <v>0.174</v>
      </c>
      <c r="V29" s="311">
        <f t="shared" si="11"/>
        <v>0.522</v>
      </c>
      <c r="W29" s="311">
        <v>0</v>
      </c>
      <c r="X29" s="311">
        <f t="shared" si="12"/>
        <v>0</v>
      </c>
      <c r="Y29" s="311">
        <v>0</v>
      </c>
      <c r="Z29" s="312">
        <f t="shared" si="13"/>
        <v>0</v>
      </c>
      <c r="AQ29" s="291" t="s">
        <v>257</v>
      </c>
      <c r="AS29" s="291" t="s">
        <v>56</v>
      </c>
      <c r="AT29" s="291" t="s">
        <v>981</v>
      </c>
      <c r="AX29" s="291" t="s">
        <v>253</v>
      </c>
      <c r="BD29" s="313">
        <f t="shared" si="14"/>
        <v>0</v>
      </c>
      <c r="BE29" s="313">
        <f t="shared" si="15"/>
        <v>0</v>
      </c>
      <c r="BF29" s="313">
        <f t="shared" si="16"/>
        <v>0</v>
      </c>
      <c r="BG29" s="313">
        <f t="shared" si="17"/>
        <v>0</v>
      </c>
      <c r="BH29" s="313">
        <f t="shared" si="18"/>
        <v>0</v>
      </c>
      <c r="BI29" s="291" t="s">
        <v>922</v>
      </c>
      <c r="BJ29" s="313">
        <f t="shared" si="19"/>
        <v>0</v>
      </c>
      <c r="BK29" s="291" t="s">
        <v>257</v>
      </c>
      <c r="BL29" s="291" t="s">
        <v>664</v>
      </c>
    </row>
    <row r="30" spans="1:64" s="287" customFormat="1" ht="22.5" customHeight="1">
      <c r="A30" s="285"/>
      <c r="B30" s="305" t="s">
        <v>350</v>
      </c>
      <c r="C30" s="305" t="s">
        <v>56</v>
      </c>
      <c r="D30" s="306" t="s">
        <v>665</v>
      </c>
      <c r="E30" s="514" t="s">
        <v>666</v>
      </c>
      <c r="F30" s="514"/>
      <c r="G30" s="514"/>
      <c r="H30" s="514"/>
      <c r="I30" s="401" t="s">
        <v>1076</v>
      </c>
      <c r="J30" s="308">
        <v>1</v>
      </c>
      <c r="K30" s="515"/>
      <c r="L30" s="515"/>
      <c r="M30" s="516">
        <f t="shared" si="10"/>
        <v>0</v>
      </c>
      <c r="N30" s="516"/>
      <c r="O30" s="516"/>
      <c r="P30" s="516"/>
      <c r="Q30" s="408"/>
      <c r="S30" s="415" t="s">
        <v>231</v>
      </c>
      <c r="T30" s="416" t="s">
        <v>232</v>
      </c>
      <c r="U30" s="311">
        <v>0.259</v>
      </c>
      <c r="V30" s="311">
        <f t="shared" si="11"/>
        <v>0.259</v>
      </c>
      <c r="W30" s="311">
        <v>0</v>
      </c>
      <c r="X30" s="311">
        <f t="shared" si="12"/>
        <v>0</v>
      </c>
      <c r="Y30" s="311">
        <v>0</v>
      </c>
      <c r="Z30" s="312">
        <f t="shared" si="13"/>
        <v>0</v>
      </c>
      <c r="AQ30" s="291" t="s">
        <v>257</v>
      </c>
      <c r="AS30" s="291" t="s">
        <v>56</v>
      </c>
      <c r="AT30" s="291" t="s">
        <v>981</v>
      </c>
      <c r="AX30" s="291" t="s">
        <v>253</v>
      </c>
      <c r="BD30" s="313">
        <f t="shared" si="14"/>
        <v>0</v>
      </c>
      <c r="BE30" s="313">
        <f t="shared" si="15"/>
        <v>0</v>
      </c>
      <c r="BF30" s="313">
        <f t="shared" si="16"/>
        <v>0</v>
      </c>
      <c r="BG30" s="313">
        <f t="shared" si="17"/>
        <v>0</v>
      </c>
      <c r="BH30" s="313">
        <f t="shared" si="18"/>
        <v>0</v>
      </c>
      <c r="BI30" s="291" t="s">
        <v>922</v>
      </c>
      <c r="BJ30" s="313">
        <f t="shared" si="19"/>
        <v>0</v>
      </c>
      <c r="BK30" s="291" t="s">
        <v>257</v>
      </c>
      <c r="BL30" s="291" t="s">
        <v>667</v>
      </c>
    </row>
    <row r="31" spans="1:64" s="287" customFormat="1" ht="31.5" customHeight="1">
      <c r="A31" s="285"/>
      <c r="B31" s="305" t="s">
        <v>354</v>
      </c>
      <c r="C31" s="305" t="s">
        <v>56</v>
      </c>
      <c r="D31" s="306" t="s">
        <v>668</v>
      </c>
      <c r="E31" s="514" t="s">
        <v>669</v>
      </c>
      <c r="F31" s="514"/>
      <c r="G31" s="514"/>
      <c r="H31" s="514"/>
      <c r="I31" s="401" t="s">
        <v>1076</v>
      </c>
      <c r="J31" s="308">
        <v>1</v>
      </c>
      <c r="K31" s="515"/>
      <c r="L31" s="515"/>
      <c r="M31" s="516">
        <f t="shared" si="10"/>
        <v>0</v>
      </c>
      <c r="N31" s="516"/>
      <c r="O31" s="516"/>
      <c r="P31" s="516"/>
      <c r="Q31" s="408"/>
      <c r="S31" s="415" t="s">
        <v>231</v>
      </c>
      <c r="T31" s="416" t="s">
        <v>232</v>
      </c>
      <c r="U31" s="311">
        <v>0.465</v>
      </c>
      <c r="V31" s="311">
        <f t="shared" si="11"/>
        <v>0.465</v>
      </c>
      <c r="W31" s="311">
        <v>0.00101</v>
      </c>
      <c r="X31" s="311">
        <f t="shared" si="12"/>
        <v>0.00101</v>
      </c>
      <c r="Y31" s="311">
        <v>0</v>
      </c>
      <c r="Z31" s="312">
        <f t="shared" si="13"/>
        <v>0</v>
      </c>
      <c r="AQ31" s="291" t="s">
        <v>257</v>
      </c>
      <c r="AS31" s="291" t="s">
        <v>56</v>
      </c>
      <c r="AT31" s="291" t="s">
        <v>981</v>
      </c>
      <c r="AX31" s="291" t="s">
        <v>253</v>
      </c>
      <c r="BD31" s="313">
        <f t="shared" si="14"/>
        <v>0</v>
      </c>
      <c r="BE31" s="313">
        <f t="shared" si="15"/>
        <v>0</v>
      </c>
      <c r="BF31" s="313">
        <f t="shared" si="16"/>
        <v>0</v>
      </c>
      <c r="BG31" s="313">
        <f t="shared" si="17"/>
        <v>0</v>
      </c>
      <c r="BH31" s="313">
        <f t="shared" si="18"/>
        <v>0</v>
      </c>
      <c r="BI31" s="291" t="s">
        <v>922</v>
      </c>
      <c r="BJ31" s="313">
        <f t="shared" si="19"/>
        <v>0</v>
      </c>
      <c r="BK31" s="291" t="s">
        <v>257</v>
      </c>
      <c r="BL31" s="291" t="s">
        <v>670</v>
      </c>
    </row>
    <row r="32" spans="1:64" s="287" customFormat="1" ht="31.5" customHeight="1">
      <c r="A32" s="285"/>
      <c r="B32" s="305" t="s">
        <v>671</v>
      </c>
      <c r="C32" s="305" t="s">
        <v>56</v>
      </c>
      <c r="D32" s="306" t="s">
        <v>672</v>
      </c>
      <c r="E32" s="514" t="s">
        <v>673</v>
      </c>
      <c r="F32" s="514"/>
      <c r="G32" s="514"/>
      <c r="H32" s="514"/>
      <c r="I32" s="401" t="s">
        <v>1076</v>
      </c>
      <c r="J32" s="308">
        <v>1</v>
      </c>
      <c r="K32" s="515"/>
      <c r="L32" s="515"/>
      <c r="M32" s="516">
        <f t="shared" si="10"/>
        <v>0</v>
      </c>
      <c r="N32" s="516"/>
      <c r="O32" s="516"/>
      <c r="P32" s="516"/>
      <c r="Q32" s="408"/>
      <c r="S32" s="415" t="s">
        <v>231</v>
      </c>
      <c r="T32" s="416" t="s">
        <v>232</v>
      </c>
      <c r="U32" s="311">
        <v>0.559</v>
      </c>
      <c r="V32" s="311">
        <f t="shared" si="11"/>
        <v>0.559</v>
      </c>
      <c r="W32" s="311">
        <v>0.00143</v>
      </c>
      <c r="X32" s="311">
        <f t="shared" si="12"/>
        <v>0.00143</v>
      </c>
      <c r="Y32" s="311">
        <v>0</v>
      </c>
      <c r="Z32" s="312">
        <f t="shared" si="13"/>
        <v>0</v>
      </c>
      <c r="AQ32" s="291" t="s">
        <v>257</v>
      </c>
      <c r="AS32" s="291" t="s">
        <v>56</v>
      </c>
      <c r="AT32" s="291" t="s">
        <v>981</v>
      </c>
      <c r="AX32" s="291" t="s">
        <v>253</v>
      </c>
      <c r="BD32" s="313">
        <f t="shared" si="14"/>
        <v>0</v>
      </c>
      <c r="BE32" s="313">
        <f t="shared" si="15"/>
        <v>0</v>
      </c>
      <c r="BF32" s="313">
        <f t="shared" si="16"/>
        <v>0</v>
      </c>
      <c r="BG32" s="313">
        <f t="shared" si="17"/>
        <v>0</v>
      </c>
      <c r="BH32" s="313">
        <f t="shared" si="18"/>
        <v>0</v>
      </c>
      <c r="BI32" s="291" t="s">
        <v>922</v>
      </c>
      <c r="BJ32" s="313">
        <f t="shared" si="19"/>
        <v>0</v>
      </c>
      <c r="BK32" s="291" t="s">
        <v>257</v>
      </c>
      <c r="BL32" s="291" t="s">
        <v>674</v>
      </c>
    </row>
    <row r="33" spans="1:64" s="287" customFormat="1" ht="22.5" customHeight="1">
      <c r="A33" s="285"/>
      <c r="B33" s="305" t="s">
        <v>675</v>
      </c>
      <c r="C33" s="305" t="s">
        <v>56</v>
      </c>
      <c r="D33" s="306" t="s">
        <v>676</v>
      </c>
      <c r="E33" s="514" t="s">
        <v>677</v>
      </c>
      <c r="F33" s="514"/>
      <c r="G33" s="514"/>
      <c r="H33" s="514"/>
      <c r="I33" s="401" t="s">
        <v>1076</v>
      </c>
      <c r="J33" s="308">
        <v>1</v>
      </c>
      <c r="K33" s="515"/>
      <c r="L33" s="515"/>
      <c r="M33" s="516">
        <f t="shared" si="10"/>
        <v>0</v>
      </c>
      <c r="N33" s="516"/>
      <c r="O33" s="516"/>
      <c r="P33" s="516"/>
      <c r="Q33" s="408"/>
      <c r="S33" s="415" t="s">
        <v>231</v>
      </c>
      <c r="T33" s="416" t="s">
        <v>232</v>
      </c>
      <c r="U33" s="311">
        <v>0.176</v>
      </c>
      <c r="V33" s="311">
        <f t="shared" si="11"/>
        <v>0.176</v>
      </c>
      <c r="W33" s="311">
        <v>0.00016</v>
      </c>
      <c r="X33" s="311">
        <f t="shared" si="12"/>
        <v>0.00016</v>
      </c>
      <c r="Y33" s="311">
        <v>0</v>
      </c>
      <c r="Z33" s="312">
        <f t="shared" si="13"/>
        <v>0</v>
      </c>
      <c r="AQ33" s="291" t="s">
        <v>257</v>
      </c>
      <c r="AS33" s="291" t="s">
        <v>56</v>
      </c>
      <c r="AT33" s="291" t="s">
        <v>981</v>
      </c>
      <c r="AX33" s="291" t="s">
        <v>253</v>
      </c>
      <c r="BD33" s="313">
        <f t="shared" si="14"/>
        <v>0</v>
      </c>
      <c r="BE33" s="313">
        <f t="shared" si="15"/>
        <v>0</v>
      </c>
      <c r="BF33" s="313">
        <f t="shared" si="16"/>
        <v>0</v>
      </c>
      <c r="BG33" s="313">
        <f t="shared" si="17"/>
        <v>0</v>
      </c>
      <c r="BH33" s="313">
        <f t="shared" si="18"/>
        <v>0</v>
      </c>
      <c r="BI33" s="291" t="s">
        <v>922</v>
      </c>
      <c r="BJ33" s="313">
        <f t="shared" si="19"/>
        <v>0</v>
      </c>
      <c r="BK33" s="291" t="s">
        <v>257</v>
      </c>
      <c r="BL33" s="291" t="s">
        <v>678</v>
      </c>
    </row>
    <row r="34" spans="1:64" s="287" customFormat="1" ht="22.5" customHeight="1">
      <c r="A34" s="285"/>
      <c r="B34" s="305" t="s">
        <v>679</v>
      </c>
      <c r="C34" s="305" t="s">
        <v>56</v>
      </c>
      <c r="D34" s="306" t="s">
        <v>680</v>
      </c>
      <c r="E34" s="514" t="s">
        <v>681</v>
      </c>
      <c r="F34" s="514"/>
      <c r="G34" s="514"/>
      <c r="H34" s="514"/>
      <c r="I34" s="401" t="s">
        <v>1076</v>
      </c>
      <c r="J34" s="308">
        <v>1</v>
      </c>
      <c r="K34" s="515"/>
      <c r="L34" s="515"/>
      <c r="M34" s="516">
        <f t="shared" si="10"/>
        <v>0</v>
      </c>
      <c r="N34" s="516"/>
      <c r="O34" s="516"/>
      <c r="P34" s="516"/>
      <c r="Q34" s="408"/>
      <c r="S34" s="415" t="s">
        <v>231</v>
      </c>
      <c r="T34" s="416" t="s">
        <v>232</v>
      </c>
      <c r="U34" s="311">
        <v>0.177</v>
      </c>
      <c r="V34" s="311">
        <f t="shared" si="11"/>
        <v>0.177</v>
      </c>
      <c r="W34" s="311">
        <v>0.00029</v>
      </c>
      <c r="X34" s="311">
        <f t="shared" si="12"/>
        <v>0.00029</v>
      </c>
      <c r="Y34" s="311">
        <v>0</v>
      </c>
      <c r="Z34" s="312">
        <f t="shared" si="13"/>
        <v>0</v>
      </c>
      <c r="AQ34" s="291" t="s">
        <v>257</v>
      </c>
      <c r="AS34" s="291" t="s">
        <v>56</v>
      </c>
      <c r="AT34" s="291" t="s">
        <v>981</v>
      </c>
      <c r="AX34" s="291" t="s">
        <v>253</v>
      </c>
      <c r="BD34" s="313">
        <f t="shared" si="14"/>
        <v>0</v>
      </c>
      <c r="BE34" s="313">
        <f t="shared" si="15"/>
        <v>0</v>
      </c>
      <c r="BF34" s="313">
        <f t="shared" si="16"/>
        <v>0</v>
      </c>
      <c r="BG34" s="313">
        <f t="shared" si="17"/>
        <v>0</v>
      </c>
      <c r="BH34" s="313">
        <f t="shared" si="18"/>
        <v>0</v>
      </c>
      <c r="BI34" s="291" t="s">
        <v>922</v>
      </c>
      <c r="BJ34" s="313">
        <f t="shared" si="19"/>
        <v>0</v>
      </c>
      <c r="BK34" s="291" t="s">
        <v>257</v>
      </c>
      <c r="BL34" s="291" t="s">
        <v>682</v>
      </c>
    </row>
    <row r="35" spans="1:64" s="287" customFormat="1" ht="31.5" customHeight="1">
      <c r="A35" s="285"/>
      <c r="B35" s="305" t="s">
        <v>683</v>
      </c>
      <c r="C35" s="305" t="s">
        <v>56</v>
      </c>
      <c r="D35" s="306" t="s">
        <v>684</v>
      </c>
      <c r="E35" s="514" t="s">
        <v>685</v>
      </c>
      <c r="F35" s="514"/>
      <c r="G35" s="514"/>
      <c r="H35" s="514"/>
      <c r="I35" s="401" t="s">
        <v>1106</v>
      </c>
      <c r="J35" s="308">
        <v>77</v>
      </c>
      <c r="K35" s="515"/>
      <c r="L35" s="515"/>
      <c r="M35" s="516">
        <f t="shared" si="10"/>
        <v>0</v>
      </c>
      <c r="N35" s="516"/>
      <c r="O35" s="516"/>
      <c r="P35" s="516"/>
      <c r="Q35" s="408"/>
      <c r="S35" s="415" t="s">
        <v>231</v>
      </c>
      <c r="T35" s="416" t="s">
        <v>232</v>
      </c>
      <c r="U35" s="311">
        <v>0.059</v>
      </c>
      <c r="V35" s="311">
        <f t="shared" si="11"/>
        <v>4.543</v>
      </c>
      <c r="W35" s="311">
        <v>0</v>
      </c>
      <c r="X35" s="311">
        <f t="shared" si="12"/>
        <v>0</v>
      </c>
      <c r="Y35" s="311">
        <v>0</v>
      </c>
      <c r="Z35" s="312">
        <f t="shared" si="13"/>
        <v>0</v>
      </c>
      <c r="AQ35" s="291" t="s">
        <v>257</v>
      </c>
      <c r="AS35" s="291" t="s">
        <v>56</v>
      </c>
      <c r="AT35" s="291" t="s">
        <v>981</v>
      </c>
      <c r="AX35" s="291" t="s">
        <v>253</v>
      </c>
      <c r="BD35" s="313">
        <f t="shared" si="14"/>
        <v>0</v>
      </c>
      <c r="BE35" s="313">
        <f t="shared" si="15"/>
        <v>0</v>
      </c>
      <c r="BF35" s="313">
        <f t="shared" si="16"/>
        <v>0</v>
      </c>
      <c r="BG35" s="313">
        <f t="shared" si="17"/>
        <v>0</v>
      </c>
      <c r="BH35" s="313">
        <f t="shared" si="18"/>
        <v>0</v>
      </c>
      <c r="BI35" s="291" t="s">
        <v>922</v>
      </c>
      <c r="BJ35" s="313">
        <f t="shared" si="19"/>
        <v>0</v>
      </c>
      <c r="BK35" s="291" t="s">
        <v>257</v>
      </c>
      <c r="BL35" s="291" t="s">
        <v>686</v>
      </c>
    </row>
    <row r="36" spans="1:64" s="287" customFormat="1" ht="44.25" customHeight="1">
      <c r="A36" s="285"/>
      <c r="B36" s="305" t="s">
        <v>368</v>
      </c>
      <c r="C36" s="305" t="s">
        <v>56</v>
      </c>
      <c r="D36" s="306" t="s">
        <v>687</v>
      </c>
      <c r="E36" s="514" t="s">
        <v>688</v>
      </c>
      <c r="F36" s="514"/>
      <c r="G36" s="514"/>
      <c r="H36" s="514"/>
      <c r="I36" s="401" t="s">
        <v>1004</v>
      </c>
      <c r="J36" s="308">
        <v>0.039</v>
      </c>
      <c r="K36" s="515"/>
      <c r="L36" s="515"/>
      <c r="M36" s="516">
        <f t="shared" si="10"/>
        <v>0</v>
      </c>
      <c r="N36" s="516"/>
      <c r="O36" s="516"/>
      <c r="P36" s="516"/>
      <c r="Q36" s="408"/>
      <c r="S36" s="415" t="s">
        <v>231</v>
      </c>
      <c r="T36" s="416" t="s">
        <v>232</v>
      </c>
      <c r="U36" s="311">
        <v>4.93</v>
      </c>
      <c r="V36" s="311">
        <f t="shared" si="11"/>
        <v>0.19227</v>
      </c>
      <c r="W36" s="311">
        <v>0</v>
      </c>
      <c r="X36" s="311">
        <f t="shared" si="12"/>
        <v>0</v>
      </c>
      <c r="Y36" s="311">
        <v>0</v>
      </c>
      <c r="Z36" s="312">
        <f t="shared" si="13"/>
        <v>0</v>
      </c>
      <c r="AQ36" s="291" t="s">
        <v>257</v>
      </c>
      <c r="AS36" s="291" t="s">
        <v>56</v>
      </c>
      <c r="AT36" s="291" t="s">
        <v>981</v>
      </c>
      <c r="AX36" s="291" t="s">
        <v>253</v>
      </c>
      <c r="BD36" s="313">
        <f t="shared" si="14"/>
        <v>0</v>
      </c>
      <c r="BE36" s="313">
        <f t="shared" si="15"/>
        <v>0</v>
      </c>
      <c r="BF36" s="313">
        <f t="shared" si="16"/>
        <v>0</v>
      </c>
      <c r="BG36" s="313">
        <f t="shared" si="17"/>
        <v>0</v>
      </c>
      <c r="BH36" s="313">
        <f t="shared" si="18"/>
        <v>0</v>
      </c>
      <c r="BI36" s="291" t="s">
        <v>922</v>
      </c>
      <c r="BJ36" s="313">
        <f t="shared" si="19"/>
        <v>0</v>
      </c>
      <c r="BK36" s="291" t="s">
        <v>257</v>
      </c>
      <c r="BL36" s="291" t="s">
        <v>689</v>
      </c>
    </row>
    <row r="37" spans="1:64" s="287" customFormat="1" ht="31.5" customHeight="1">
      <c r="A37" s="285"/>
      <c r="B37" s="305" t="s">
        <v>372</v>
      </c>
      <c r="C37" s="305" t="s">
        <v>56</v>
      </c>
      <c r="D37" s="306" t="s">
        <v>690</v>
      </c>
      <c r="E37" s="514" t="s">
        <v>691</v>
      </c>
      <c r="F37" s="514"/>
      <c r="G37" s="514"/>
      <c r="H37" s="514"/>
      <c r="I37" s="401" t="s">
        <v>1004</v>
      </c>
      <c r="J37" s="308">
        <v>0.125</v>
      </c>
      <c r="K37" s="515"/>
      <c r="L37" s="515"/>
      <c r="M37" s="516">
        <f t="shared" si="10"/>
        <v>0</v>
      </c>
      <c r="N37" s="516"/>
      <c r="O37" s="516"/>
      <c r="P37" s="516"/>
      <c r="Q37" s="408"/>
      <c r="S37" s="415" t="s">
        <v>231</v>
      </c>
      <c r="T37" s="416" t="s">
        <v>232</v>
      </c>
      <c r="U37" s="311">
        <v>1.68</v>
      </c>
      <c r="V37" s="311">
        <f t="shared" si="11"/>
        <v>0.21</v>
      </c>
      <c r="W37" s="311">
        <v>0</v>
      </c>
      <c r="X37" s="311">
        <f t="shared" si="12"/>
        <v>0</v>
      </c>
      <c r="Y37" s="311">
        <v>0</v>
      </c>
      <c r="Z37" s="312">
        <f t="shared" si="13"/>
        <v>0</v>
      </c>
      <c r="AQ37" s="291" t="s">
        <v>257</v>
      </c>
      <c r="AS37" s="291" t="s">
        <v>56</v>
      </c>
      <c r="AT37" s="291" t="s">
        <v>981</v>
      </c>
      <c r="AX37" s="291" t="s">
        <v>253</v>
      </c>
      <c r="BD37" s="313">
        <f t="shared" si="14"/>
        <v>0</v>
      </c>
      <c r="BE37" s="313">
        <f t="shared" si="15"/>
        <v>0</v>
      </c>
      <c r="BF37" s="313">
        <f t="shared" si="16"/>
        <v>0</v>
      </c>
      <c r="BG37" s="313">
        <f t="shared" si="17"/>
        <v>0</v>
      </c>
      <c r="BH37" s="313">
        <f t="shared" si="18"/>
        <v>0</v>
      </c>
      <c r="BI37" s="291" t="s">
        <v>922</v>
      </c>
      <c r="BJ37" s="313">
        <f t="shared" si="19"/>
        <v>0</v>
      </c>
      <c r="BK37" s="291" t="s">
        <v>257</v>
      </c>
      <c r="BL37" s="291" t="s">
        <v>692</v>
      </c>
    </row>
    <row r="38" spans="1:62" s="294" customFormat="1" ht="29.25" customHeight="1">
      <c r="A38" s="293"/>
      <c r="B38" s="298"/>
      <c r="C38" s="303" t="s">
        <v>591</v>
      </c>
      <c r="D38" s="303"/>
      <c r="E38" s="421"/>
      <c r="F38" s="421"/>
      <c r="G38" s="421"/>
      <c r="H38" s="421"/>
      <c r="I38" s="421"/>
      <c r="J38" s="303"/>
      <c r="K38" s="303"/>
      <c r="L38" s="303"/>
      <c r="M38" s="517">
        <f>BJ38</f>
        <v>0</v>
      </c>
      <c r="N38" s="518"/>
      <c r="O38" s="518"/>
      <c r="P38" s="518"/>
      <c r="Q38" s="412"/>
      <c r="S38" s="413"/>
      <c r="T38" s="298"/>
      <c r="U38" s="298"/>
      <c r="V38" s="414">
        <f>SUM(V39:V55)</f>
        <v>116.822006</v>
      </c>
      <c r="W38" s="298"/>
      <c r="X38" s="414">
        <f>SUM(X39:X55)</f>
        <v>0.17922000000000002</v>
      </c>
      <c r="Y38" s="298"/>
      <c r="Z38" s="299">
        <f>SUM(Z39:Z55)</f>
        <v>0</v>
      </c>
      <c r="AQ38" s="295" t="s">
        <v>981</v>
      </c>
      <c r="AS38" s="300" t="s">
        <v>251</v>
      </c>
      <c r="AT38" s="300" t="s">
        <v>922</v>
      </c>
      <c r="AX38" s="295" t="s">
        <v>253</v>
      </c>
      <c r="BJ38" s="301">
        <f>SUM(BJ39:BJ55)</f>
        <v>0</v>
      </c>
    </row>
    <row r="39" spans="1:64" s="287" customFormat="1" ht="31.5" customHeight="1">
      <c r="A39" s="285"/>
      <c r="B39" s="305" t="s">
        <v>693</v>
      </c>
      <c r="C39" s="305" t="s">
        <v>56</v>
      </c>
      <c r="D39" s="306" t="s">
        <v>694</v>
      </c>
      <c r="E39" s="514" t="s">
        <v>695</v>
      </c>
      <c r="F39" s="514"/>
      <c r="G39" s="514"/>
      <c r="H39" s="514"/>
      <c r="I39" s="401" t="s">
        <v>299</v>
      </c>
      <c r="J39" s="308">
        <v>6</v>
      </c>
      <c r="K39" s="515"/>
      <c r="L39" s="515"/>
      <c r="M39" s="516">
        <f aca="true" t="shared" si="20" ref="M39:M55">ROUND(K39*J39,2)</f>
        <v>0</v>
      </c>
      <c r="N39" s="516"/>
      <c r="O39" s="516"/>
      <c r="P39" s="516"/>
      <c r="Q39" s="408"/>
      <c r="S39" s="415" t="s">
        <v>231</v>
      </c>
      <c r="T39" s="416" t="s">
        <v>232</v>
      </c>
      <c r="U39" s="311">
        <v>0.936</v>
      </c>
      <c r="V39" s="311">
        <f aca="true" t="shared" si="21" ref="V39:V55">U39*J39</f>
        <v>5.6160000000000005</v>
      </c>
      <c r="W39" s="311">
        <v>0.00524</v>
      </c>
      <c r="X39" s="311">
        <f aca="true" t="shared" si="22" ref="X39:X55">W39*J39</f>
        <v>0.031439999999999996</v>
      </c>
      <c r="Y39" s="311">
        <v>0</v>
      </c>
      <c r="Z39" s="312">
        <f aca="true" t="shared" si="23" ref="Z39:Z55">Y39*J39</f>
        <v>0</v>
      </c>
      <c r="AQ39" s="291" t="s">
        <v>257</v>
      </c>
      <c r="AS39" s="291" t="s">
        <v>56</v>
      </c>
      <c r="AT39" s="291" t="s">
        <v>981</v>
      </c>
      <c r="AX39" s="291" t="s">
        <v>253</v>
      </c>
      <c r="BD39" s="313">
        <f aca="true" t="shared" si="24" ref="BD39:BD55">IF(T39="základní",M39,0)</f>
        <v>0</v>
      </c>
      <c r="BE39" s="313">
        <f aca="true" t="shared" si="25" ref="BE39:BE55">IF(T39="snížená",M39,0)</f>
        <v>0</v>
      </c>
      <c r="BF39" s="313">
        <f aca="true" t="shared" si="26" ref="BF39:BF55">IF(T39="zákl. přenesená",M39,0)</f>
        <v>0</v>
      </c>
      <c r="BG39" s="313">
        <f aca="true" t="shared" si="27" ref="BG39:BG55">IF(T39="sníž. přenesená",M39,0)</f>
        <v>0</v>
      </c>
      <c r="BH39" s="313">
        <f aca="true" t="shared" si="28" ref="BH39:BH55">IF(T39="nulová",M39,0)</f>
        <v>0</v>
      </c>
      <c r="BI39" s="291" t="s">
        <v>922</v>
      </c>
      <c r="BJ39" s="313">
        <f aca="true" t="shared" si="29" ref="BJ39:BJ55">ROUND(K39*J39,2)</f>
        <v>0</v>
      </c>
      <c r="BK39" s="291" t="s">
        <v>257</v>
      </c>
      <c r="BL39" s="291" t="s">
        <v>696</v>
      </c>
    </row>
    <row r="40" spans="1:64" s="287" customFormat="1" ht="31.5" customHeight="1">
      <c r="A40" s="285"/>
      <c r="B40" s="305" t="s">
        <v>392</v>
      </c>
      <c r="C40" s="305" t="s">
        <v>56</v>
      </c>
      <c r="D40" s="306" t="s">
        <v>697</v>
      </c>
      <c r="E40" s="514" t="s">
        <v>698</v>
      </c>
      <c r="F40" s="514"/>
      <c r="G40" s="514"/>
      <c r="H40" s="514"/>
      <c r="I40" s="401" t="s">
        <v>1106</v>
      </c>
      <c r="J40" s="308">
        <v>45</v>
      </c>
      <c r="K40" s="515"/>
      <c r="L40" s="515"/>
      <c r="M40" s="516">
        <f t="shared" si="20"/>
        <v>0</v>
      </c>
      <c r="N40" s="516"/>
      <c r="O40" s="516"/>
      <c r="P40" s="516"/>
      <c r="Q40" s="408"/>
      <c r="S40" s="415" t="s">
        <v>231</v>
      </c>
      <c r="T40" s="416" t="s">
        <v>232</v>
      </c>
      <c r="U40" s="311">
        <v>0.529</v>
      </c>
      <c r="V40" s="311">
        <f t="shared" si="21"/>
        <v>23.805</v>
      </c>
      <c r="W40" s="311">
        <v>0.0006</v>
      </c>
      <c r="X40" s="311">
        <f t="shared" si="22"/>
        <v>0.026999999999999996</v>
      </c>
      <c r="Y40" s="311">
        <v>0</v>
      </c>
      <c r="Z40" s="312">
        <f t="shared" si="23"/>
        <v>0</v>
      </c>
      <c r="AQ40" s="291" t="s">
        <v>257</v>
      </c>
      <c r="AS40" s="291" t="s">
        <v>56</v>
      </c>
      <c r="AT40" s="291" t="s">
        <v>981</v>
      </c>
      <c r="AX40" s="291" t="s">
        <v>253</v>
      </c>
      <c r="BD40" s="313">
        <f t="shared" si="24"/>
        <v>0</v>
      </c>
      <c r="BE40" s="313">
        <f t="shared" si="25"/>
        <v>0</v>
      </c>
      <c r="BF40" s="313">
        <f t="shared" si="26"/>
        <v>0</v>
      </c>
      <c r="BG40" s="313">
        <f t="shared" si="27"/>
        <v>0</v>
      </c>
      <c r="BH40" s="313">
        <f t="shared" si="28"/>
        <v>0</v>
      </c>
      <c r="BI40" s="291" t="s">
        <v>922</v>
      </c>
      <c r="BJ40" s="313">
        <f t="shared" si="29"/>
        <v>0</v>
      </c>
      <c r="BK40" s="291" t="s">
        <v>257</v>
      </c>
      <c r="BL40" s="291" t="s">
        <v>699</v>
      </c>
    </row>
    <row r="41" spans="1:64" s="287" customFormat="1" ht="31.5" customHeight="1">
      <c r="A41" s="285"/>
      <c r="B41" s="305" t="s">
        <v>396</v>
      </c>
      <c r="C41" s="305" t="s">
        <v>56</v>
      </c>
      <c r="D41" s="306" t="s">
        <v>700</v>
      </c>
      <c r="E41" s="514" t="s">
        <v>701</v>
      </c>
      <c r="F41" s="514"/>
      <c r="G41" s="514"/>
      <c r="H41" s="514"/>
      <c r="I41" s="401" t="s">
        <v>1106</v>
      </c>
      <c r="J41" s="308">
        <v>70</v>
      </c>
      <c r="K41" s="515"/>
      <c r="L41" s="515"/>
      <c r="M41" s="516">
        <f t="shared" si="20"/>
        <v>0</v>
      </c>
      <c r="N41" s="516"/>
      <c r="O41" s="516"/>
      <c r="P41" s="516"/>
      <c r="Q41" s="408"/>
      <c r="S41" s="415" t="s">
        <v>231</v>
      </c>
      <c r="T41" s="416" t="s">
        <v>232</v>
      </c>
      <c r="U41" s="311">
        <v>0.616</v>
      </c>
      <c r="V41" s="311">
        <f t="shared" si="21"/>
        <v>43.12</v>
      </c>
      <c r="W41" s="311">
        <v>0.00097</v>
      </c>
      <c r="X41" s="311">
        <f t="shared" si="22"/>
        <v>0.0679</v>
      </c>
      <c r="Y41" s="311">
        <v>0</v>
      </c>
      <c r="Z41" s="312">
        <f t="shared" si="23"/>
        <v>0</v>
      </c>
      <c r="AQ41" s="291" t="s">
        <v>257</v>
      </c>
      <c r="AS41" s="291" t="s">
        <v>56</v>
      </c>
      <c r="AT41" s="291" t="s">
        <v>981</v>
      </c>
      <c r="AX41" s="291" t="s">
        <v>253</v>
      </c>
      <c r="BD41" s="313">
        <f t="shared" si="24"/>
        <v>0</v>
      </c>
      <c r="BE41" s="313">
        <f t="shared" si="25"/>
        <v>0</v>
      </c>
      <c r="BF41" s="313">
        <f t="shared" si="26"/>
        <v>0</v>
      </c>
      <c r="BG41" s="313">
        <f t="shared" si="27"/>
        <v>0</v>
      </c>
      <c r="BH41" s="313">
        <f t="shared" si="28"/>
        <v>0</v>
      </c>
      <c r="BI41" s="291" t="s">
        <v>922</v>
      </c>
      <c r="BJ41" s="313">
        <f t="shared" si="29"/>
        <v>0</v>
      </c>
      <c r="BK41" s="291" t="s">
        <v>257</v>
      </c>
      <c r="BL41" s="291" t="s">
        <v>702</v>
      </c>
    </row>
    <row r="42" spans="1:64" s="287" customFormat="1" ht="31.5" customHeight="1">
      <c r="A42" s="285"/>
      <c r="B42" s="305" t="s">
        <v>400</v>
      </c>
      <c r="C42" s="305" t="s">
        <v>56</v>
      </c>
      <c r="D42" s="306" t="s">
        <v>703</v>
      </c>
      <c r="E42" s="514" t="s">
        <v>704</v>
      </c>
      <c r="F42" s="514"/>
      <c r="G42" s="514"/>
      <c r="H42" s="514"/>
      <c r="I42" s="401" t="s">
        <v>1106</v>
      </c>
      <c r="J42" s="308">
        <v>5</v>
      </c>
      <c r="K42" s="515"/>
      <c r="L42" s="515"/>
      <c r="M42" s="516">
        <f t="shared" si="20"/>
        <v>0</v>
      </c>
      <c r="N42" s="516"/>
      <c r="O42" s="516"/>
      <c r="P42" s="516"/>
      <c r="Q42" s="408"/>
      <c r="S42" s="415" t="s">
        <v>231</v>
      </c>
      <c r="T42" s="416" t="s">
        <v>232</v>
      </c>
      <c r="U42" s="311">
        <v>0.696</v>
      </c>
      <c r="V42" s="311">
        <f t="shared" si="21"/>
        <v>3.4799999999999995</v>
      </c>
      <c r="W42" s="311">
        <v>0.00111</v>
      </c>
      <c r="X42" s="311">
        <f t="shared" si="22"/>
        <v>0.00555</v>
      </c>
      <c r="Y42" s="311">
        <v>0</v>
      </c>
      <c r="Z42" s="312">
        <f t="shared" si="23"/>
        <v>0</v>
      </c>
      <c r="AQ42" s="291" t="s">
        <v>257</v>
      </c>
      <c r="AS42" s="291" t="s">
        <v>56</v>
      </c>
      <c r="AT42" s="291" t="s">
        <v>981</v>
      </c>
      <c r="AX42" s="291" t="s">
        <v>253</v>
      </c>
      <c r="BD42" s="313">
        <f t="shared" si="24"/>
        <v>0</v>
      </c>
      <c r="BE42" s="313">
        <f t="shared" si="25"/>
        <v>0</v>
      </c>
      <c r="BF42" s="313">
        <f t="shared" si="26"/>
        <v>0</v>
      </c>
      <c r="BG42" s="313">
        <f t="shared" si="27"/>
        <v>0</v>
      </c>
      <c r="BH42" s="313">
        <f t="shared" si="28"/>
        <v>0</v>
      </c>
      <c r="BI42" s="291" t="s">
        <v>922</v>
      </c>
      <c r="BJ42" s="313">
        <f t="shared" si="29"/>
        <v>0</v>
      </c>
      <c r="BK42" s="291" t="s">
        <v>257</v>
      </c>
      <c r="BL42" s="291" t="s">
        <v>705</v>
      </c>
    </row>
    <row r="43" spans="1:64" s="287" customFormat="1" ht="44.25" customHeight="1">
      <c r="A43" s="285"/>
      <c r="B43" s="305" t="s">
        <v>404</v>
      </c>
      <c r="C43" s="305" t="s">
        <v>56</v>
      </c>
      <c r="D43" s="306" t="s">
        <v>706</v>
      </c>
      <c r="E43" s="514" t="s">
        <v>707</v>
      </c>
      <c r="F43" s="514"/>
      <c r="G43" s="514"/>
      <c r="H43" s="514"/>
      <c r="I43" s="401" t="s">
        <v>1106</v>
      </c>
      <c r="J43" s="308">
        <v>30</v>
      </c>
      <c r="K43" s="515"/>
      <c r="L43" s="515"/>
      <c r="M43" s="516">
        <f t="shared" si="20"/>
        <v>0</v>
      </c>
      <c r="N43" s="516"/>
      <c r="O43" s="516"/>
      <c r="P43" s="516"/>
      <c r="Q43" s="408"/>
      <c r="S43" s="415" t="s">
        <v>231</v>
      </c>
      <c r="T43" s="416" t="s">
        <v>232</v>
      </c>
      <c r="U43" s="311">
        <v>0.103</v>
      </c>
      <c r="V43" s="311">
        <f t="shared" si="21"/>
        <v>3.09</v>
      </c>
      <c r="W43" s="311">
        <v>5E-05</v>
      </c>
      <c r="X43" s="311">
        <f t="shared" si="22"/>
        <v>0.0015</v>
      </c>
      <c r="Y43" s="311">
        <v>0</v>
      </c>
      <c r="Z43" s="312">
        <f t="shared" si="23"/>
        <v>0</v>
      </c>
      <c r="AQ43" s="291" t="s">
        <v>257</v>
      </c>
      <c r="AS43" s="291" t="s">
        <v>56</v>
      </c>
      <c r="AT43" s="291" t="s">
        <v>981</v>
      </c>
      <c r="AX43" s="291" t="s">
        <v>253</v>
      </c>
      <c r="BD43" s="313">
        <f t="shared" si="24"/>
        <v>0</v>
      </c>
      <c r="BE43" s="313">
        <f t="shared" si="25"/>
        <v>0</v>
      </c>
      <c r="BF43" s="313">
        <f t="shared" si="26"/>
        <v>0</v>
      </c>
      <c r="BG43" s="313">
        <f t="shared" si="27"/>
        <v>0</v>
      </c>
      <c r="BH43" s="313">
        <f t="shared" si="28"/>
        <v>0</v>
      </c>
      <c r="BI43" s="291" t="s">
        <v>922</v>
      </c>
      <c r="BJ43" s="313">
        <f t="shared" si="29"/>
        <v>0</v>
      </c>
      <c r="BK43" s="291" t="s">
        <v>257</v>
      </c>
      <c r="BL43" s="291" t="s">
        <v>708</v>
      </c>
    </row>
    <row r="44" spans="1:64" s="287" customFormat="1" ht="44.25" customHeight="1">
      <c r="A44" s="285"/>
      <c r="B44" s="305" t="s">
        <v>408</v>
      </c>
      <c r="C44" s="305" t="s">
        <v>56</v>
      </c>
      <c r="D44" s="306" t="s">
        <v>709</v>
      </c>
      <c r="E44" s="514" t="s">
        <v>710</v>
      </c>
      <c r="F44" s="514"/>
      <c r="G44" s="514"/>
      <c r="H44" s="514"/>
      <c r="I44" s="401" t="s">
        <v>1106</v>
      </c>
      <c r="J44" s="308">
        <v>60</v>
      </c>
      <c r="K44" s="515"/>
      <c r="L44" s="515"/>
      <c r="M44" s="516">
        <f t="shared" si="20"/>
        <v>0</v>
      </c>
      <c r="N44" s="516"/>
      <c r="O44" s="516"/>
      <c r="P44" s="516"/>
      <c r="Q44" s="408"/>
      <c r="S44" s="415" t="s">
        <v>231</v>
      </c>
      <c r="T44" s="416" t="s">
        <v>232</v>
      </c>
      <c r="U44" s="311">
        <v>0.103</v>
      </c>
      <c r="V44" s="311">
        <f t="shared" si="21"/>
        <v>6.18</v>
      </c>
      <c r="W44" s="311">
        <v>7E-05</v>
      </c>
      <c r="X44" s="311">
        <f t="shared" si="22"/>
        <v>0.0042</v>
      </c>
      <c r="Y44" s="311">
        <v>0</v>
      </c>
      <c r="Z44" s="312">
        <f t="shared" si="23"/>
        <v>0</v>
      </c>
      <c r="AQ44" s="291" t="s">
        <v>257</v>
      </c>
      <c r="AS44" s="291" t="s">
        <v>56</v>
      </c>
      <c r="AT44" s="291" t="s">
        <v>981</v>
      </c>
      <c r="AX44" s="291" t="s">
        <v>253</v>
      </c>
      <c r="BD44" s="313">
        <f t="shared" si="24"/>
        <v>0</v>
      </c>
      <c r="BE44" s="313">
        <f t="shared" si="25"/>
        <v>0</v>
      </c>
      <c r="BF44" s="313">
        <f t="shared" si="26"/>
        <v>0</v>
      </c>
      <c r="BG44" s="313">
        <f t="shared" si="27"/>
        <v>0</v>
      </c>
      <c r="BH44" s="313">
        <f t="shared" si="28"/>
        <v>0</v>
      </c>
      <c r="BI44" s="291" t="s">
        <v>922</v>
      </c>
      <c r="BJ44" s="313">
        <f t="shared" si="29"/>
        <v>0</v>
      </c>
      <c r="BK44" s="291" t="s">
        <v>257</v>
      </c>
      <c r="BL44" s="291" t="s">
        <v>711</v>
      </c>
    </row>
    <row r="45" spans="1:64" s="287" customFormat="1" ht="44.25" customHeight="1">
      <c r="A45" s="285"/>
      <c r="B45" s="305" t="s">
        <v>712</v>
      </c>
      <c r="C45" s="305" t="s">
        <v>56</v>
      </c>
      <c r="D45" s="306" t="s">
        <v>713</v>
      </c>
      <c r="E45" s="514" t="s">
        <v>714</v>
      </c>
      <c r="F45" s="514"/>
      <c r="G45" s="514"/>
      <c r="H45" s="514"/>
      <c r="I45" s="401" t="s">
        <v>1106</v>
      </c>
      <c r="J45" s="308">
        <v>15</v>
      </c>
      <c r="K45" s="515"/>
      <c r="L45" s="515"/>
      <c r="M45" s="516">
        <f t="shared" si="20"/>
        <v>0</v>
      </c>
      <c r="N45" s="516"/>
      <c r="O45" s="516"/>
      <c r="P45" s="516"/>
      <c r="Q45" s="408"/>
      <c r="S45" s="415" t="s">
        <v>231</v>
      </c>
      <c r="T45" s="416" t="s">
        <v>232</v>
      </c>
      <c r="U45" s="311">
        <v>0.118</v>
      </c>
      <c r="V45" s="311">
        <f t="shared" si="21"/>
        <v>1.77</v>
      </c>
      <c r="W45" s="311">
        <v>0.0002</v>
      </c>
      <c r="X45" s="311">
        <f t="shared" si="22"/>
        <v>0.003</v>
      </c>
      <c r="Y45" s="311">
        <v>0</v>
      </c>
      <c r="Z45" s="312">
        <f t="shared" si="23"/>
        <v>0</v>
      </c>
      <c r="AQ45" s="291" t="s">
        <v>257</v>
      </c>
      <c r="AS45" s="291" t="s">
        <v>56</v>
      </c>
      <c r="AT45" s="291" t="s">
        <v>981</v>
      </c>
      <c r="AX45" s="291" t="s">
        <v>253</v>
      </c>
      <c r="BD45" s="313">
        <f t="shared" si="24"/>
        <v>0</v>
      </c>
      <c r="BE45" s="313">
        <f t="shared" si="25"/>
        <v>0</v>
      </c>
      <c r="BF45" s="313">
        <f t="shared" si="26"/>
        <v>0</v>
      </c>
      <c r="BG45" s="313">
        <f t="shared" si="27"/>
        <v>0</v>
      </c>
      <c r="BH45" s="313">
        <f t="shared" si="28"/>
        <v>0</v>
      </c>
      <c r="BI45" s="291" t="s">
        <v>922</v>
      </c>
      <c r="BJ45" s="313">
        <f t="shared" si="29"/>
        <v>0</v>
      </c>
      <c r="BK45" s="291" t="s">
        <v>257</v>
      </c>
      <c r="BL45" s="291" t="s">
        <v>715</v>
      </c>
    </row>
    <row r="46" spans="1:64" s="287" customFormat="1" ht="44.25" customHeight="1">
      <c r="A46" s="285"/>
      <c r="B46" s="305" t="s">
        <v>716</v>
      </c>
      <c r="C46" s="305" t="s">
        <v>56</v>
      </c>
      <c r="D46" s="306" t="s">
        <v>717</v>
      </c>
      <c r="E46" s="514" t="s">
        <v>718</v>
      </c>
      <c r="F46" s="514"/>
      <c r="G46" s="514"/>
      <c r="H46" s="514"/>
      <c r="I46" s="401" t="s">
        <v>1106</v>
      </c>
      <c r="J46" s="308">
        <v>15</v>
      </c>
      <c r="K46" s="515"/>
      <c r="L46" s="515"/>
      <c r="M46" s="516">
        <f t="shared" si="20"/>
        <v>0</v>
      </c>
      <c r="N46" s="516"/>
      <c r="O46" s="516"/>
      <c r="P46" s="516"/>
      <c r="Q46" s="408"/>
      <c r="S46" s="415" t="s">
        <v>231</v>
      </c>
      <c r="T46" s="416" t="s">
        <v>232</v>
      </c>
      <c r="U46" s="311">
        <v>0.118</v>
      </c>
      <c r="V46" s="311">
        <f t="shared" si="21"/>
        <v>1.77</v>
      </c>
      <c r="W46" s="311">
        <v>0.00024</v>
      </c>
      <c r="X46" s="311">
        <f t="shared" si="22"/>
        <v>0.0036</v>
      </c>
      <c r="Y46" s="311">
        <v>0</v>
      </c>
      <c r="Z46" s="312">
        <f t="shared" si="23"/>
        <v>0</v>
      </c>
      <c r="AQ46" s="291" t="s">
        <v>257</v>
      </c>
      <c r="AS46" s="291" t="s">
        <v>56</v>
      </c>
      <c r="AT46" s="291" t="s">
        <v>981</v>
      </c>
      <c r="AX46" s="291" t="s">
        <v>253</v>
      </c>
      <c r="BD46" s="313">
        <f t="shared" si="24"/>
        <v>0</v>
      </c>
      <c r="BE46" s="313">
        <f t="shared" si="25"/>
        <v>0</v>
      </c>
      <c r="BF46" s="313">
        <f t="shared" si="26"/>
        <v>0</v>
      </c>
      <c r="BG46" s="313">
        <f t="shared" si="27"/>
        <v>0</v>
      </c>
      <c r="BH46" s="313">
        <f t="shared" si="28"/>
        <v>0</v>
      </c>
      <c r="BI46" s="291" t="s">
        <v>922</v>
      </c>
      <c r="BJ46" s="313">
        <f t="shared" si="29"/>
        <v>0</v>
      </c>
      <c r="BK46" s="291" t="s">
        <v>257</v>
      </c>
      <c r="BL46" s="291" t="s">
        <v>719</v>
      </c>
    </row>
    <row r="47" spans="1:64" s="287" customFormat="1" ht="22.5" customHeight="1">
      <c r="A47" s="285"/>
      <c r="B47" s="305" t="s">
        <v>720</v>
      </c>
      <c r="C47" s="305" t="s">
        <v>56</v>
      </c>
      <c r="D47" s="306" t="s">
        <v>721</v>
      </c>
      <c r="E47" s="514" t="s">
        <v>722</v>
      </c>
      <c r="F47" s="514"/>
      <c r="G47" s="514"/>
      <c r="H47" s="514"/>
      <c r="I47" s="401" t="s">
        <v>1106</v>
      </c>
      <c r="J47" s="308">
        <v>15</v>
      </c>
      <c r="K47" s="515"/>
      <c r="L47" s="515"/>
      <c r="M47" s="516">
        <f t="shared" si="20"/>
        <v>0</v>
      </c>
      <c r="N47" s="516"/>
      <c r="O47" s="516"/>
      <c r="P47" s="516"/>
      <c r="Q47" s="408"/>
      <c r="S47" s="415" t="s">
        <v>231</v>
      </c>
      <c r="T47" s="416" t="s">
        <v>232</v>
      </c>
      <c r="U47" s="311">
        <v>0.017</v>
      </c>
      <c r="V47" s="311">
        <f t="shared" si="21"/>
        <v>0.255</v>
      </c>
      <c r="W47" s="311">
        <v>0.00018</v>
      </c>
      <c r="X47" s="311">
        <f t="shared" si="22"/>
        <v>0.0027</v>
      </c>
      <c r="Y47" s="311">
        <v>0</v>
      </c>
      <c r="Z47" s="312">
        <f t="shared" si="23"/>
        <v>0</v>
      </c>
      <c r="AQ47" s="291" t="s">
        <v>257</v>
      </c>
      <c r="AS47" s="291" t="s">
        <v>56</v>
      </c>
      <c r="AT47" s="291" t="s">
        <v>981</v>
      </c>
      <c r="AX47" s="291" t="s">
        <v>253</v>
      </c>
      <c r="BD47" s="313">
        <f t="shared" si="24"/>
        <v>0</v>
      </c>
      <c r="BE47" s="313">
        <f t="shared" si="25"/>
        <v>0</v>
      </c>
      <c r="BF47" s="313">
        <f t="shared" si="26"/>
        <v>0</v>
      </c>
      <c r="BG47" s="313">
        <f t="shared" si="27"/>
        <v>0</v>
      </c>
      <c r="BH47" s="313">
        <f t="shared" si="28"/>
        <v>0</v>
      </c>
      <c r="BI47" s="291" t="s">
        <v>922</v>
      </c>
      <c r="BJ47" s="313">
        <f t="shared" si="29"/>
        <v>0</v>
      </c>
      <c r="BK47" s="291" t="s">
        <v>257</v>
      </c>
      <c r="BL47" s="291" t="s">
        <v>723</v>
      </c>
    </row>
    <row r="48" spans="1:64" s="287" customFormat="1" ht="22.5" customHeight="1">
      <c r="A48" s="285"/>
      <c r="B48" s="305" t="s">
        <v>724</v>
      </c>
      <c r="C48" s="305" t="s">
        <v>56</v>
      </c>
      <c r="D48" s="306" t="s">
        <v>725</v>
      </c>
      <c r="E48" s="514" t="s">
        <v>726</v>
      </c>
      <c r="F48" s="514"/>
      <c r="G48" s="514"/>
      <c r="H48" s="514"/>
      <c r="I48" s="401" t="s">
        <v>1106</v>
      </c>
      <c r="J48" s="308">
        <v>30</v>
      </c>
      <c r="K48" s="515"/>
      <c r="L48" s="515"/>
      <c r="M48" s="516">
        <f t="shared" si="20"/>
        <v>0</v>
      </c>
      <c r="N48" s="516"/>
      <c r="O48" s="516"/>
      <c r="P48" s="516"/>
      <c r="Q48" s="408"/>
      <c r="S48" s="415" t="s">
        <v>231</v>
      </c>
      <c r="T48" s="416" t="s">
        <v>232</v>
      </c>
      <c r="U48" s="311">
        <v>0.017</v>
      </c>
      <c r="V48" s="311">
        <f t="shared" si="21"/>
        <v>0.51</v>
      </c>
      <c r="W48" s="311">
        <v>0.00021</v>
      </c>
      <c r="X48" s="311">
        <f t="shared" si="22"/>
        <v>0.0063</v>
      </c>
      <c r="Y48" s="311">
        <v>0</v>
      </c>
      <c r="Z48" s="312">
        <f t="shared" si="23"/>
        <v>0</v>
      </c>
      <c r="AQ48" s="291" t="s">
        <v>257</v>
      </c>
      <c r="AS48" s="291" t="s">
        <v>56</v>
      </c>
      <c r="AT48" s="291" t="s">
        <v>981</v>
      </c>
      <c r="AX48" s="291" t="s">
        <v>253</v>
      </c>
      <c r="BD48" s="313">
        <f t="shared" si="24"/>
        <v>0</v>
      </c>
      <c r="BE48" s="313">
        <f t="shared" si="25"/>
        <v>0</v>
      </c>
      <c r="BF48" s="313">
        <f t="shared" si="26"/>
        <v>0</v>
      </c>
      <c r="BG48" s="313">
        <f t="shared" si="27"/>
        <v>0</v>
      </c>
      <c r="BH48" s="313">
        <f t="shared" si="28"/>
        <v>0</v>
      </c>
      <c r="BI48" s="291" t="s">
        <v>922</v>
      </c>
      <c r="BJ48" s="313">
        <f t="shared" si="29"/>
        <v>0</v>
      </c>
      <c r="BK48" s="291" t="s">
        <v>257</v>
      </c>
      <c r="BL48" s="291" t="s">
        <v>727</v>
      </c>
    </row>
    <row r="49" spans="1:64" s="287" customFormat="1" ht="22.5" customHeight="1">
      <c r="A49" s="285"/>
      <c r="B49" s="305" t="s">
        <v>413</v>
      </c>
      <c r="C49" s="305" t="s">
        <v>56</v>
      </c>
      <c r="D49" s="306" t="s">
        <v>728</v>
      </c>
      <c r="E49" s="514" t="s">
        <v>729</v>
      </c>
      <c r="F49" s="514"/>
      <c r="G49" s="514"/>
      <c r="H49" s="514"/>
      <c r="I49" s="401" t="s">
        <v>1076</v>
      </c>
      <c r="J49" s="308">
        <v>19</v>
      </c>
      <c r="K49" s="515"/>
      <c r="L49" s="515"/>
      <c r="M49" s="516">
        <f t="shared" si="20"/>
        <v>0</v>
      </c>
      <c r="N49" s="516"/>
      <c r="O49" s="516"/>
      <c r="P49" s="516"/>
      <c r="Q49" s="408"/>
      <c r="S49" s="415" t="s">
        <v>231</v>
      </c>
      <c r="T49" s="416" t="s">
        <v>232</v>
      </c>
      <c r="U49" s="311">
        <v>0.425</v>
      </c>
      <c r="V49" s="311">
        <f t="shared" si="21"/>
        <v>8.075</v>
      </c>
      <c r="W49" s="311">
        <v>0</v>
      </c>
      <c r="X49" s="311">
        <f t="shared" si="22"/>
        <v>0</v>
      </c>
      <c r="Y49" s="311">
        <v>0</v>
      </c>
      <c r="Z49" s="312">
        <f t="shared" si="23"/>
        <v>0</v>
      </c>
      <c r="AQ49" s="291" t="s">
        <v>257</v>
      </c>
      <c r="AS49" s="291" t="s">
        <v>56</v>
      </c>
      <c r="AT49" s="291" t="s">
        <v>981</v>
      </c>
      <c r="AX49" s="291" t="s">
        <v>253</v>
      </c>
      <c r="BD49" s="313">
        <f t="shared" si="24"/>
        <v>0</v>
      </c>
      <c r="BE49" s="313">
        <f t="shared" si="25"/>
        <v>0</v>
      </c>
      <c r="BF49" s="313">
        <f t="shared" si="26"/>
        <v>0</v>
      </c>
      <c r="BG49" s="313">
        <f t="shared" si="27"/>
        <v>0</v>
      </c>
      <c r="BH49" s="313">
        <f t="shared" si="28"/>
        <v>0</v>
      </c>
      <c r="BI49" s="291" t="s">
        <v>922</v>
      </c>
      <c r="BJ49" s="313">
        <f t="shared" si="29"/>
        <v>0</v>
      </c>
      <c r="BK49" s="291" t="s">
        <v>257</v>
      </c>
      <c r="BL49" s="291" t="s">
        <v>730</v>
      </c>
    </row>
    <row r="50" spans="1:64" s="287" customFormat="1" ht="31.5" customHeight="1">
      <c r="A50" s="285"/>
      <c r="B50" s="305" t="s">
        <v>731</v>
      </c>
      <c r="C50" s="305" t="s">
        <v>56</v>
      </c>
      <c r="D50" s="306" t="s">
        <v>732</v>
      </c>
      <c r="E50" s="514" t="s">
        <v>733</v>
      </c>
      <c r="F50" s="514"/>
      <c r="G50" s="514"/>
      <c r="H50" s="514"/>
      <c r="I50" s="401" t="s">
        <v>1076</v>
      </c>
      <c r="J50" s="308">
        <v>1</v>
      </c>
      <c r="K50" s="515"/>
      <c r="L50" s="515"/>
      <c r="M50" s="516">
        <f t="shared" si="20"/>
        <v>0</v>
      </c>
      <c r="N50" s="516"/>
      <c r="O50" s="516"/>
      <c r="P50" s="516"/>
      <c r="Q50" s="408"/>
      <c r="S50" s="415" t="s">
        <v>231</v>
      </c>
      <c r="T50" s="416" t="s">
        <v>232</v>
      </c>
      <c r="U50" s="311">
        <v>0.16</v>
      </c>
      <c r="V50" s="311">
        <f t="shared" si="21"/>
        <v>0.16</v>
      </c>
      <c r="W50" s="311">
        <v>0.00021</v>
      </c>
      <c r="X50" s="311">
        <f t="shared" si="22"/>
        <v>0.00021</v>
      </c>
      <c r="Y50" s="311">
        <v>0</v>
      </c>
      <c r="Z50" s="312">
        <f t="shared" si="23"/>
        <v>0</v>
      </c>
      <c r="AQ50" s="291" t="s">
        <v>257</v>
      </c>
      <c r="AS50" s="291" t="s">
        <v>56</v>
      </c>
      <c r="AT50" s="291" t="s">
        <v>981</v>
      </c>
      <c r="AX50" s="291" t="s">
        <v>253</v>
      </c>
      <c r="BD50" s="313">
        <f t="shared" si="24"/>
        <v>0</v>
      </c>
      <c r="BE50" s="313">
        <f t="shared" si="25"/>
        <v>0</v>
      </c>
      <c r="BF50" s="313">
        <f t="shared" si="26"/>
        <v>0</v>
      </c>
      <c r="BG50" s="313">
        <f t="shared" si="27"/>
        <v>0</v>
      </c>
      <c r="BH50" s="313">
        <f t="shared" si="28"/>
        <v>0</v>
      </c>
      <c r="BI50" s="291" t="s">
        <v>922</v>
      </c>
      <c r="BJ50" s="313">
        <f t="shared" si="29"/>
        <v>0</v>
      </c>
      <c r="BK50" s="291" t="s">
        <v>257</v>
      </c>
      <c r="BL50" s="291" t="s">
        <v>734</v>
      </c>
    </row>
    <row r="51" spans="1:64" s="287" customFormat="1" ht="31.5" customHeight="1">
      <c r="A51" s="285"/>
      <c r="B51" s="305" t="s">
        <v>429</v>
      </c>
      <c r="C51" s="305" t="s">
        <v>56</v>
      </c>
      <c r="D51" s="306" t="s">
        <v>735</v>
      </c>
      <c r="E51" s="514" t="s">
        <v>736</v>
      </c>
      <c r="F51" s="514"/>
      <c r="G51" s="514"/>
      <c r="H51" s="514"/>
      <c r="I51" s="401" t="s">
        <v>1076</v>
      </c>
      <c r="J51" s="308">
        <v>2</v>
      </c>
      <c r="K51" s="515"/>
      <c r="L51" s="515"/>
      <c r="M51" s="516">
        <f t="shared" si="20"/>
        <v>0</v>
      </c>
      <c r="N51" s="516"/>
      <c r="O51" s="516"/>
      <c r="P51" s="516"/>
      <c r="Q51" s="408"/>
      <c r="S51" s="415" t="s">
        <v>231</v>
      </c>
      <c r="T51" s="416" t="s">
        <v>232</v>
      </c>
      <c r="U51" s="311">
        <v>0.2</v>
      </c>
      <c r="V51" s="311">
        <f t="shared" si="21"/>
        <v>0.4</v>
      </c>
      <c r="W51" s="311">
        <v>0.00034</v>
      </c>
      <c r="X51" s="311">
        <f t="shared" si="22"/>
        <v>0.00068</v>
      </c>
      <c r="Y51" s="311">
        <v>0</v>
      </c>
      <c r="Z51" s="312">
        <f t="shared" si="23"/>
        <v>0</v>
      </c>
      <c r="AQ51" s="291" t="s">
        <v>257</v>
      </c>
      <c r="AS51" s="291" t="s">
        <v>56</v>
      </c>
      <c r="AT51" s="291" t="s">
        <v>981</v>
      </c>
      <c r="AX51" s="291" t="s">
        <v>253</v>
      </c>
      <c r="BD51" s="313">
        <f t="shared" si="24"/>
        <v>0</v>
      </c>
      <c r="BE51" s="313">
        <f t="shared" si="25"/>
        <v>0</v>
      </c>
      <c r="BF51" s="313">
        <f t="shared" si="26"/>
        <v>0</v>
      </c>
      <c r="BG51" s="313">
        <f t="shared" si="27"/>
        <v>0</v>
      </c>
      <c r="BH51" s="313">
        <f t="shared" si="28"/>
        <v>0</v>
      </c>
      <c r="BI51" s="291" t="s">
        <v>922</v>
      </c>
      <c r="BJ51" s="313">
        <f t="shared" si="29"/>
        <v>0</v>
      </c>
      <c r="BK51" s="291" t="s">
        <v>257</v>
      </c>
      <c r="BL51" s="291" t="s">
        <v>737</v>
      </c>
    </row>
    <row r="52" spans="1:64" s="287" customFormat="1" ht="31.5" customHeight="1">
      <c r="A52" s="285"/>
      <c r="B52" s="305" t="s">
        <v>738</v>
      </c>
      <c r="C52" s="305" t="s">
        <v>56</v>
      </c>
      <c r="D52" s="306" t="s">
        <v>739</v>
      </c>
      <c r="E52" s="514" t="s">
        <v>740</v>
      </c>
      <c r="F52" s="514"/>
      <c r="G52" s="514"/>
      <c r="H52" s="514"/>
      <c r="I52" s="401" t="s">
        <v>1076</v>
      </c>
      <c r="J52" s="308">
        <v>2</v>
      </c>
      <c r="K52" s="515"/>
      <c r="L52" s="515"/>
      <c r="M52" s="516">
        <f t="shared" si="20"/>
        <v>0</v>
      </c>
      <c r="N52" s="516"/>
      <c r="O52" s="516"/>
      <c r="P52" s="516"/>
      <c r="Q52" s="408"/>
      <c r="S52" s="415" t="s">
        <v>231</v>
      </c>
      <c r="T52" s="416" t="s">
        <v>232</v>
      </c>
      <c r="U52" s="311">
        <v>0.22</v>
      </c>
      <c r="V52" s="311">
        <f t="shared" si="21"/>
        <v>0.44</v>
      </c>
      <c r="W52" s="311">
        <v>0.00057</v>
      </c>
      <c r="X52" s="311">
        <f t="shared" si="22"/>
        <v>0.00114</v>
      </c>
      <c r="Y52" s="311">
        <v>0</v>
      </c>
      <c r="Z52" s="312">
        <f t="shared" si="23"/>
        <v>0</v>
      </c>
      <c r="AQ52" s="291" t="s">
        <v>257</v>
      </c>
      <c r="AS52" s="291" t="s">
        <v>56</v>
      </c>
      <c r="AT52" s="291" t="s">
        <v>981</v>
      </c>
      <c r="AX52" s="291" t="s">
        <v>253</v>
      </c>
      <c r="BD52" s="313">
        <f t="shared" si="24"/>
        <v>0</v>
      </c>
      <c r="BE52" s="313">
        <f t="shared" si="25"/>
        <v>0</v>
      </c>
      <c r="BF52" s="313">
        <f t="shared" si="26"/>
        <v>0</v>
      </c>
      <c r="BG52" s="313">
        <f t="shared" si="27"/>
        <v>0</v>
      </c>
      <c r="BH52" s="313">
        <f t="shared" si="28"/>
        <v>0</v>
      </c>
      <c r="BI52" s="291" t="s">
        <v>922</v>
      </c>
      <c r="BJ52" s="313">
        <f t="shared" si="29"/>
        <v>0</v>
      </c>
      <c r="BK52" s="291" t="s">
        <v>257</v>
      </c>
      <c r="BL52" s="291" t="s">
        <v>741</v>
      </c>
    </row>
    <row r="53" spans="1:64" s="287" customFormat="1" ht="31.5" customHeight="1">
      <c r="A53" s="285"/>
      <c r="B53" s="305" t="s">
        <v>437</v>
      </c>
      <c r="C53" s="305" t="s">
        <v>56</v>
      </c>
      <c r="D53" s="306" t="s">
        <v>742</v>
      </c>
      <c r="E53" s="514" t="s">
        <v>743</v>
      </c>
      <c r="F53" s="514"/>
      <c r="G53" s="514"/>
      <c r="H53" s="514"/>
      <c r="I53" s="401" t="s">
        <v>1106</v>
      </c>
      <c r="J53" s="308">
        <v>120</v>
      </c>
      <c r="K53" s="515"/>
      <c r="L53" s="515"/>
      <c r="M53" s="516">
        <f t="shared" si="20"/>
        <v>0</v>
      </c>
      <c r="N53" s="516"/>
      <c r="O53" s="516"/>
      <c r="P53" s="516"/>
      <c r="Q53" s="408"/>
      <c r="S53" s="415" t="s">
        <v>231</v>
      </c>
      <c r="T53" s="416" t="s">
        <v>232</v>
      </c>
      <c r="U53" s="311">
        <v>0.067</v>
      </c>
      <c r="V53" s="311">
        <f t="shared" si="21"/>
        <v>8.040000000000001</v>
      </c>
      <c r="W53" s="311">
        <v>0.00019</v>
      </c>
      <c r="X53" s="311">
        <f t="shared" si="22"/>
        <v>0.0228</v>
      </c>
      <c r="Y53" s="311">
        <v>0</v>
      </c>
      <c r="Z53" s="312">
        <f t="shared" si="23"/>
        <v>0</v>
      </c>
      <c r="AQ53" s="291" t="s">
        <v>257</v>
      </c>
      <c r="AS53" s="291" t="s">
        <v>56</v>
      </c>
      <c r="AT53" s="291" t="s">
        <v>981</v>
      </c>
      <c r="AX53" s="291" t="s">
        <v>253</v>
      </c>
      <c r="BD53" s="313">
        <f t="shared" si="24"/>
        <v>0</v>
      </c>
      <c r="BE53" s="313">
        <f t="shared" si="25"/>
        <v>0</v>
      </c>
      <c r="BF53" s="313">
        <f t="shared" si="26"/>
        <v>0</v>
      </c>
      <c r="BG53" s="313">
        <f t="shared" si="27"/>
        <v>0</v>
      </c>
      <c r="BH53" s="313">
        <f t="shared" si="28"/>
        <v>0</v>
      </c>
      <c r="BI53" s="291" t="s">
        <v>922</v>
      </c>
      <c r="BJ53" s="313">
        <f t="shared" si="29"/>
        <v>0</v>
      </c>
      <c r="BK53" s="291" t="s">
        <v>257</v>
      </c>
      <c r="BL53" s="291" t="s">
        <v>744</v>
      </c>
    </row>
    <row r="54" spans="1:64" s="287" customFormat="1" ht="31.5" customHeight="1">
      <c r="A54" s="285"/>
      <c r="B54" s="305" t="s">
        <v>441</v>
      </c>
      <c r="C54" s="305" t="s">
        <v>56</v>
      </c>
      <c r="D54" s="306" t="s">
        <v>745</v>
      </c>
      <c r="E54" s="514" t="s">
        <v>746</v>
      </c>
      <c r="F54" s="514"/>
      <c r="G54" s="514"/>
      <c r="H54" s="514"/>
      <c r="I54" s="401" t="s">
        <v>1106</v>
      </c>
      <c r="J54" s="308">
        <v>120</v>
      </c>
      <c r="K54" s="515"/>
      <c r="L54" s="515"/>
      <c r="M54" s="516">
        <f t="shared" si="20"/>
        <v>0</v>
      </c>
      <c r="N54" s="516"/>
      <c r="O54" s="516"/>
      <c r="P54" s="516"/>
      <c r="Q54" s="408"/>
      <c r="S54" s="415" t="s">
        <v>231</v>
      </c>
      <c r="T54" s="416" t="s">
        <v>232</v>
      </c>
      <c r="U54" s="311">
        <v>0.082</v>
      </c>
      <c r="V54" s="311">
        <f t="shared" si="21"/>
        <v>9.84</v>
      </c>
      <c r="W54" s="311">
        <v>1E-05</v>
      </c>
      <c r="X54" s="311">
        <f t="shared" si="22"/>
        <v>0.0012000000000000001</v>
      </c>
      <c r="Y54" s="311">
        <v>0</v>
      </c>
      <c r="Z54" s="312">
        <f t="shared" si="23"/>
        <v>0</v>
      </c>
      <c r="AQ54" s="291" t="s">
        <v>257</v>
      </c>
      <c r="AS54" s="291" t="s">
        <v>56</v>
      </c>
      <c r="AT54" s="291" t="s">
        <v>981</v>
      </c>
      <c r="AX54" s="291" t="s">
        <v>253</v>
      </c>
      <c r="BD54" s="313">
        <f t="shared" si="24"/>
        <v>0</v>
      </c>
      <c r="BE54" s="313">
        <f t="shared" si="25"/>
        <v>0</v>
      </c>
      <c r="BF54" s="313">
        <f t="shared" si="26"/>
        <v>0</v>
      </c>
      <c r="BG54" s="313">
        <f t="shared" si="27"/>
        <v>0</v>
      </c>
      <c r="BH54" s="313">
        <f t="shared" si="28"/>
        <v>0</v>
      </c>
      <c r="BI54" s="291" t="s">
        <v>922</v>
      </c>
      <c r="BJ54" s="313">
        <f t="shared" si="29"/>
        <v>0</v>
      </c>
      <c r="BK54" s="291" t="s">
        <v>257</v>
      </c>
      <c r="BL54" s="291" t="s">
        <v>747</v>
      </c>
    </row>
    <row r="55" spans="1:64" s="287" customFormat="1" ht="31.5" customHeight="1">
      <c r="A55" s="285"/>
      <c r="B55" s="305" t="s">
        <v>445</v>
      </c>
      <c r="C55" s="305" t="s">
        <v>56</v>
      </c>
      <c r="D55" s="306" t="s">
        <v>748</v>
      </c>
      <c r="E55" s="514" t="s">
        <v>749</v>
      </c>
      <c r="F55" s="514"/>
      <c r="G55" s="514"/>
      <c r="H55" s="514"/>
      <c r="I55" s="401" t="s">
        <v>1004</v>
      </c>
      <c r="J55" s="308">
        <v>0.179</v>
      </c>
      <c r="K55" s="515"/>
      <c r="L55" s="515"/>
      <c r="M55" s="516">
        <f t="shared" si="20"/>
        <v>0</v>
      </c>
      <c r="N55" s="516"/>
      <c r="O55" s="516"/>
      <c r="P55" s="516"/>
      <c r="Q55" s="408"/>
      <c r="S55" s="415" t="s">
        <v>231</v>
      </c>
      <c r="T55" s="416" t="s">
        <v>232</v>
      </c>
      <c r="U55" s="311">
        <v>1.514</v>
      </c>
      <c r="V55" s="311">
        <f t="shared" si="21"/>
        <v>0.27100599999999997</v>
      </c>
      <c r="W55" s="311">
        <v>0</v>
      </c>
      <c r="X55" s="311">
        <f t="shared" si="22"/>
        <v>0</v>
      </c>
      <c r="Y55" s="311">
        <v>0</v>
      </c>
      <c r="Z55" s="312">
        <f t="shared" si="23"/>
        <v>0</v>
      </c>
      <c r="AQ55" s="291" t="s">
        <v>257</v>
      </c>
      <c r="AS55" s="291" t="s">
        <v>56</v>
      </c>
      <c r="AT55" s="291" t="s">
        <v>981</v>
      </c>
      <c r="AX55" s="291" t="s">
        <v>253</v>
      </c>
      <c r="BD55" s="313">
        <f t="shared" si="24"/>
        <v>0</v>
      </c>
      <c r="BE55" s="313">
        <f t="shared" si="25"/>
        <v>0</v>
      </c>
      <c r="BF55" s="313">
        <f t="shared" si="26"/>
        <v>0</v>
      </c>
      <c r="BG55" s="313">
        <f t="shared" si="27"/>
        <v>0</v>
      </c>
      <c r="BH55" s="313">
        <f t="shared" si="28"/>
        <v>0</v>
      </c>
      <c r="BI55" s="291" t="s">
        <v>922</v>
      </c>
      <c r="BJ55" s="313">
        <f t="shared" si="29"/>
        <v>0</v>
      </c>
      <c r="BK55" s="291" t="s">
        <v>257</v>
      </c>
      <c r="BL55" s="291" t="s">
        <v>750</v>
      </c>
    </row>
    <row r="56" spans="1:62" s="294" customFormat="1" ht="29.25" customHeight="1">
      <c r="A56" s="293"/>
      <c r="B56" s="298"/>
      <c r="C56" s="303" t="s">
        <v>592</v>
      </c>
      <c r="D56" s="303"/>
      <c r="E56" s="421"/>
      <c r="F56" s="421"/>
      <c r="G56" s="421"/>
      <c r="H56" s="421"/>
      <c r="I56" s="421"/>
      <c r="J56" s="303"/>
      <c r="K56" s="303"/>
      <c r="L56" s="303"/>
      <c r="M56" s="517">
        <f>BJ56</f>
        <v>0</v>
      </c>
      <c r="N56" s="518"/>
      <c r="O56" s="518"/>
      <c r="P56" s="518"/>
      <c r="Q56" s="412"/>
      <c r="S56" s="413"/>
      <c r="T56" s="298"/>
      <c r="U56" s="298"/>
      <c r="V56" s="414">
        <f>SUM(V57:V64)</f>
        <v>20.270572</v>
      </c>
      <c r="W56" s="298"/>
      <c r="X56" s="414">
        <f>SUM(X57:X64)</f>
        <v>0.20391</v>
      </c>
      <c r="Y56" s="298"/>
      <c r="Z56" s="299">
        <f>SUM(Z57:Z64)</f>
        <v>0</v>
      </c>
      <c r="AQ56" s="295" t="s">
        <v>981</v>
      </c>
      <c r="AS56" s="300" t="s">
        <v>251</v>
      </c>
      <c r="AT56" s="300" t="s">
        <v>922</v>
      </c>
      <c r="AX56" s="295" t="s">
        <v>253</v>
      </c>
      <c r="BJ56" s="301">
        <f>SUM(BJ57:BJ64)</f>
        <v>0</v>
      </c>
    </row>
    <row r="57" spans="1:64" s="287" customFormat="1" ht="31.5" customHeight="1">
      <c r="A57" s="285"/>
      <c r="B57" s="305" t="s">
        <v>463</v>
      </c>
      <c r="C57" s="305" t="s">
        <v>56</v>
      </c>
      <c r="D57" s="306" t="s">
        <v>751</v>
      </c>
      <c r="E57" s="514" t="s">
        <v>752</v>
      </c>
      <c r="F57" s="514"/>
      <c r="G57" s="514"/>
      <c r="H57" s="514"/>
      <c r="I57" s="401" t="s">
        <v>299</v>
      </c>
      <c r="J57" s="308">
        <v>2</v>
      </c>
      <c r="K57" s="515"/>
      <c r="L57" s="515"/>
      <c r="M57" s="516">
        <f aca="true" t="shared" si="30" ref="M57:M64">ROUND(K57*J57,2)</f>
        <v>0</v>
      </c>
      <c r="N57" s="516"/>
      <c r="O57" s="516"/>
      <c r="P57" s="516"/>
      <c r="Q57" s="408"/>
      <c r="S57" s="415" t="s">
        <v>231</v>
      </c>
      <c r="T57" s="416" t="s">
        <v>232</v>
      </c>
      <c r="U57" s="311">
        <v>1.1</v>
      </c>
      <c r="V57" s="311">
        <f aca="true" t="shared" si="31" ref="V57:V64">U57*J57</f>
        <v>2.2</v>
      </c>
      <c r="W57" s="311">
        <v>0.01692</v>
      </c>
      <c r="X57" s="311">
        <f aca="true" t="shared" si="32" ref="X57:X64">W57*J57</f>
        <v>0.03384</v>
      </c>
      <c r="Y57" s="311">
        <v>0</v>
      </c>
      <c r="Z57" s="312">
        <f aca="true" t="shared" si="33" ref="Z57:Z64">Y57*J57</f>
        <v>0</v>
      </c>
      <c r="AQ57" s="291" t="s">
        <v>257</v>
      </c>
      <c r="AS57" s="291" t="s">
        <v>56</v>
      </c>
      <c r="AT57" s="291" t="s">
        <v>981</v>
      </c>
      <c r="AX57" s="291" t="s">
        <v>253</v>
      </c>
      <c r="BD57" s="313">
        <f aca="true" t="shared" si="34" ref="BD57:BD64">IF(T57="základní",M57,0)</f>
        <v>0</v>
      </c>
      <c r="BE57" s="313">
        <f aca="true" t="shared" si="35" ref="BE57:BE64">IF(T57="snížená",M57,0)</f>
        <v>0</v>
      </c>
      <c r="BF57" s="313">
        <f aca="true" t="shared" si="36" ref="BF57:BF64">IF(T57="zákl. přenesená",M57,0)</f>
        <v>0</v>
      </c>
      <c r="BG57" s="313">
        <f aca="true" t="shared" si="37" ref="BG57:BG64">IF(T57="sníž. přenesená",M57,0)</f>
        <v>0</v>
      </c>
      <c r="BH57" s="313">
        <f aca="true" t="shared" si="38" ref="BH57:BH64">IF(T57="nulová",M57,0)</f>
        <v>0</v>
      </c>
      <c r="BI57" s="291" t="s">
        <v>922</v>
      </c>
      <c r="BJ57" s="313">
        <f aca="true" t="shared" si="39" ref="BJ57:BJ64">ROUND(K57*J57,2)</f>
        <v>0</v>
      </c>
      <c r="BK57" s="291" t="s">
        <v>257</v>
      </c>
      <c r="BL57" s="291" t="s">
        <v>753</v>
      </c>
    </row>
    <row r="58" spans="1:64" s="287" customFormat="1" ht="31.5" customHeight="1">
      <c r="A58" s="285"/>
      <c r="B58" s="305" t="s">
        <v>475</v>
      </c>
      <c r="C58" s="305" t="s">
        <v>56</v>
      </c>
      <c r="D58" s="306" t="s">
        <v>754</v>
      </c>
      <c r="E58" s="514" t="s">
        <v>755</v>
      </c>
      <c r="F58" s="514"/>
      <c r="G58" s="514"/>
      <c r="H58" s="514"/>
      <c r="I58" s="401" t="s">
        <v>299</v>
      </c>
      <c r="J58" s="308">
        <v>6</v>
      </c>
      <c r="K58" s="515"/>
      <c r="L58" s="515"/>
      <c r="M58" s="516">
        <f t="shared" si="30"/>
        <v>0</v>
      </c>
      <c r="N58" s="516"/>
      <c r="O58" s="516"/>
      <c r="P58" s="516"/>
      <c r="Q58" s="408"/>
      <c r="S58" s="415" t="s">
        <v>231</v>
      </c>
      <c r="T58" s="416" t="s">
        <v>232</v>
      </c>
      <c r="U58" s="311">
        <v>1.1</v>
      </c>
      <c r="V58" s="311">
        <f t="shared" si="31"/>
        <v>6.6000000000000005</v>
      </c>
      <c r="W58" s="311">
        <v>0.01808</v>
      </c>
      <c r="X58" s="311">
        <f t="shared" si="32"/>
        <v>0.10848</v>
      </c>
      <c r="Y58" s="311">
        <v>0</v>
      </c>
      <c r="Z58" s="312">
        <f t="shared" si="33"/>
        <v>0</v>
      </c>
      <c r="AQ58" s="291" t="s">
        <v>257</v>
      </c>
      <c r="AS58" s="291" t="s">
        <v>56</v>
      </c>
      <c r="AT58" s="291" t="s">
        <v>981</v>
      </c>
      <c r="AX58" s="291" t="s">
        <v>253</v>
      </c>
      <c r="BD58" s="313">
        <f t="shared" si="34"/>
        <v>0</v>
      </c>
      <c r="BE58" s="313">
        <f t="shared" si="35"/>
        <v>0</v>
      </c>
      <c r="BF58" s="313">
        <f t="shared" si="36"/>
        <v>0</v>
      </c>
      <c r="BG58" s="313">
        <f t="shared" si="37"/>
        <v>0</v>
      </c>
      <c r="BH58" s="313">
        <f t="shared" si="38"/>
        <v>0</v>
      </c>
      <c r="BI58" s="291" t="s">
        <v>922</v>
      </c>
      <c r="BJ58" s="313">
        <f t="shared" si="39"/>
        <v>0</v>
      </c>
      <c r="BK58" s="291" t="s">
        <v>257</v>
      </c>
      <c r="BL58" s="291" t="s">
        <v>756</v>
      </c>
    </row>
    <row r="59" spans="1:64" s="287" customFormat="1" ht="31.5" customHeight="1">
      <c r="A59" s="285"/>
      <c r="B59" s="305" t="s">
        <v>757</v>
      </c>
      <c r="C59" s="305" t="s">
        <v>56</v>
      </c>
      <c r="D59" s="306" t="s">
        <v>758</v>
      </c>
      <c r="E59" s="514" t="s">
        <v>759</v>
      </c>
      <c r="F59" s="514"/>
      <c r="G59" s="514"/>
      <c r="H59" s="514"/>
      <c r="I59" s="401" t="s">
        <v>299</v>
      </c>
      <c r="J59" s="308">
        <v>3</v>
      </c>
      <c r="K59" s="515"/>
      <c r="L59" s="515"/>
      <c r="M59" s="516">
        <f t="shared" si="30"/>
        <v>0</v>
      </c>
      <c r="N59" s="516"/>
      <c r="O59" s="516"/>
      <c r="P59" s="516"/>
      <c r="Q59" s="408"/>
      <c r="S59" s="415" t="s">
        <v>231</v>
      </c>
      <c r="T59" s="416" t="s">
        <v>232</v>
      </c>
      <c r="U59" s="311">
        <v>2.54</v>
      </c>
      <c r="V59" s="311">
        <f t="shared" si="31"/>
        <v>7.62</v>
      </c>
      <c r="W59" s="311">
        <v>0.01388</v>
      </c>
      <c r="X59" s="311">
        <f t="shared" si="32"/>
        <v>0.041639999999999996</v>
      </c>
      <c r="Y59" s="311">
        <v>0</v>
      </c>
      <c r="Z59" s="312">
        <f t="shared" si="33"/>
        <v>0</v>
      </c>
      <c r="AQ59" s="291" t="s">
        <v>257</v>
      </c>
      <c r="AS59" s="291" t="s">
        <v>56</v>
      </c>
      <c r="AT59" s="291" t="s">
        <v>981</v>
      </c>
      <c r="AX59" s="291" t="s">
        <v>253</v>
      </c>
      <c r="BD59" s="313">
        <f t="shared" si="34"/>
        <v>0</v>
      </c>
      <c r="BE59" s="313">
        <f t="shared" si="35"/>
        <v>0</v>
      </c>
      <c r="BF59" s="313">
        <f t="shared" si="36"/>
        <v>0</v>
      </c>
      <c r="BG59" s="313">
        <f t="shared" si="37"/>
        <v>0</v>
      </c>
      <c r="BH59" s="313">
        <f t="shared" si="38"/>
        <v>0</v>
      </c>
      <c r="BI59" s="291" t="s">
        <v>922</v>
      </c>
      <c r="BJ59" s="313">
        <f t="shared" si="39"/>
        <v>0</v>
      </c>
      <c r="BK59" s="291" t="s">
        <v>257</v>
      </c>
      <c r="BL59" s="291" t="s">
        <v>760</v>
      </c>
    </row>
    <row r="60" spans="1:64" s="287" customFormat="1" ht="31.5" customHeight="1">
      <c r="A60" s="285"/>
      <c r="B60" s="305" t="s">
        <v>495</v>
      </c>
      <c r="C60" s="305" t="s">
        <v>56</v>
      </c>
      <c r="D60" s="306" t="s">
        <v>761</v>
      </c>
      <c r="E60" s="514" t="s">
        <v>762</v>
      </c>
      <c r="F60" s="514"/>
      <c r="G60" s="514"/>
      <c r="H60" s="514"/>
      <c r="I60" s="401" t="s">
        <v>299</v>
      </c>
      <c r="J60" s="308">
        <v>6</v>
      </c>
      <c r="K60" s="515"/>
      <c r="L60" s="515"/>
      <c r="M60" s="516">
        <f t="shared" si="30"/>
        <v>0</v>
      </c>
      <c r="N60" s="516"/>
      <c r="O60" s="516"/>
      <c r="P60" s="516"/>
      <c r="Q60" s="408"/>
      <c r="S60" s="415" t="s">
        <v>231</v>
      </c>
      <c r="T60" s="416" t="s">
        <v>232</v>
      </c>
      <c r="U60" s="311">
        <v>0.2</v>
      </c>
      <c r="V60" s="311">
        <f t="shared" si="31"/>
        <v>1.2000000000000002</v>
      </c>
      <c r="W60" s="311">
        <v>0.0018</v>
      </c>
      <c r="X60" s="311">
        <f t="shared" si="32"/>
        <v>0.0108</v>
      </c>
      <c r="Y60" s="311">
        <v>0</v>
      </c>
      <c r="Z60" s="312">
        <f t="shared" si="33"/>
        <v>0</v>
      </c>
      <c r="AQ60" s="291" t="s">
        <v>257</v>
      </c>
      <c r="AS60" s="291" t="s">
        <v>56</v>
      </c>
      <c r="AT60" s="291" t="s">
        <v>981</v>
      </c>
      <c r="AX60" s="291" t="s">
        <v>253</v>
      </c>
      <c r="BD60" s="313">
        <f t="shared" si="34"/>
        <v>0</v>
      </c>
      <c r="BE60" s="313">
        <f t="shared" si="35"/>
        <v>0</v>
      </c>
      <c r="BF60" s="313">
        <f t="shared" si="36"/>
        <v>0</v>
      </c>
      <c r="BG60" s="313">
        <f t="shared" si="37"/>
        <v>0</v>
      </c>
      <c r="BH60" s="313">
        <f t="shared" si="38"/>
        <v>0</v>
      </c>
      <c r="BI60" s="291" t="s">
        <v>922</v>
      </c>
      <c r="BJ60" s="313">
        <f t="shared" si="39"/>
        <v>0</v>
      </c>
      <c r="BK60" s="291" t="s">
        <v>257</v>
      </c>
      <c r="BL60" s="291" t="s">
        <v>763</v>
      </c>
    </row>
    <row r="61" spans="1:64" s="287" customFormat="1" ht="22.5" customHeight="1">
      <c r="A61" s="285"/>
      <c r="B61" s="305" t="s">
        <v>764</v>
      </c>
      <c r="C61" s="305" t="s">
        <v>56</v>
      </c>
      <c r="D61" s="306" t="s">
        <v>765</v>
      </c>
      <c r="E61" s="514" t="s">
        <v>766</v>
      </c>
      <c r="F61" s="514"/>
      <c r="G61" s="514"/>
      <c r="H61" s="514"/>
      <c r="I61" s="401" t="s">
        <v>299</v>
      </c>
      <c r="J61" s="308">
        <v>3</v>
      </c>
      <c r="K61" s="515"/>
      <c r="L61" s="515"/>
      <c r="M61" s="516">
        <f t="shared" si="30"/>
        <v>0</v>
      </c>
      <c r="N61" s="516"/>
      <c r="O61" s="516"/>
      <c r="P61" s="516"/>
      <c r="Q61" s="408"/>
      <c r="S61" s="415" t="s">
        <v>231</v>
      </c>
      <c r="T61" s="416" t="s">
        <v>232</v>
      </c>
      <c r="U61" s="311">
        <v>0.2</v>
      </c>
      <c r="V61" s="311">
        <f t="shared" si="31"/>
        <v>0.6000000000000001</v>
      </c>
      <c r="W61" s="311">
        <v>0.00184</v>
      </c>
      <c r="X61" s="311">
        <f t="shared" si="32"/>
        <v>0.005520000000000001</v>
      </c>
      <c r="Y61" s="311">
        <v>0</v>
      </c>
      <c r="Z61" s="312">
        <f t="shared" si="33"/>
        <v>0</v>
      </c>
      <c r="AQ61" s="291" t="s">
        <v>257</v>
      </c>
      <c r="AS61" s="291" t="s">
        <v>56</v>
      </c>
      <c r="AT61" s="291" t="s">
        <v>981</v>
      </c>
      <c r="AX61" s="291" t="s">
        <v>253</v>
      </c>
      <c r="BD61" s="313">
        <f t="shared" si="34"/>
        <v>0</v>
      </c>
      <c r="BE61" s="313">
        <f t="shared" si="35"/>
        <v>0</v>
      </c>
      <c r="BF61" s="313">
        <f t="shared" si="36"/>
        <v>0</v>
      </c>
      <c r="BG61" s="313">
        <f t="shared" si="37"/>
        <v>0</v>
      </c>
      <c r="BH61" s="313">
        <f t="shared" si="38"/>
        <v>0</v>
      </c>
      <c r="BI61" s="291" t="s">
        <v>922</v>
      </c>
      <c r="BJ61" s="313">
        <f t="shared" si="39"/>
        <v>0</v>
      </c>
      <c r="BK61" s="291" t="s">
        <v>257</v>
      </c>
      <c r="BL61" s="291" t="s">
        <v>767</v>
      </c>
    </row>
    <row r="62" spans="1:64" s="287" customFormat="1" ht="22.5" customHeight="1">
      <c r="A62" s="285"/>
      <c r="B62" s="305" t="s">
        <v>768</v>
      </c>
      <c r="C62" s="305" t="s">
        <v>56</v>
      </c>
      <c r="D62" s="306" t="s">
        <v>769</v>
      </c>
      <c r="E62" s="514" t="s">
        <v>770</v>
      </c>
      <c r="F62" s="514"/>
      <c r="G62" s="514"/>
      <c r="H62" s="514"/>
      <c r="I62" s="401" t="s">
        <v>1076</v>
      </c>
      <c r="J62" s="308">
        <v>6</v>
      </c>
      <c r="K62" s="515"/>
      <c r="L62" s="515"/>
      <c r="M62" s="516">
        <f t="shared" si="30"/>
        <v>0</v>
      </c>
      <c r="N62" s="516"/>
      <c r="O62" s="516"/>
      <c r="P62" s="516"/>
      <c r="Q62" s="408"/>
      <c r="S62" s="415" t="s">
        <v>231</v>
      </c>
      <c r="T62" s="416" t="s">
        <v>232</v>
      </c>
      <c r="U62" s="311">
        <v>0.113</v>
      </c>
      <c r="V62" s="311">
        <f t="shared" si="31"/>
        <v>0.678</v>
      </c>
      <c r="W62" s="311">
        <v>0.00023</v>
      </c>
      <c r="X62" s="311">
        <f t="shared" si="32"/>
        <v>0.0013800000000000002</v>
      </c>
      <c r="Y62" s="311">
        <v>0</v>
      </c>
      <c r="Z62" s="312">
        <f t="shared" si="33"/>
        <v>0</v>
      </c>
      <c r="AQ62" s="291" t="s">
        <v>257</v>
      </c>
      <c r="AS62" s="291" t="s">
        <v>56</v>
      </c>
      <c r="AT62" s="291" t="s">
        <v>981</v>
      </c>
      <c r="AX62" s="291" t="s">
        <v>253</v>
      </c>
      <c r="BD62" s="313">
        <f t="shared" si="34"/>
        <v>0</v>
      </c>
      <c r="BE62" s="313">
        <f t="shared" si="35"/>
        <v>0</v>
      </c>
      <c r="BF62" s="313">
        <f t="shared" si="36"/>
        <v>0</v>
      </c>
      <c r="BG62" s="313">
        <f t="shared" si="37"/>
        <v>0</v>
      </c>
      <c r="BH62" s="313">
        <f t="shared" si="38"/>
        <v>0</v>
      </c>
      <c r="BI62" s="291" t="s">
        <v>922</v>
      </c>
      <c r="BJ62" s="313">
        <f t="shared" si="39"/>
        <v>0</v>
      </c>
      <c r="BK62" s="291" t="s">
        <v>257</v>
      </c>
      <c r="BL62" s="291" t="s">
        <v>771</v>
      </c>
    </row>
    <row r="63" spans="1:64" s="287" customFormat="1" ht="31.5" customHeight="1">
      <c r="A63" s="285"/>
      <c r="B63" s="305" t="s">
        <v>772</v>
      </c>
      <c r="C63" s="305" t="s">
        <v>56</v>
      </c>
      <c r="D63" s="306" t="s">
        <v>773</v>
      </c>
      <c r="E63" s="514" t="s">
        <v>774</v>
      </c>
      <c r="F63" s="514"/>
      <c r="G63" s="514"/>
      <c r="H63" s="514"/>
      <c r="I63" s="401" t="s">
        <v>1076</v>
      </c>
      <c r="J63" s="308">
        <v>3</v>
      </c>
      <c r="K63" s="515"/>
      <c r="L63" s="515"/>
      <c r="M63" s="516">
        <f t="shared" si="30"/>
        <v>0</v>
      </c>
      <c r="N63" s="516"/>
      <c r="O63" s="516"/>
      <c r="P63" s="516"/>
      <c r="Q63" s="408"/>
      <c r="S63" s="415" t="s">
        <v>231</v>
      </c>
      <c r="T63" s="416" t="s">
        <v>232</v>
      </c>
      <c r="U63" s="311">
        <v>0.339</v>
      </c>
      <c r="V63" s="311">
        <f t="shared" si="31"/>
        <v>1.0170000000000001</v>
      </c>
      <c r="W63" s="311">
        <v>0.00075</v>
      </c>
      <c r="X63" s="311">
        <f t="shared" si="32"/>
        <v>0.0022500000000000003</v>
      </c>
      <c r="Y63" s="311">
        <v>0</v>
      </c>
      <c r="Z63" s="312">
        <f t="shared" si="33"/>
        <v>0</v>
      </c>
      <c r="AQ63" s="291" t="s">
        <v>257</v>
      </c>
      <c r="AS63" s="291" t="s">
        <v>56</v>
      </c>
      <c r="AT63" s="291" t="s">
        <v>981</v>
      </c>
      <c r="AX63" s="291" t="s">
        <v>253</v>
      </c>
      <c r="BD63" s="313">
        <f t="shared" si="34"/>
        <v>0</v>
      </c>
      <c r="BE63" s="313">
        <f t="shared" si="35"/>
        <v>0</v>
      </c>
      <c r="BF63" s="313">
        <f t="shared" si="36"/>
        <v>0</v>
      </c>
      <c r="BG63" s="313">
        <f t="shared" si="37"/>
        <v>0</v>
      </c>
      <c r="BH63" s="313">
        <f t="shared" si="38"/>
        <v>0</v>
      </c>
      <c r="BI63" s="291" t="s">
        <v>922</v>
      </c>
      <c r="BJ63" s="313">
        <f t="shared" si="39"/>
        <v>0</v>
      </c>
      <c r="BK63" s="291" t="s">
        <v>257</v>
      </c>
      <c r="BL63" s="291" t="s">
        <v>775</v>
      </c>
    </row>
    <row r="64" spans="1:64" s="287" customFormat="1" ht="31.5" customHeight="1">
      <c r="A64" s="285"/>
      <c r="B64" s="305" t="s">
        <v>1317</v>
      </c>
      <c r="C64" s="305" t="s">
        <v>56</v>
      </c>
      <c r="D64" s="306" t="s">
        <v>776</v>
      </c>
      <c r="E64" s="514" t="s">
        <v>777</v>
      </c>
      <c r="F64" s="514"/>
      <c r="G64" s="514"/>
      <c r="H64" s="514"/>
      <c r="I64" s="401" t="s">
        <v>1004</v>
      </c>
      <c r="J64" s="308">
        <v>0.204</v>
      </c>
      <c r="K64" s="515"/>
      <c r="L64" s="515"/>
      <c r="M64" s="516">
        <f t="shared" si="30"/>
        <v>0</v>
      </c>
      <c r="N64" s="516"/>
      <c r="O64" s="516"/>
      <c r="P64" s="516"/>
      <c r="Q64" s="408"/>
      <c r="S64" s="415" t="s">
        <v>231</v>
      </c>
      <c r="T64" s="416" t="s">
        <v>232</v>
      </c>
      <c r="U64" s="311">
        <v>1.743</v>
      </c>
      <c r="V64" s="311">
        <f t="shared" si="31"/>
        <v>0.355572</v>
      </c>
      <c r="W64" s="311">
        <v>0</v>
      </c>
      <c r="X64" s="311">
        <f t="shared" si="32"/>
        <v>0</v>
      </c>
      <c r="Y64" s="311">
        <v>0</v>
      </c>
      <c r="Z64" s="312">
        <f t="shared" si="33"/>
        <v>0</v>
      </c>
      <c r="AQ64" s="291" t="s">
        <v>257</v>
      </c>
      <c r="AS64" s="291" t="s">
        <v>56</v>
      </c>
      <c r="AT64" s="291" t="s">
        <v>981</v>
      </c>
      <c r="AX64" s="291" t="s">
        <v>253</v>
      </c>
      <c r="BD64" s="313">
        <f t="shared" si="34"/>
        <v>0</v>
      </c>
      <c r="BE64" s="313">
        <f t="shared" si="35"/>
        <v>0</v>
      </c>
      <c r="BF64" s="313">
        <f t="shared" si="36"/>
        <v>0</v>
      </c>
      <c r="BG64" s="313">
        <f t="shared" si="37"/>
        <v>0</v>
      </c>
      <c r="BH64" s="313">
        <f t="shared" si="38"/>
        <v>0</v>
      </c>
      <c r="BI64" s="291" t="s">
        <v>922</v>
      </c>
      <c r="BJ64" s="313">
        <f t="shared" si="39"/>
        <v>0</v>
      </c>
      <c r="BK64" s="291" t="s">
        <v>257</v>
      </c>
      <c r="BL64" s="291" t="s">
        <v>778</v>
      </c>
    </row>
    <row r="65" spans="1:62" s="294" customFormat="1" ht="29.25" customHeight="1">
      <c r="A65" s="293"/>
      <c r="B65" s="298"/>
      <c r="C65" s="303" t="s">
        <v>593</v>
      </c>
      <c r="D65" s="303"/>
      <c r="E65" s="421"/>
      <c r="F65" s="421"/>
      <c r="G65" s="421"/>
      <c r="H65" s="421"/>
      <c r="I65" s="421"/>
      <c r="J65" s="303"/>
      <c r="K65" s="303"/>
      <c r="L65" s="303"/>
      <c r="M65" s="517">
        <f>BJ65</f>
        <v>0</v>
      </c>
      <c r="N65" s="518"/>
      <c r="O65" s="518"/>
      <c r="P65" s="518"/>
      <c r="Q65" s="412"/>
      <c r="S65" s="413"/>
      <c r="T65" s="298"/>
      <c r="U65" s="298"/>
      <c r="V65" s="414">
        <f>SUM(V66:V68)</f>
        <v>3.033117</v>
      </c>
      <c r="W65" s="298"/>
      <c r="X65" s="414">
        <f>SUM(X66:X68)</f>
        <v>0.01915</v>
      </c>
      <c r="Y65" s="298"/>
      <c r="Z65" s="299">
        <f>SUM(Z66:Z68)</f>
        <v>0</v>
      </c>
      <c r="AQ65" s="295" t="s">
        <v>981</v>
      </c>
      <c r="AS65" s="300" t="s">
        <v>251</v>
      </c>
      <c r="AT65" s="300" t="s">
        <v>922</v>
      </c>
      <c r="AX65" s="295" t="s">
        <v>253</v>
      </c>
      <c r="BJ65" s="301">
        <f>SUM(BJ66:BJ68)</f>
        <v>0</v>
      </c>
    </row>
    <row r="66" spans="1:64" s="287" customFormat="1" ht="44.25" customHeight="1">
      <c r="A66" s="285"/>
      <c r="B66" s="305" t="s">
        <v>779</v>
      </c>
      <c r="C66" s="305" t="s">
        <v>56</v>
      </c>
      <c r="D66" s="306" t="s">
        <v>780</v>
      </c>
      <c r="E66" s="514" t="s">
        <v>781</v>
      </c>
      <c r="F66" s="514"/>
      <c r="G66" s="514"/>
      <c r="H66" s="514"/>
      <c r="I66" s="401" t="s">
        <v>299</v>
      </c>
      <c r="J66" s="308">
        <v>1</v>
      </c>
      <c r="K66" s="515"/>
      <c r="L66" s="515"/>
      <c r="M66" s="516">
        <f>ROUND(K66*J66,2)</f>
        <v>0</v>
      </c>
      <c r="N66" s="516"/>
      <c r="O66" s="516"/>
      <c r="P66" s="516"/>
      <c r="Q66" s="408"/>
      <c r="S66" s="415" t="s">
        <v>231</v>
      </c>
      <c r="T66" s="416" t="s">
        <v>232</v>
      </c>
      <c r="U66" s="311">
        <v>2.5</v>
      </c>
      <c r="V66" s="311">
        <f>U66*J66</f>
        <v>2.5</v>
      </c>
      <c r="W66" s="311">
        <v>0.01865</v>
      </c>
      <c r="X66" s="311">
        <f>W66*J66</f>
        <v>0.01865</v>
      </c>
      <c r="Y66" s="311">
        <v>0</v>
      </c>
      <c r="Z66" s="312">
        <f>Y66*J66</f>
        <v>0</v>
      </c>
      <c r="AQ66" s="291" t="s">
        <v>257</v>
      </c>
      <c r="AS66" s="291" t="s">
        <v>56</v>
      </c>
      <c r="AT66" s="291" t="s">
        <v>981</v>
      </c>
      <c r="AX66" s="291" t="s">
        <v>253</v>
      </c>
      <c r="BD66" s="313">
        <f>IF(T66="základní",M66,0)</f>
        <v>0</v>
      </c>
      <c r="BE66" s="313">
        <f>IF(T66="snížená",M66,0)</f>
        <v>0</v>
      </c>
      <c r="BF66" s="313">
        <f>IF(T66="zákl. přenesená",M66,0)</f>
        <v>0</v>
      </c>
      <c r="BG66" s="313">
        <f>IF(T66="sníž. přenesená",M66,0)</f>
        <v>0</v>
      </c>
      <c r="BH66" s="313">
        <f>IF(T66="nulová",M66,0)</f>
        <v>0</v>
      </c>
      <c r="BI66" s="291" t="s">
        <v>922</v>
      </c>
      <c r="BJ66" s="313">
        <f>ROUND(K66*J66,2)</f>
        <v>0</v>
      </c>
      <c r="BK66" s="291" t="s">
        <v>257</v>
      </c>
      <c r="BL66" s="291" t="s">
        <v>782</v>
      </c>
    </row>
    <row r="67" spans="1:64" s="287" customFormat="1" ht="22.5" customHeight="1">
      <c r="A67" s="285"/>
      <c r="B67" s="305" t="s">
        <v>783</v>
      </c>
      <c r="C67" s="305" t="s">
        <v>56</v>
      </c>
      <c r="D67" s="306" t="s">
        <v>784</v>
      </c>
      <c r="E67" s="514" t="s">
        <v>785</v>
      </c>
      <c r="F67" s="514"/>
      <c r="G67" s="514"/>
      <c r="H67" s="514"/>
      <c r="I67" s="401" t="s">
        <v>299</v>
      </c>
      <c r="J67" s="308">
        <v>1</v>
      </c>
      <c r="K67" s="515"/>
      <c r="L67" s="515"/>
      <c r="M67" s="516">
        <f>ROUND(K67*J67,2)</f>
        <v>0</v>
      </c>
      <c r="N67" s="516"/>
      <c r="O67" s="516"/>
      <c r="P67" s="516"/>
      <c r="Q67" s="408"/>
      <c r="S67" s="415" t="s">
        <v>231</v>
      </c>
      <c r="T67" s="416" t="s">
        <v>232</v>
      </c>
      <c r="U67" s="311">
        <v>0.5</v>
      </c>
      <c r="V67" s="311">
        <f>U67*J67</f>
        <v>0.5</v>
      </c>
      <c r="W67" s="311">
        <v>0.0005</v>
      </c>
      <c r="X67" s="311">
        <f>W67*J67</f>
        <v>0.0005</v>
      </c>
      <c r="Y67" s="311">
        <v>0</v>
      </c>
      <c r="Z67" s="312">
        <f>Y67*J67</f>
        <v>0</v>
      </c>
      <c r="AQ67" s="291" t="s">
        <v>257</v>
      </c>
      <c r="AS67" s="291" t="s">
        <v>56</v>
      </c>
      <c r="AT67" s="291" t="s">
        <v>981</v>
      </c>
      <c r="AX67" s="291" t="s">
        <v>253</v>
      </c>
      <c r="BD67" s="313">
        <f>IF(T67="základní",M67,0)</f>
        <v>0</v>
      </c>
      <c r="BE67" s="313">
        <f>IF(T67="snížená",M67,0)</f>
        <v>0</v>
      </c>
      <c r="BF67" s="313">
        <f>IF(T67="zákl. přenesená",M67,0)</f>
        <v>0</v>
      </c>
      <c r="BG67" s="313">
        <f>IF(T67="sníž. přenesená",M67,0)</f>
        <v>0</v>
      </c>
      <c r="BH67" s="313">
        <f>IF(T67="nulová",M67,0)</f>
        <v>0</v>
      </c>
      <c r="BI67" s="291" t="s">
        <v>922</v>
      </c>
      <c r="BJ67" s="313">
        <f>ROUND(K67*J67,2)</f>
        <v>0</v>
      </c>
      <c r="BK67" s="291" t="s">
        <v>257</v>
      </c>
      <c r="BL67" s="291" t="s">
        <v>786</v>
      </c>
    </row>
    <row r="68" spans="1:64" s="287" customFormat="1" ht="31.5" customHeight="1">
      <c r="A68" s="285"/>
      <c r="B68" s="305" t="s">
        <v>787</v>
      </c>
      <c r="C68" s="305" t="s">
        <v>56</v>
      </c>
      <c r="D68" s="306" t="s">
        <v>788</v>
      </c>
      <c r="E68" s="514" t="s">
        <v>789</v>
      </c>
      <c r="F68" s="514"/>
      <c r="G68" s="514"/>
      <c r="H68" s="514"/>
      <c r="I68" s="401" t="s">
        <v>1004</v>
      </c>
      <c r="J68" s="308">
        <v>0.019</v>
      </c>
      <c r="K68" s="515"/>
      <c r="L68" s="515"/>
      <c r="M68" s="516">
        <f>ROUND(K68*J68,2)</f>
        <v>0</v>
      </c>
      <c r="N68" s="516"/>
      <c r="O68" s="516"/>
      <c r="P68" s="516"/>
      <c r="Q68" s="408"/>
      <c r="S68" s="415" t="s">
        <v>231</v>
      </c>
      <c r="T68" s="416" t="s">
        <v>232</v>
      </c>
      <c r="U68" s="311">
        <v>1.743</v>
      </c>
      <c r="V68" s="311">
        <f>U68*J68</f>
        <v>0.033117</v>
      </c>
      <c r="W68" s="311">
        <v>0</v>
      </c>
      <c r="X68" s="311">
        <f>W68*J68</f>
        <v>0</v>
      </c>
      <c r="Y68" s="311">
        <v>0</v>
      </c>
      <c r="Z68" s="312">
        <f>Y68*J68</f>
        <v>0</v>
      </c>
      <c r="AQ68" s="291" t="s">
        <v>257</v>
      </c>
      <c r="AS68" s="291" t="s">
        <v>56</v>
      </c>
      <c r="AT68" s="291" t="s">
        <v>981</v>
      </c>
      <c r="AX68" s="291" t="s">
        <v>253</v>
      </c>
      <c r="BD68" s="313">
        <f>IF(T68="základní",M68,0)</f>
        <v>0</v>
      </c>
      <c r="BE68" s="313">
        <f>IF(T68="snížená",M68,0)</f>
        <v>0</v>
      </c>
      <c r="BF68" s="313">
        <f>IF(T68="zákl. přenesená",M68,0)</f>
        <v>0</v>
      </c>
      <c r="BG68" s="313">
        <f>IF(T68="sníž. přenesená",M68,0)</f>
        <v>0</v>
      </c>
      <c r="BH68" s="313">
        <f>IF(T68="nulová",M68,0)</f>
        <v>0</v>
      </c>
      <c r="BI68" s="291" t="s">
        <v>922</v>
      </c>
      <c r="BJ68" s="313">
        <f>ROUND(K68*J68,2)</f>
        <v>0</v>
      </c>
      <c r="BK68" s="291" t="s">
        <v>257</v>
      </c>
      <c r="BL68" s="291" t="s">
        <v>790</v>
      </c>
    </row>
    <row r="69" spans="1:62" s="294" customFormat="1" ht="29.25" customHeight="1">
      <c r="A69" s="293"/>
      <c r="B69" s="298"/>
      <c r="C69" s="303" t="s">
        <v>594</v>
      </c>
      <c r="D69" s="303"/>
      <c r="E69" s="421"/>
      <c r="F69" s="421"/>
      <c r="G69" s="421"/>
      <c r="H69" s="421"/>
      <c r="I69" s="421"/>
      <c r="J69" s="303"/>
      <c r="K69" s="303"/>
      <c r="L69" s="303"/>
      <c r="M69" s="517">
        <f>BJ69</f>
        <v>0</v>
      </c>
      <c r="N69" s="518"/>
      <c r="O69" s="518"/>
      <c r="P69" s="518"/>
      <c r="Q69" s="412"/>
      <c r="S69" s="413"/>
      <c r="T69" s="298"/>
      <c r="U69" s="298"/>
      <c r="V69" s="414">
        <f>SUM(V70:V71)</f>
        <v>1.25</v>
      </c>
      <c r="W69" s="298"/>
      <c r="X69" s="414">
        <f>SUM(X70:X71)</f>
        <v>0.0005</v>
      </c>
      <c r="Y69" s="298"/>
      <c r="Z69" s="299">
        <f>SUM(Z70:Z71)</f>
        <v>0</v>
      </c>
      <c r="AQ69" s="295" t="s">
        <v>981</v>
      </c>
      <c r="AS69" s="300" t="s">
        <v>251</v>
      </c>
      <c r="AT69" s="300" t="s">
        <v>922</v>
      </c>
      <c r="AX69" s="295" t="s">
        <v>253</v>
      </c>
      <c r="BJ69" s="301">
        <f>SUM(BJ70:BJ71)</f>
        <v>0</v>
      </c>
    </row>
    <row r="70" spans="1:64" s="287" customFormat="1" ht="39.75" customHeight="1">
      <c r="A70" s="285"/>
      <c r="B70" s="305" t="s">
        <v>791</v>
      </c>
      <c r="C70" s="305" t="s">
        <v>56</v>
      </c>
      <c r="D70" s="306" t="s">
        <v>792</v>
      </c>
      <c r="E70" s="514" t="s">
        <v>793</v>
      </c>
      <c r="F70" s="514"/>
      <c r="G70" s="514"/>
      <c r="H70" s="514"/>
      <c r="I70" s="401" t="s">
        <v>1076</v>
      </c>
      <c r="J70" s="308">
        <v>1</v>
      </c>
      <c r="K70" s="515"/>
      <c r="L70" s="515"/>
      <c r="M70" s="516">
        <f>ROUND(K70*J70,2)</f>
        <v>0</v>
      </c>
      <c r="N70" s="516"/>
      <c r="O70" s="516"/>
      <c r="P70" s="516"/>
      <c r="Q70" s="408"/>
      <c r="S70" s="415" t="s">
        <v>231</v>
      </c>
      <c r="T70" s="416" t="s">
        <v>232</v>
      </c>
      <c r="U70" s="311">
        <v>0.625</v>
      </c>
      <c r="V70" s="311">
        <f>U70*J70</f>
        <v>0.625</v>
      </c>
      <c r="W70" s="311">
        <v>0.0002</v>
      </c>
      <c r="X70" s="311">
        <f>W70*J70</f>
        <v>0.0002</v>
      </c>
      <c r="Y70" s="311">
        <v>0</v>
      </c>
      <c r="Z70" s="312">
        <f>Y70*J70</f>
        <v>0</v>
      </c>
      <c r="AQ70" s="291" t="s">
        <v>257</v>
      </c>
      <c r="AS70" s="291" t="s">
        <v>56</v>
      </c>
      <c r="AT70" s="291" t="s">
        <v>981</v>
      </c>
      <c r="AX70" s="291" t="s">
        <v>253</v>
      </c>
      <c r="BD70" s="313">
        <f>IF(T70="základní",M70,0)</f>
        <v>0</v>
      </c>
      <c r="BE70" s="313">
        <f>IF(T70="snížená",M70,0)</f>
        <v>0</v>
      </c>
      <c r="BF70" s="313">
        <f>IF(T70="zákl. přenesená",M70,0)</f>
        <v>0</v>
      </c>
      <c r="BG70" s="313">
        <f>IF(T70="sníž. přenesená",M70,0)</f>
        <v>0</v>
      </c>
      <c r="BH70" s="313">
        <f>IF(T70="nulová",M70,0)</f>
        <v>0</v>
      </c>
      <c r="BI70" s="291" t="s">
        <v>922</v>
      </c>
      <c r="BJ70" s="313">
        <f>ROUND(K70*J70,2)</f>
        <v>0</v>
      </c>
      <c r="BK70" s="291" t="s">
        <v>257</v>
      </c>
      <c r="BL70" s="291" t="s">
        <v>794</v>
      </c>
    </row>
    <row r="71" spans="1:64" s="287" customFormat="1" ht="31.5" customHeight="1">
      <c r="A71" s="285"/>
      <c r="B71" s="305" t="s">
        <v>795</v>
      </c>
      <c r="C71" s="305" t="s">
        <v>56</v>
      </c>
      <c r="D71" s="306" t="s">
        <v>796</v>
      </c>
      <c r="E71" s="514" t="s">
        <v>797</v>
      </c>
      <c r="F71" s="514"/>
      <c r="G71" s="514"/>
      <c r="H71" s="514"/>
      <c r="I71" s="401" t="s">
        <v>1076</v>
      </c>
      <c r="J71" s="308">
        <v>1</v>
      </c>
      <c r="K71" s="515"/>
      <c r="L71" s="515"/>
      <c r="M71" s="516">
        <f>ROUND(K71*J71,2)</f>
        <v>0</v>
      </c>
      <c r="N71" s="516"/>
      <c r="O71" s="516"/>
      <c r="P71" s="516"/>
      <c r="Q71" s="408"/>
      <c r="S71" s="415" t="s">
        <v>231</v>
      </c>
      <c r="T71" s="422" t="s">
        <v>232</v>
      </c>
      <c r="U71" s="327">
        <v>0.625</v>
      </c>
      <c r="V71" s="327">
        <f>U71*J71</f>
        <v>0.625</v>
      </c>
      <c r="W71" s="327">
        <v>0.0003</v>
      </c>
      <c r="X71" s="327">
        <f>W71*J71</f>
        <v>0.0003</v>
      </c>
      <c r="Y71" s="327">
        <v>0</v>
      </c>
      <c r="Z71" s="328">
        <f>Y71*J71</f>
        <v>0</v>
      </c>
      <c r="AQ71" s="291" t="s">
        <v>257</v>
      </c>
      <c r="AS71" s="291" t="s">
        <v>56</v>
      </c>
      <c r="AT71" s="291" t="s">
        <v>981</v>
      </c>
      <c r="AX71" s="291" t="s">
        <v>253</v>
      </c>
      <c r="BD71" s="313">
        <f>IF(T71="základní",M71,0)</f>
        <v>0</v>
      </c>
      <c r="BE71" s="313">
        <f>IF(T71="snížená",M71,0)</f>
        <v>0</v>
      </c>
      <c r="BF71" s="313">
        <f>IF(T71="zákl. přenesená",M71,0)</f>
        <v>0</v>
      </c>
      <c r="BG71" s="313">
        <f>IF(T71="sníž. přenesená",M71,0)</f>
        <v>0</v>
      </c>
      <c r="BH71" s="313">
        <f>IF(T71="nulová",M71,0)</f>
        <v>0</v>
      </c>
      <c r="BI71" s="291" t="s">
        <v>922</v>
      </c>
      <c r="BJ71" s="313">
        <f>ROUND(K71*J71,2)</f>
        <v>0</v>
      </c>
      <c r="BK71" s="291" t="s">
        <v>257</v>
      </c>
      <c r="BL71" s="291" t="s">
        <v>798</v>
      </c>
    </row>
    <row r="72" spans="1:17" s="287" customFormat="1" ht="6.75" customHeight="1">
      <c r="A72" s="329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423"/>
    </row>
  </sheetData>
  <sheetProtection sheet="1" objects="1" scenarios="1" selectLockedCells="1"/>
  <mergeCells count="193">
    <mergeCell ref="M3:P3"/>
    <mergeCell ref="M4:P4"/>
    <mergeCell ref="E1:H1"/>
    <mergeCell ref="K1:L1"/>
    <mergeCell ref="M1:P1"/>
    <mergeCell ref="M2:P2"/>
    <mergeCell ref="E5:H5"/>
    <mergeCell ref="K5:L5"/>
    <mergeCell ref="M5:P5"/>
    <mergeCell ref="E6:H6"/>
    <mergeCell ref="K6:L6"/>
    <mergeCell ref="M6:P6"/>
    <mergeCell ref="E7:H7"/>
    <mergeCell ref="K7:L7"/>
    <mergeCell ref="M7:P7"/>
    <mergeCell ref="E8:H8"/>
    <mergeCell ref="K8:L8"/>
    <mergeCell ref="M8:P8"/>
    <mergeCell ref="E9:H9"/>
    <mergeCell ref="K9:L9"/>
    <mergeCell ref="M9:P9"/>
    <mergeCell ref="E10:H10"/>
    <mergeCell ref="K10:L10"/>
    <mergeCell ref="M10:P10"/>
    <mergeCell ref="E11:H11"/>
    <mergeCell ref="K11:L11"/>
    <mergeCell ref="M11:P11"/>
    <mergeCell ref="E12:H12"/>
    <mergeCell ref="K12:L12"/>
    <mergeCell ref="M12:P12"/>
    <mergeCell ref="M19:P19"/>
    <mergeCell ref="E13:H13"/>
    <mergeCell ref="K13:L13"/>
    <mergeCell ref="M13:P13"/>
    <mergeCell ref="M14:P14"/>
    <mergeCell ref="E15:H15"/>
    <mergeCell ref="K15:L15"/>
    <mergeCell ref="M15:P15"/>
    <mergeCell ref="M16:P16"/>
    <mergeCell ref="M17:P17"/>
    <mergeCell ref="E18:H18"/>
    <mergeCell ref="K18:L18"/>
    <mergeCell ref="M18:P18"/>
    <mergeCell ref="E20:H20"/>
    <mergeCell ref="K20:L20"/>
    <mergeCell ref="M20:P20"/>
    <mergeCell ref="E19:H19"/>
    <mergeCell ref="K19:L19"/>
    <mergeCell ref="E21:H21"/>
    <mergeCell ref="K21:L21"/>
    <mergeCell ref="M21:P21"/>
    <mergeCell ref="E22:H22"/>
    <mergeCell ref="K22:L22"/>
    <mergeCell ref="M22:P22"/>
    <mergeCell ref="E23:H23"/>
    <mergeCell ref="K23:L23"/>
    <mergeCell ref="M23:P23"/>
    <mergeCell ref="E24:H24"/>
    <mergeCell ref="K24:L24"/>
    <mergeCell ref="M24:P24"/>
    <mergeCell ref="E25:H25"/>
    <mergeCell ref="K25:L25"/>
    <mergeCell ref="M25:P25"/>
    <mergeCell ref="E26:H26"/>
    <mergeCell ref="K26:L26"/>
    <mergeCell ref="M26:P26"/>
    <mergeCell ref="E27:H27"/>
    <mergeCell ref="K27:L27"/>
    <mergeCell ref="M27:P27"/>
    <mergeCell ref="E28:H28"/>
    <mergeCell ref="K28:L28"/>
    <mergeCell ref="M28:P28"/>
    <mergeCell ref="E29:H29"/>
    <mergeCell ref="K29:L29"/>
    <mergeCell ref="M29:P29"/>
    <mergeCell ref="E30:H30"/>
    <mergeCell ref="K30:L30"/>
    <mergeCell ref="M30:P30"/>
    <mergeCell ref="E31:H31"/>
    <mergeCell ref="K31:L31"/>
    <mergeCell ref="M31:P31"/>
    <mergeCell ref="E32:H32"/>
    <mergeCell ref="K32:L32"/>
    <mergeCell ref="M32:P32"/>
    <mergeCell ref="E33:H33"/>
    <mergeCell ref="K33:L33"/>
    <mergeCell ref="M33:P33"/>
    <mergeCell ref="E34:H34"/>
    <mergeCell ref="K34:L34"/>
    <mergeCell ref="M34:P34"/>
    <mergeCell ref="E35:H35"/>
    <mergeCell ref="K35:L35"/>
    <mergeCell ref="M35:P35"/>
    <mergeCell ref="E40:H40"/>
    <mergeCell ref="K40:L40"/>
    <mergeCell ref="M40:P40"/>
    <mergeCell ref="E36:H36"/>
    <mergeCell ref="K36:L36"/>
    <mergeCell ref="M36:P36"/>
    <mergeCell ref="E37:H37"/>
    <mergeCell ref="K37:L37"/>
    <mergeCell ref="M37:P37"/>
    <mergeCell ref="M38:P38"/>
    <mergeCell ref="E39:H39"/>
    <mergeCell ref="K39:L39"/>
    <mergeCell ref="M39:P39"/>
    <mergeCell ref="E41:H41"/>
    <mergeCell ref="K41:L41"/>
    <mergeCell ref="M41:P41"/>
    <mergeCell ref="E42:H42"/>
    <mergeCell ref="K42:L42"/>
    <mergeCell ref="M42:P42"/>
    <mergeCell ref="E43:H43"/>
    <mergeCell ref="K43:L43"/>
    <mergeCell ref="M43:P43"/>
    <mergeCell ref="E44:H44"/>
    <mergeCell ref="K44:L44"/>
    <mergeCell ref="M44:P44"/>
    <mergeCell ref="E45:H45"/>
    <mergeCell ref="K45:L45"/>
    <mergeCell ref="M45:P45"/>
    <mergeCell ref="E46:H46"/>
    <mergeCell ref="K46:L46"/>
    <mergeCell ref="M46:P46"/>
    <mergeCell ref="E47:H47"/>
    <mergeCell ref="K47:L47"/>
    <mergeCell ref="M47:P47"/>
    <mergeCell ref="E48:H48"/>
    <mergeCell ref="K48:L48"/>
    <mergeCell ref="M48:P48"/>
    <mergeCell ref="E49:H49"/>
    <mergeCell ref="K49:L49"/>
    <mergeCell ref="M49:P49"/>
    <mergeCell ref="E50:H50"/>
    <mergeCell ref="K50:L50"/>
    <mergeCell ref="M50:P50"/>
    <mergeCell ref="E51:H51"/>
    <mergeCell ref="K51:L51"/>
    <mergeCell ref="M51:P51"/>
    <mergeCell ref="E52:H52"/>
    <mergeCell ref="K52:L52"/>
    <mergeCell ref="M52:P52"/>
    <mergeCell ref="E53:H53"/>
    <mergeCell ref="K53:L53"/>
    <mergeCell ref="M53:P53"/>
    <mergeCell ref="E54:H54"/>
    <mergeCell ref="K54:L54"/>
    <mergeCell ref="M54:P54"/>
    <mergeCell ref="K55:L55"/>
    <mergeCell ref="M55:P55"/>
    <mergeCell ref="M56:P56"/>
    <mergeCell ref="E58:H58"/>
    <mergeCell ref="K58:L58"/>
    <mergeCell ref="M58:P58"/>
    <mergeCell ref="E57:H57"/>
    <mergeCell ref="K57:L57"/>
    <mergeCell ref="M57:P57"/>
    <mergeCell ref="E55:H55"/>
    <mergeCell ref="E59:H59"/>
    <mergeCell ref="K59:L59"/>
    <mergeCell ref="M59:P59"/>
    <mergeCell ref="E60:H60"/>
    <mergeCell ref="K60:L60"/>
    <mergeCell ref="M60:P60"/>
    <mergeCell ref="E61:H61"/>
    <mergeCell ref="K61:L61"/>
    <mergeCell ref="M61:P61"/>
    <mergeCell ref="E66:H66"/>
    <mergeCell ref="K66:L66"/>
    <mergeCell ref="M66:P66"/>
    <mergeCell ref="E62:H62"/>
    <mergeCell ref="K62:L62"/>
    <mergeCell ref="M62:P62"/>
    <mergeCell ref="E63:H63"/>
    <mergeCell ref="M69:P69"/>
    <mergeCell ref="K63:L63"/>
    <mergeCell ref="M63:P63"/>
    <mergeCell ref="E64:H64"/>
    <mergeCell ref="K64:L64"/>
    <mergeCell ref="M64:P64"/>
    <mergeCell ref="M65:P65"/>
    <mergeCell ref="E67:H67"/>
    <mergeCell ref="K67:L67"/>
    <mergeCell ref="M67:P67"/>
    <mergeCell ref="E68:H68"/>
    <mergeCell ref="K68:L68"/>
    <mergeCell ref="M68:P68"/>
    <mergeCell ref="E70:H70"/>
    <mergeCell ref="K70:L70"/>
    <mergeCell ref="M70:P70"/>
    <mergeCell ref="E71:H71"/>
    <mergeCell ref="K71:L71"/>
    <mergeCell ref="M71:P7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7.625" style="0" customWidth="1"/>
    <col min="2" max="2" width="10.00390625" style="0" customWidth="1"/>
    <col min="3" max="3" width="13.00390625" style="0" customWidth="1"/>
    <col min="5" max="5" width="7.875" style="0" customWidth="1"/>
    <col min="6" max="6" width="14.25390625" style="0" customWidth="1"/>
    <col min="7" max="7" width="13.125" style="0" customWidth="1"/>
  </cols>
  <sheetData>
    <row r="1" spans="1:8" ht="19.5" thickBot="1" thickTop="1">
      <c r="A1" s="377" t="s">
        <v>576</v>
      </c>
      <c r="B1" s="378"/>
      <c r="C1" s="378"/>
      <c r="D1" s="378"/>
      <c r="E1" s="379" t="s">
        <v>577</v>
      </c>
      <c r="F1" s="380" t="s">
        <v>578</v>
      </c>
      <c r="G1" s="381"/>
      <c r="H1" s="382"/>
    </row>
    <row r="2" ht="13.5" thickTop="1"/>
    <row r="3" spans="1:8" ht="15.75">
      <c r="A3" s="533"/>
      <c r="B3" s="533"/>
      <c r="C3" s="383"/>
      <c r="D3" s="384"/>
      <c r="E3" s="383"/>
      <c r="F3" s="383"/>
      <c r="G3" s="383"/>
      <c r="H3" s="385"/>
    </row>
    <row r="4" spans="6:8" ht="12.75">
      <c r="F4" s="370"/>
      <c r="G4" s="370"/>
      <c r="H4" s="370"/>
    </row>
    <row r="5" spans="6:8" ht="12.75">
      <c r="F5" s="386" t="s">
        <v>905</v>
      </c>
      <c r="G5" s="386" t="s">
        <v>906</v>
      </c>
      <c r="H5" s="386"/>
    </row>
    <row r="6" spans="6:8" ht="12.75">
      <c r="F6" s="386"/>
      <c r="G6" s="386"/>
      <c r="H6" s="386"/>
    </row>
    <row r="7" spans="1:8" ht="12.75">
      <c r="A7" s="332" t="str">
        <f>'[1]SSZ'!D5</f>
        <v>Zařízení č.1, 1A - větrání hyg.zařízení</v>
      </c>
      <c r="F7" s="385">
        <f>VZT!J38</f>
        <v>0</v>
      </c>
      <c r="G7" s="385">
        <f>VZT!K38</f>
        <v>0</v>
      </c>
      <c r="H7" s="386"/>
    </row>
    <row r="8" spans="1:8" ht="12.75">
      <c r="A8" s="332" t="str">
        <f>'[1]SSZ'!D41</f>
        <v>Zařízení č.2A - úprava stávající vzt</v>
      </c>
      <c r="F8" s="385">
        <f>VZT!J50</f>
        <v>0</v>
      </c>
      <c r="G8" s="385">
        <f>VZT!K50</f>
        <v>0</v>
      </c>
      <c r="H8" s="386"/>
    </row>
    <row r="9" spans="1:9" ht="12.75">
      <c r="A9" s="332"/>
      <c r="B9" s="372"/>
      <c r="C9" s="372"/>
      <c r="D9" s="372"/>
      <c r="E9" s="372"/>
      <c r="F9" s="387"/>
      <c r="G9" s="387"/>
      <c r="H9" s="387"/>
      <c r="I9" s="372"/>
    </row>
    <row r="10" spans="1:9" ht="12.75">
      <c r="A10" t="s">
        <v>17</v>
      </c>
      <c r="F10" s="388">
        <f>SUM(F7:F9)</f>
        <v>0</v>
      </c>
      <c r="G10" s="388">
        <f>SUM(G7:G9)</f>
        <v>0</v>
      </c>
      <c r="H10" s="389"/>
      <c r="I10" t="s">
        <v>911</v>
      </c>
    </row>
    <row r="11" spans="2:8" ht="12.75">
      <c r="B11" s="390"/>
      <c r="C11" s="347"/>
      <c r="D11" s="391"/>
      <c r="E11" s="347"/>
      <c r="F11" s="385"/>
      <c r="G11" s="371"/>
      <c r="H11" s="371"/>
    </row>
    <row r="12" spans="2:8" ht="12.75">
      <c r="B12" s="347"/>
      <c r="C12" s="347"/>
      <c r="D12" s="392"/>
      <c r="E12" s="347"/>
      <c r="F12" s="385"/>
      <c r="G12" s="385"/>
      <c r="H12" s="385"/>
    </row>
    <row r="13" spans="1:8" ht="12.75">
      <c r="A13" t="s">
        <v>579</v>
      </c>
      <c r="B13" s="390">
        <v>0.03</v>
      </c>
      <c r="C13" s="347"/>
      <c r="D13" s="392"/>
      <c r="E13" s="347"/>
      <c r="F13" s="385">
        <f>F10*B13</f>
        <v>0</v>
      </c>
      <c r="G13" s="385"/>
      <c r="H13" s="385"/>
    </row>
    <row r="14" spans="6:8" ht="12.75">
      <c r="F14" s="385"/>
      <c r="G14" s="385"/>
      <c r="H14" s="385"/>
    </row>
    <row r="15" spans="1:8" ht="12.75">
      <c r="A15" s="393" t="s">
        <v>580</v>
      </c>
      <c r="B15" s="383"/>
      <c r="C15" s="383"/>
      <c r="D15" s="383"/>
      <c r="E15" s="383"/>
      <c r="F15" s="394">
        <f>SUM(F10:F14)</f>
        <v>0</v>
      </c>
      <c r="G15" s="394">
        <f>SUM(G10:G14)</f>
        <v>0</v>
      </c>
      <c r="H15" s="385"/>
    </row>
    <row r="16" spans="6:8" ht="12.75">
      <c r="F16" s="385"/>
      <c r="G16" s="385"/>
      <c r="H16" s="385"/>
    </row>
    <row r="17" spans="1:8" ht="12.75">
      <c r="A17" t="s">
        <v>581</v>
      </c>
      <c r="B17" s="347">
        <v>40</v>
      </c>
      <c r="C17" s="347" t="s">
        <v>1448</v>
      </c>
      <c r="D17" s="400"/>
      <c r="E17" s="347" t="s">
        <v>582</v>
      </c>
      <c r="F17" s="395"/>
      <c r="G17" s="385">
        <f>B17*D17</f>
        <v>0</v>
      </c>
      <c r="H17" s="385"/>
    </row>
    <row r="18" spans="1:8" ht="12.75">
      <c r="A18" t="s">
        <v>583</v>
      </c>
      <c r="B18" s="347">
        <v>2</v>
      </c>
      <c r="C18" s="347" t="s">
        <v>1448</v>
      </c>
      <c r="D18" s="400"/>
      <c r="E18" s="347" t="s">
        <v>582</v>
      </c>
      <c r="F18" s="385"/>
      <c r="G18" s="385">
        <f>B18*D18</f>
        <v>0</v>
      </c>
      <c r="H18" s="385"/>
    </row>
    <row r="19" ht="12.75">
      <c r="A19" s="342"/>
    </row>
    <row r="20" spans="1:8" ht="12.75">
      <c r="A20" s="393" t="s">
        <v>584</v>
      </c>
      <c r="B20" s="383"/>
      <c r="C20" s="383"/>
      <c r="D20" s="383"/>
      <c r="E20" s="383"/>
      <c r="F20" s="384"/>
      <c r="G20" s="394">
        <f>SUM(G17:G19)</f>
        <v>0</v>
      </c>
      <c r="H20" s="385"/>
    </row>
    <row r="21" ht="12.75">
      <c r="A21" s="376"/>
    </row>
    <row r="22" spans="1:8" ht="12.75">
      <c r="A22" s="332" t="str">
        <f>'[1]SSZ'!D53</f>
        <v>Izolace</v>
      </c>
      <c r="F22" s="385">
        <f>VZT!J56</f>
        <v>0</v>
      </c>
      <c r="G22" s="385"/>
      <c r="H22" s="385"/>
    </row>
    <row r="23" spans="1:8" ht="12.75">
      <c r="A23" s="332" t="str">
        <f>'[1]SSZ'!D59</f>
        <v>Nátěry</v>
      </c>
      <c r="F23" s="385">
        <f>VZT!J63</f>
        <v>0</v>
      </c>
      <c r="G23" s="385"/>
      <c r="H23" s="385"/>
    </row>
    <row r="24" spans="1:8" ht="12.75">
      <c r="A24" s="332"/>
      <c r="F24" s="385"/>
      <c r="G24" s="385"/>
      <c r="H24" s="385"/>
    </row>
    <row r="25" spans="6:8" ht="12.75">
      <c r="F25" s="371"/>
      <c r="G25" s="371"/>
      <c r="H25" s="371"/>
    </row>
    <row r="26" spans="1:8" ht="12.75">
      <c r="A26" s="393" t="s">
        <v>17</v>
      </c>
      <c r="B26" s="383"/>
      <c r="C26" s="383"/>
      <c r="D26" s="383"/>
      <c r="E26" s="383"/>
      <c r="F26" s="394">
        <f>F15+F22+F23+F24</f>
        <v>0</v>
      </c>
      <c r="G26" s="394">
        <f>G15+G20+G23+G22</f>
        <v>0</v>
      </c>
      <c r="H26" s="385"/>
    </row>
    <row r="27" spans="6:8" ht="12.75">
      <c r="F27" s="395"/>
      <c r="G27" s="396"/>
      <c r="H27" s="396"/>
    </row>
    <row r="28" spans="6:8" ht="12.75">
      <c r="F28" s="395"/>
      <c r="G28" s="396"/>
      <c r="H28" s="396"/>
    </row>
    <row r="29" spans="6:8" ht="12.75">
      <c r="F29" s="385"/>
      <c r="G29" s="385"/>
      <c r="H29" s="385"/>
    </row>
    <row r="30" spans="1:8" ht="12.75">
      <c r="A30" s="397" t="s">
        <v>585</v>
      </c>
      <c r="B30" s="383"/>
      <c r="C30" s="383"/>
      <c r="D30" s="383"/>
      <c r="E30" s="383"/>
      <c r="F30" s="398">
        <f>F26+G26</f>
        <v>0</v>
      </c>
      <c r="G30" s="398"/>
      <c r="H30" s="385"/>
    </row>
    <row r="31" spans="2:8" ht="12.75">
      <c r="B31" s="13"/>
      <c r="C31" s="13"/>
      <c r="D31" s="13"/>
      <c r="E31" s="13"/>
      <c r="F31" s="399"/>
      <c r="G31" s="399"/>
      <c r="H31" s="399"/>
    </row>
    <row r="32" ht="12.75">
      <c r="F32" t="s">
        <v>860</v>
      </c>
    </row>
  </sheetData>
  <sheetProtection sheet="1" objects="1" scenarios="1" selectLockedCells="1"/>
  <mergeCells count="1">
    <mergeCell ref="A3:B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5.25390625" style="0" customWidth="1"/>
    <col min="2" max="2" width="8.125" style="332" customWidth="1"/>
    <col min="3" max="3" width="10.00390625" style="332" hidden="1" customWidth="1"/>
    <col min="4" max="4" width="44.00390625" style="333" customWidth="1"/>
    <col min="5" max="5" width="6.75390625" style="370" customWidth="1"/>
    <col min="6" max="6" width="6.75390625" style="332" customWidth="1"/>
    <col min="7" max="7" width="12.75390625" style="371" customWidth="1"/>
    <col min="8" max="8" width="6.25390625" style="371" hidden="1" customWidth="1"/>
    <col min="9" max="9" width="12.25390625" style="371" customWidth="1"/>
    <col min="10" max="10" width="15.875" style="371" customWidth="1"/>
    <col min="11" max="11" width="13.625" style="371" customWidth="1"/>
  </cols>
  <sheetData>
    <row r="1" spans="1:11" ht="13.5" thickTop="1">
      <c r="A1" s="543" t="s">
        <v>513</v>
      </c>
      <c r="B1" s="543" t="s">
        <v>514</v>
      </c>
      <c r="C1" s="334"/>
      <c r="D1" s="545" t="s">
        <v>515</v>
      </c>
      <c r="E1" s="543" t="s">
        <v>516</v>
      </c>
      <c r="F1" s="541" t="s">
        <v>517</v>
      </c>
      <c r="G1" s="539" t="s">
        <v>518</v>
      </c>
      <c r="H1" s="539" t="s">
        <v>519</v>
      </c>
      <c r="I1" s="539" t="s">
        <v>520</v>
      </c>
      <c r="J1" s="539" t="s">
        <v>521</v>
      </c>
      <c r="K1" s="539" t="s">
        <v>522</v>
      </c>
    </row>
    <row r="2" spans="1:11" ht="13.5" thickBot="1">
      <c r="A2" s="544"/>
      <c r="B2" s="544"/>
      <c r="C2" s="335"/>
      <c r="D2" s="546"/>
      <c r="E2" s="544"/>
      <c r="F2" s="542"/>
      <c r="G2" s="540"/>
      <c r="H2" s="540"/>
      <c r="I2" s="540"/>
      <c r="J2" s="540"/>
      <c r="K2" s="540"/>
    </row>
    <row r="3" spans="2:11" ht="13.5" thickTop="1">
      <c r="B3" s="336"/>
      <c r="C3" s="336"/>
      <c r="D3" s="337"/>
      <c r="E3" s="336"/>
      <c r="F3" s="337"/>
      <c r="G3" s="338"/>
      <c r="H3" s="338"/>
      <c r="I3" s="339"/>
      <c r="J3" s="338"/>
      <c r="K3" s="339"/>
    </row>
    <row r="4" spans="2:11" ht="21.75" customHeight="1">
      <c r="B4" s="340"/>
      <c r="C4" s="340"/>
      <c r="D4" s="341" t="s">
        <v>523</v>
      </c>
      <c r="E4" s="342"/>
      <c r="F4" s="343"/>
      <c r="G4" s="344"/>
      <c r="H4" s="344"/>
      <c r="I4" s="345"/>
      <c r="J4" s="345"/>
      <c r="K4" s="345"/>
    </row>
    <row r="5" spans="2:11" ht="12.75">
      <c r="B5" s="340"/>
      <c r="C5" s="340"/>
      <c r="D5"/>
      <c r="E5" s="342"/>
      <c r="F5" s="343"/>
      <c r="G5" s="344"/>
      <c r="H5" s="344"/>
      <c r="I5" s="345"/>
      <c r="J5" s="345"/>
      <c r="K5" s="345"/>
    </row>
    <row r="6" spans="1:11" ht="12.75">
      <c r="A6" s="534" t="s">
        <v>922</v>
      </c>
      <c r="B6" s="534" t="s">
        <v>524</v>
      </c>
      <c r="C6" s="346"/>
      <c r="D6" s="347" t="s">
        <v>525</v>
      </c>
      <c r="E6" s="535" t="s">
        <v>9</v>
      </c>
      <c r="F6" s="536" t="s">
        <v>922</v>
      </c>
      <c r="G6" s="375"/>
      <c r="H6" s="351"/>
      <c r="I6" s="352"/>
      <c r="J6" s="353">
        <f>G6*F6</f>
        <v>0</v>
      </c>
      <c r="K6" s="352"/>
    </row>
    <row r="7" spans="1:11" ht="12.75">
      <c r="A7" s="534"/>
      <c r="B7" s="534"/>
      <c r="C7" s="346"/>
      <c r="D7" s="354" t="s">
        <v>526</v>
      </c>
      <c r="E7" s="535"/>
      <c r="F7" s="536"/>
      <c r="G7" s="350"/>
      <c r="H7" s="351"/>
      <c r="I7" s="352"/>
      <c r="J7" s="353"/>
      <c r="K7" s="352"/>
    </row>
    <row r="8" spans="1:11" ht="12.75">
      <c r="A8" s="534"/>
      <c r="B8" s="534"/>
      <c r="C8" s="346"/>
      <c r="D8" s="354" t="s">
        <v>527</v>
      </c>
      <c r="E8" s="535"/>
      <c r="F8" s="536"/>
      <c r="G8" s="350"/>
      <c r="H8" s="351"/>
      <c r="I8" s="352"/>
      <c r="J8" s="353"/>
      <c r="K8" s="352"/>
    </row>
    <row r="9" spans="1:11" ht="12.75">
      <c r="A9" s="534"/>
      <c r="B9" s="534"/>
      <c r="C9" s="346"/>
      <c r="D9" s="354" t="s">
        <v>528</v>
      </c>
      <c r="E9" s="535"/>
      <c r="F9" s="536"/>
      <c r="G9" s="350"/>
      <c r="H9" s="351"/>
      <c r="I9" s="373"/>
      <c r="J9" s="353"/>
      <c r="K9" s="352"/>
    </row>
    <row r="10" spans="1:11" ht="12.75">
      <c r="A10" s="534"/>
      <c r="B10" s="534"/>
      <c r="C10" s="346"/>
      <c r="D10" s="354"/>
      <c r="E10" s="535"/>
      <c r="F10" s="536"/>
      <c r="G10" s="355"/>
      <c r="H10" s="356">
        <v>15</v>
      </c>
      <c r="I10" s="374">
        <f>ROUND(G6*H10/100,0)</f>
        <v>0</v>
      </c>
      <c r="J10" s="355"/>
      <c r="K10" s="357">
        <f>I10*F6</f>
        <v>0</v>
      </c>
    </row>
    <row r="11" spans="1:11" ht="12.75">
      <c r="A11" s="534" t="s">
        <v>981</v>
      </c>
      <c r="B11" s="534" t="s">
        <v>529</v>
      </c>
      <c r="C11" s="346"/>
      <c r="D11" s="347" t="s">
        <v>530</v>
      </c>
      <c r="E11" s="535" t="s">
        <v>9</v>
      </c>
      <c r="F11" s="536" t="s">
        <v>922</v>
      </c>
      <c r="G11" s="375"/>
      <c r="H11" s="351"/>
      <c r="I11" s="373"/>
      <c r="J11" s="353">
        <f>G11*F11</f>
        <v>0</v>
      </c>
      <c r="K11" s="352"/>
    </row>
    <row r="12" spans="1:11" ht="12.75">
      <c r="A12" s="534"/>
      <c r="B12" s="534"/>
      <c r="C12" s="346"/>
      <c r="D12" s="354" t="s">
        <v>531</v>
      </c>
      <c r="E12" s="535"/>
      <c r="F12" s="536"/>
      <c r="G12" s="350"/>
      <c r="H12" s="351"/>
      <c r="I12" s="373"/>
      <c r="J12" s="353"/>
      <c r="K12" s="352"/>
    </row>
    <row r="13" spans="1:11" ht="12.75">
      <c r="A13" s="534"/>
      <c r="B13" s="534"/>
      <c r="C13" s="346"/>
      <c r="D13" s="354" t="s">
        <v>532</v>
      </c>
      <c r="E13" s="535"/>
      <c r="F13" s="536"/>
      <c r="G13" s="350"/>
      <c r="H13" s="351"/>
      <c r="I13" s="373"/>
      <c r="J13" s="353"/>
      <c r="K13" s="352"/>
    </row>
    <row r="14" spans="1:11" ht="12.75">
      <c r="A14" s="534"/>
      <c r="B14" s="534"/>
      <c r="C14" s="346"/>
      <c r="D14" s="354"/>
      <c r="E14" s="535"/>
      <c r="F14" s="536"/>
      <c r="G14" s="355"/>
      <c r="H14" s="356">
        <v>15</v>
      </c>
      <c r="I14" s="374">
        <f>ROUND(G11*H14/100,0)</f>
        <v>0</v>
      </c>
      <c r="J14" s="355"/>
      <c r="K14" s="357">
        <f>I14*F11</f>
        <v>0</v>
      </c>
    </row>
    <row r="15" spans="1:11" ht="12.75">
      <c r="A15" s="534" t="s">
        <v>1048</v>
      </c>
      <c r="B15" s="534" t="s">
        <v>533</v>
      </c>
      <c r="C15" s="346"/>
      <c r="D15" s="347" t="s">
        <v>534</v>
      </c>
      <c r="E15" s="535" t="s">
        <v>9</v>
      </c>
      <c r="F15" s="536" t="s">
        <v>922</v>
      </c>
      <c r="G15" s="375"/>
      <c r="H15" s="351"/>
      <c r="I15" s="373"/>
      <c r="J15" s="353">
        <f>G15*F15</f>
        <v>0</v>
      </c>
      <c r="K15" s="352"/>
    </row>
    <row r="16" spans="1:11" ht="12.75">
      <c r="A16" s="534"/>
      <c r="B16" s="534"/>
      <c r="C16" s="346"/>
      <c r="D16" s="354" t="s">
        <v>535</v>
      </c>
      <c r="E16" s="535"/>
      <c r="F16" s="536"/>
      <c r="G16" s="350"/>
      <c r="H16" s="351"/>
      <c r="I16" s="373"/>
      <c r="J16" s="353"/>
      <c r="K16" s="352"/>
    </row>
    <row r="17" spans="1:11" ht="12.75">
      <c r="A17" s="534"/>
      <c r="B17" s="534"/>
      <c r="C17" s="346"/>
      <c r="D17" s="354" t="s">
        <v>527</v>
      </c>
      <c r="E17" s="535"/>
      <c r="F17" s="536"/>
      <c r="G17" s="350"/>
      <c r="H17" s="351"/>
      <c r="I17" s="373"/>
      <c r="J17" s="353"/>
      <c r="K17" s="352"/>
    </row>
    <row r="18" spans="1:11" ht="12.75">
      <c r="A18" s="534"/>
      <c r="B18" s="534"/>
      <c r="C18" s="346"/>
      <c r="D18" s="354"/>
      <c r="E18" s="535"/>
      <c r="F18" s="536"/>
      <c r="G18" s="355"/>
      <c r="H18" s="356">
        <v>15</v>
      </c>
      <c r="I18" s="374">
        <f>ROUND(G15*H18/100,0)</f>
        <v>0</v>
      </c>
      <c r="J18" s="355"/>
      <c r="K18" s="357">
        <f>I18*F15</f>
        <v>0</v>
      </c>
    </row>
    <row r="19" spans="1:11" ht="12.75">
      <c r="A19" s="534" t="s">
        <v>1184</v>
      </c>
      <c r="B19" s="534" t="s">
        <v>536</v>
      </c>
      <c r="C19" s="346"/>
      <c r="D19" s="354" t="s">
        <v>537</v>
      </c>
      <c r="E19" s="535" t="s">
        <v>9</v>
      </c>
      <c r="F19" s="536" t="s">
        <v>981</v>
      </c>
      <c r="G19" s="375"/>
      <c r="H19" s="351"/>
      <c r="I19" s="373"/>
      <c r="J19" s="353">
        <f>G19*F19</f>
        <v>0</v>
      </c>
      <c r="K19" s="352"/>
    </row>
    <row r="20" spans="1:11" ht="12.75">
      <c r="A20" s="534"/>
      <c r="B20" s="534"/>
      <c r="C20" s="346"/>
      <c r="D20" s="354" t="s">
        <v>538</v>
      </c>
      <c r="E20" s="535"/>
      <c r="F20" s="536"/>
      <c r="G20" s="355"/>
      <c r="H20" s="356">
        <v>15</v>
      </c>
      <c r="I20" s="374">
        <f>ROUND(G19*H20/100,0)</f>
        <v>0</v>
      </c>
      <c r="J20" s="355"/>
      <c r="K20" s="357">
        <f>I20*F19</f>
        <v>0</v>
      </c>
    </row>
    <row r="21" spans="1:11" ht="12.75">
      <c r="A21" s="534" t="s">
        <v>1264</v>
      </c>
      <c r="B21" s="534" t="s">
        <v>539</v>
      </c>
      <c r="C21" s="346"/>
      <c r="D21" s="354" t="s">
        <v>540</v>
      </c>
      <c r="E21" s="535" t="s">
        <v>9</v>
      </c>
      <c r="F21" s="536" t="s">
        <v>922</v>
      </c>
      <c r="G21" s="375"/>
      <c r="H21" s="351"/>
      <c r="I21" s="373"/>
      <c r="J21" s="353">
        <f>G21*F21</f>
        <v>0</v>
      </c>
      <c r="K21" s="352"/>
    </row>
    <row r="22" spans="1:11" ht="12.75">
      <c r="A22" s="534"/>
      <c r="B22" s="534"/>
      <c r="C22" s="346"/>
      <c r="D22" s="354" t="s">
        <v>538</v>
      </c>
      <c r="E22" s="535"/>
      <c r="F22" s="536"/>
      <c r="G22" s="355"/>
      <c r="H22" s="356">
        <v>15</v>
      </c>
      <c r="I22" s="374">
        <f>ROUND(G21*H22/100,0)</f>
        <v>0</v>
      </c>
      <c r="J22" s="355"/>
      <c r="K22" s="357">
        <f>I22*F21</f>
        <v>0</v>
      </c>
    </row>
    <row r="23" spans="1:11" ht="12.75">
      <c r="A23" s="534" t="s">
        <v>273</v>
      </c>
      <c r="B23" s="534" t="s">
        <v>541</v>
      </c>
      <c r="C23" s="346"/>
      <c r="D23" s="354" t="s">
        <v>542</v>
      </c>
      <c r="E23" s="535" t="s">
        <v>9</v>
      </c>
      <c r="F23" s="535">
        <v>4</v>
      </c>
      <c r="G23" s="375"/>
      <c r="H23" s="351"/>
      <c r="I23" s="373"/>
      <c r="J23" s="353">
        <f>G23*F23</f>
        <v>0</v>
      </c>
      <c r="K23" s="352"/>
    </row>
    <row r="24" spans="1:11" ht="12.75">
      <c r="A24" s="534"/>
      <c r="B24" s="534"/>
      <c r="C24" s="346"/>
      <c r="D24" s="354" t="s">
        <v>543</v>
      </c>
      <c r="E24" s="535"/>
      <c r="F24" s="535"/>
      <c r="G24" s="355"/>
      <c r="H24" s="356">
        <v>15</v>
      </c>
      <c r="I24" s="374">
        <f>ROUND(G23*H24/100,0)</f>
        <v>0</v>
      </c>
      <c r="J24" s="355"/>
      <c r="K24" s="357">
        <f>I24*F23</f>
        <v>0</v>
      </c>
    </row>
    <row r="25" spans="1:11" ht="12.75">
      <c r="A25" s="534" t="s">
        <v>279</v>
      </c>
      <c r="B25" s="534" t="s">
        <v>544</v>
      </c>
      <c r="C25" s="346"/>
      <c r="D25" s="354" t="s">
        <v>545</v>
      </c>
      <c r="E25" s="535" t="s">
        <v>9</v>
      </c>
      <c r="F25" s="535">
        <v>3</v>
      </c>
      <c r="G25" s="375"/>
      <c r="H25" s="351"/>
      <c r="I25" s="373"/>
      <c r="J25" s="353">
        <f>G25*F25</f>
        <v>0</v>
      </c>
      <c r="K25" s="352"/>
    </row>
    <row r="26" spans="1:11" ht="12.75">
      <c r="A26" s="534"/>
      <c r="B26" s="534"/>
      <c r="C26" s="346"/>
      <c r="D26" s="354" t="s">
        <v>543</v>
      </c>
      <c r="E26" s="535"/>
      <c r="F26" s="535"/>
      <c r="G26" s="355"/>
      <c r="H26" s="356">
        <v>15</v>
      </c>
      <c r="I26" s="374">
        <f>ROUND(G25*H26/100,0)</f>
        <v>0</v>
      </c>
      <c r="J26" s="355"/>
      <c r="K26" s="357">
        <f>I26*F25</f>
        <v>0</v>
      </c>
    </row>
    <row r="27" spans="1:11" ht="12.75">
      <c r="A27" s="534" t="s">
        <v>277</v>
      </c>
      <c r="B27" s="534" t="s">
        <v>546</v>
      </c>
      <c r="C27" s="346"/>
      <c r="D27" s="354" t="s">
        <v>547</v>
      </c>
      <c r="E27" s="535" t="s">
        <v>548</v>
      </c>
      <c r="F27" s="535">
        <v>1</v>
      </c>
      <c r="G27" s="375"/>
      <c r="H27" s="351"/>
      <c r="I27" s="373"/>
      <c r="J27" s="353">
        <f>G27*F27</f>
        <v>0</v>
      </c>
      <c r="K27" s="352"/>
    </row>
    <row r="28" spans="1:11" ht="12.75">
      <c r="A28" s="534"/>
      <c r="B28" s="534"/>
      <c r="C28" s="346"/>
      <c r="D28" s="354"/>
      <c r="E28" s="535"/>
      <c r="F28" s="535"/>
      <c r="G28" s="355"/>
      <c r="H28" s="356">
        <v>15</v>
      </c>
      <c r="I28" s="374">
        <f>ROUND(G27*H28/100,0)</f>
        <v>0</v>
      </c>
      <c r="J28" s="355"/>
      <c r="K28" s="357">
        <f>I28*F27</f>
        <v>0</v>
      </c>
    </row>
    <row r="29" spans="1:11" ht="12.75">
      <c r="A29" s="534" t="s">
        <v>286</v>
      </c>
      <c r="B29" s="534" t="s">
        <v>549</v>
      </c>
      <c r="C29" s="346"/>
      <c r="D29" s="354" t="s">
        <v>550</v>
      </c>
      <c r="E29" s="535" t="s">
        <v>548</v>
      </c>
      <c r="F29" s="535">
        <v>5</v>
      </c>
      <c r="G29" s="375"/>
      <c r="H29" s="351"/>
      <c r="I29" s="373"/>
      <c r="J29" s="353">
        <f>G29*F29</f>
        <v>0</v>
      </c>
      <c r="K29" s="352"/>
    </row>
    <row r="30" spans="1:11" ht="12.75">
      <c r="A30" s="534"/>
      <c r="B30" s="534"/>
      <c r="C30" s="346"/>
      <c r="D30" s="354"/>
      <c r="E30" s="535"/>
      <c r="F30" s="535"/>
      <c r="G30" s="355"/>
      <c r="H30" s="356">
        <v>15</v>
      </c>
      <c r="I30" s="374">
        <f>ROUND(G29*H30/100,0)</f>
        <v>0</v>
      </c>
      <c r="J30" s="355"/>
      <c r="K30" s="357">
        <f>I30*F29</f>
        <v>0</v>
      </c>
    </row>
    <row r="31" spans="1:11" ht="12.75">
      <c r="A31" s="534" t="s">
        <v>290</v>
      </c>
      <c r="B31" s="534" t="s">
        <v>551</v>
      </c>
      <c r="C31" s="346"/>
      <c r="D31" s="358" t="s">
        <v>552</v>
      </c>
      <c r="E31" s="537" t="s">
        <v>553</v>
      </c>
      <c r="F31" s="536" t="s">
        <v>1264</v>
      </c>
      <c r="G31" s="375"/>
      <c r="H31" s="356"/>
      <c r="I31" s="374"/>
      <c r="J31" s="353">
        <f>G31*F31</f>
        <v>0</v>
      </c>
      <c r="K31" s="352"/>
    </row>
    <row r="32" spans="1:11" ht="12.75">
      <c r="A32" s="534"/>
      <c r="B32" s="534"/>
      <c r="C32" s="346"/>
      <c r="D32" s="358" t="s">
        <v>554</v>
      </c>
      <c r="E32" s="535"/>
      <c r="F32" s="536"/>
      <c r="G32" s="355"/>
      <c r="H32" s="356">
        <v>30</v>
      </c>
      <c r="I32" s="374">
        <f>ROUND(G31*H32/100,0)</f>
        <v>0</v>
      </c>
      <c r="J32" s="355"/>
      <c r="K32" s="357">
        <f>I32*F31</f>
        <v>0</v>
      </c>
    </row>
    <row r="33" spans="1:11" ht="12.75">
      <c r="A33" s="534" t="s">
        <v>296</v>
      </c>
      <c r="B33" s="534" t="s">
        <v>555</v>
      </c>
      <c r="C33" s="346"/>
      <c r="D33" s="358" t="s">
        <v>556</v>
      </c>
      <c r="E33" s="535" t="s">
        <v>548</v>
      </c>
      <c r="F33" s="538">
        <v>15</v>
      </c>
      <c r="G33" s="375"/>
      <c r="H33" s="356"/>
      <c r="I33" s="374"/>
      <c r="J33" s="353">
        <f>G33*F33</f>
        <v>0</v>
      </c>
      <c r="K33" s="352"/>
    </row>
    <row r="34" spans="1:11" ht="12.75">
      <c r="A34" s="534"/>
      <c r="B34" s="534"/>
      <c r="C34" s="346"/>
      <c r="D34" s="358" t="s">
        <v>557</v>
      </c>
      <c r="E34" s="535"/>
      <c r="F34" s="538"/>
      <c r="G34" s="355"/>
      <c r="H34" s="356">
        <v>30</v>
      </c>
      <c r="I34" s="374">
        <f>ROUND(G33*H34/100,0)</f>
        <v>0</v>
      </c>
      <c r="J34" s="355"/>
      <c r="K34" s="357">
        <f>I34*F33</f>
        <v>0</v>
      </c>
    </row>
    <row r="35" spans="1:11" ht="12.75">
      <c r="A35" s="534" t="s">
        <v>301</v>
      </c>
      <c r="B35" s="534" t="s">
        <v>558</v>
      </c>
      <c r="C35" s="346"/>
      <c r="D35" s="358" t="s">
        <v>559</v>
      </c>
      <c r="E35" s="535" t="s">
        <v>560</v>
      </c>
      <c r="F35" s="536" t="s">
        <v>922</v>
      </c>
      <c r="G35" s="375"/>
      <c r="H35" s="356"/>
      <c r="I35" s="374"/>
      <c r="J35" s="353">
        <f>G35*F35</f>
        <v>0</v>
      </c>
      <c r="K35" s="352"/>
    </row>
    <row r="36" spans="1:11" ht="12.75">
      <c r="A36" s="534"/>
      <c r="B36" s="534"/>
      <c r="C36" s="346"/>
      <c r="D36" s="358" t="s">
        <v>561</v>
      </c>
      <c r="E36" s="535"/>
      <c r="F36" s="536"/>
      <c r="G36" s="355"/>
      <c r="H36" s="356">
        <v>15</v>
      </c>
      <c r="I36" s="374">
        <f>ROUND(G35*H36/100,0)</f>
        <v>0</v>
      </c>
      <c r="J36" s="355"/>
      <c r="K36" s="357">
        <f>I36*F35</f>
        <v>0</v>
      </c>
    </row>
    <row r="37" spans="2:11" ht="13.5" thickBot="1">
      <c r="B37" s="346"/>
      <c r="C37" s="346"/>
      <c r="D37" s="358"/>
      <c r="E37" s="348"/>
      <c r="F37" s="359"/>
      <c r="G37" s="355"/>
      <c r="H37" s="356"/>
      <c r="I37" s="353"/>
      <c r="J37" s="355"/>
      <c r="K37" s="357"/>
    </row>
    <row r="38" spans="1:11" ht="25.5" customHeight="1" thickBot="1" thickTop="1">
      <c r="A38" s="360"/>
      <c r="B38" s="360"/>
      <c r="C38" s="360"/>
      <c r="D38" s="361" t="s">
        <v>562</v>
      </c>
      <c r="E38" s="362"/>
      <c r="F38" s="360"/>
      <c r="G38" s="363"/>
      <c r="H38" s="363"/>
      <c r="I38" s="364"/>
      <c r="J38" s="363">
        <f>SUM(J6:J37)</f>
        <v>0</v>
      </c>
      <c r="K38" s="364">
        <f>SUM(K6:K37)</f>
        <v>0</v>
      </c>
    </row>
    <row r="39" spans="2:11" ht="13.5" thickTop="1">
      <c r="B39" s="340"/>
      <c r="C39" s="340"/>
      <c r="D39"/>
      <c r="E39" s="342"/>
      <c r="F39" s="343"/>
      <c r="G39" s="344"/>
      <c r="H39" s="344"/>
      <c r="I39" s="345"/>
      <c r="J39" s="345"/>
      <c r="K39" s="345"/>
    </row>
    <row r="40" spans="2:11" ht="21.75" customHeight="1">
      <c r="B40" s="340"/>
      <c r="C40" s="340"/>
      <c r="D40" s="341" t="s">
        <v>563</v>
      </c>
      <c r="E40" s="342"/>
      <c r="F40" s="343"/>
      <c r="G40" s="344"/>
      <c r="H40" s="344"/>
      <c r="I40" s="345"/>
      <c r="J40" s="345"/>
      <c r="K40" s="345"/>
    </row>
    <row r="41" spans="2:11" ht="12.75">
      <c r="B41" s="346"/>
      <c r="C41" s="346"/>
      <c r="D41" s="354"/>
      <c r="E41" s="348"/>
      <c r="F41" s="349"/>
      <c r="G41" s="355"/>
      <c r="H41" s="356"/>
      <c r="I41" s="353"/>
      <c r="J41" s="355"/>
      <c r="K41" s="357"/>
    </row>
    <row r="42" spans="1:11" ht="12.75">
      <c r="A42" s="534" t="s">
        <v>305</v>
      </c>
      <c r="B42" s="534" t="s">
        <v>564</v>
      </c>
      <c r="C42" s="346"/>
      <c r="D42" s="347" t="s">
        <v>565</v>
      </c>
      <c r="E42" s="535" t="s">
        <v>9</v>
      </c>
      <c r="F42" s="536" t="s">
        <v>922</v>
      </c>
      <c r="G42" s="375"/>
      <c r="H42" s="351"/>
      <c r="I42" s="352"/>
      <c r="J42" s="353">
        <f>G42*F42</f>
        <v>0</v>
      </c>
      <c r="K42" s="352"/>
    </row>
    <row r="43" spans="1:11" ht="12.75">
      <c r="A43" s="534"/>
      <c r="B43" s="534"/>
      <c r="C43" s="346"/>
      <c r="D43" s="347" t="s">
        <v>566</v>
      </c>
      <c r="E43" s="535"/>
      <c r="F43" s="536"/>
      <c r="G43" s="350"/>
      <c r="H43" s="351"/>
      <c r="I43" s="352"/>
      <c r="J43" s="353"/>
      <c r="K43" s="352"/>
    </row>
    <row r="44" spans="1:11" ht="12.75">
      <c r="A44" s="534"/>
      <c r="B44" s="534"/>
      <c r="C44" s="346"/>
      <c r="D44" s="354" t="s">
        <v>567</v>
      </c>
      <c r="E44" s="535"/>
      <c r="F44" s="536"/>
      <c r="G44" s="355"/>
      <c r="H44" s="356">
        <v>15</v>
      </c>
      <c r="I44" s="353">
        <f>ROUND(G42*H44/100,0)</f>
        <v>0</v>
      </c>
      <c r="J44" s="355"/>
      <c r="K44" s="357">
        <f>I44*F42</f>
        <v>0</v>
      </c>
    </row>
    <row r="45" spans="1:11" ht="12.75">
      <c r="A45" s="534" t="s">
        <v>309</v>
      </c>
      <c r="B45" s="534" t="s">
        <v>568</v>
      </c>
      <c r="C45" s="346"/>
      <c r="D45" s="358" t="s">
        <v>552</v>
      </c>
      <c r="E45" s="537" t="s">
        <v>553</v>
      </c>
      <c r="F45" s="536" t="s">
        <v>290</v>
      </c>
      <c r="G45" s="375"/>
      <c r="H45" s="356"/>
      <c r="I45" s="353"/>
      <c r="J45" s="353">
        <f>G45*F45</f>
        <v>0</v>
      </c>
      <c r="K45" s="352"/>
    </row>
    <row r="46" spans="1:11" ht="12.75">
      <c r="A46" s="534"/>
      <c r="B46" s="534"/>
      <c r="C46" s="346"/>
      <c r="D46" s="358" t="s">
        <v>554</v>
      </c>
      <c r="E46" s="535"/>
      <c r="F46" s="536"/>
      <c r="G46" s="355"/>
      <c r="H46" s="356">
        <v>30</v>
      </c>
      <c r="I46" s="353">
        <f>ROUND(G45*H46/100,0)</f>
        <v>0</v>
      </c>
      <c r="J46" s="355"/>
      <c r="K46" s="357">
        <f>I46*F45</f>
        <v>0</v>
      </c>
    </row>
    <row r="47" spans="1:11" ht="12.75">
      <c r="A47" s="534" t="s">
        <v>313</v>
      </c>
      <c r="B47" s="534" t="s">
        <v>569</v>
      </c>
      <c r="C47" s="346"/>
      <c r="D47" s="358" t="s">
        <v>559</v>
      </c>
      <c r="E47" s="535" t="s">
        <v>560</v>
      </c>
      <c r="F47" s="536" t="s">
        <v>922</v>
      </c>
      <c r="G47" s="375"/>
      <c r="H47" s="356"/>
      <c r="I47" s="353"/>
      <c r="J47" s="353">
        <f>G47*F47</f>
        <v>0</v>
      </c>
      <c r="K47" s="352"/>
    </row>
    <row r="48" spans="1:11" ht="12.75">
      <c r="A48" s="534"/>
      <c r="B48" s="534"/>
      <c r="C48" s="346"/>
      <c r="D48" s="358" t="s">
        <v>570</v>
      </c>
      <c r="E48" s="535"/>
      <c r="F48" s="536"/>
      <c r="G48" s="355"/>
      <c r="H48" s="356">
        <v>15</v>
      </c>
      <c r="I48" s="353">
        <f>ROUND(G47*H48/100,0)</f>
        <v>0</v>
      </c>
      <c r="J48" s="355"/>
      <c r="K48" s="357">
        <f>I48*F47</f>
        <v>0</v>
      </c>
    </row>
    <row r="49" spans="2:11" ht="13.5" thickBot="1">
      <c r="B49" s="346"/>
      <c r="C49" s="346"/>
      <c r="D49" s="358"/>
      <c r="E49" s="348"/>
      <c r="F49" s="359"/>
      <c r="G49" s="355"/>
      <c r="H49" s="356"/>
      <c r="I49" s="353"/>
      <c r="J49" s="355"/>
      <c r="K49" s="357"/>
    </row>
    <row r="50" spans="1:11" ht="25.5" customHeight="1" thickBot="1" thickTop="1">
      <c r="A50" s="360"/>
      <c r="B50" s="360"/>
      <c r="C50" s="360"/>
      <c r="D50" s="361" t="s">
        <v>562</v>
      </c>
      <c r="E50" s="362"/>
      <c r="F50" s="360"/>
      <c r="G50" s="363"/>
      <c r="H50" s="363"/>
      <c r="I50" s="364"/>
      <c r="J50" s="363">
        <f>SUM(J42:J49)</f>
        <v>0</v>
      </c>
      <c r="K50" s="364">
        <f>SUM(K42:K49)</f>
        <v>0</v>
      </c>
    </row>
    <row r="51" spans="2:11" ht="13.5" thickTop="1">
      <c r="B51" s="340"/>
      <c r="C51" s="340"/>
      <c r="D51"/>
      <c r="E51" s="342"/>
      <c r="F51" s="343"/>
      <c r="G51" s="344"/>
      <c r="H51" s="344"/>
      <c r="I51" s="345"/>
      <c r="J51" s="345"/>
      <c r="K51" s="345"/>
    </row>
    <row r="52" spans="2:11" ht="21.75" customHeight="1">
      <c r="B52" s="340"/>
      <c r="C52" s="340"/>
      <c r="D52" s="342" t="s">
        <v>571</v>
      </c>
      <c r="E52" s="342"/>
      <c r="F52" s="343"/>
      <c r="G52" s="344"/>
      <c r="H52" s="344"/>
      <c r="I52" s="345"/>
      <c r="J52" s="345"/>
      <c r="K52" s="345"/>
    </row>
    <row r="53" spans="1:11" ht="12.75">
      <c r="A53" s="534" t="s">
        <v>257</v>
      </c>
      <c r="B53" s="534"/>
      <c r="C53" s="346"/>
      <c r="D53" s="358" t="s">
        <v>572</v>
      </c>
      <c r="E53" s="535" t="s">
        <v>936</v>
      </c>
      <c r="F53" s="536" t="s">
        <v>301</v>
      </c>
      <c r="G53" s="375"/>
      <c r="H53" s="356"/>
      <c r="I53" s="353"/>
      <c r="J53" s="353">
        <f>G53*F53</f>
        <v>0</v>
      </c>
      <c r="K53" s="352"/>
    </row>
    <row r="54" spans="1:11" ht="12.75">
      <c r="A54" s="534"/>
      <c r="B54" s="534"/>
      <c r="C54" s="346"/>
      <c r="D54" s="358"/>
      <c r="E54" s="535"/>
      <c r="F54" s="536"/>
      <c r="G54" s="355"/>
      <c r="H54" s="356">
        <v>10</v>
      </c>
      <c r="I54" s="353">
        <f>ROUND(G53*H54/100,0)</f>
        <v>0</v>
      </c>
      <c r="J54" s="355"/>
      <c r="K54" s="357">
        <f>I54*F53</f>
        <v>0</v>
      </c>
    </row>
    <row r="55" spans="2:11" ht="13.5" thickBot="1">
      <c r="B55" s="346"/>
      <c r="C55" s="346"/>
      <c r="D55" s="358"/>
      <c r="E55" s="348"/>
      <c r="F55" s="349"/>
      <c r="G55" s="355"/>
      <c r="H55" s="356"/>
      <c r="I55" s="353"/>
      <c r="J55" s="355"/>
      <c r="K55" s="357"/>
    </row>
    <row r="56" spans="1:11" ht="25.5" customHeight="1" thickBot="1" thickTop="1">
      <c r="A56" s="360"/>
      <c r="B56" s="360"/>
      <c r="C56" s="360"/>
      <c r="D56" s="361" t="s">
        <v>562</v>
      </c>
      <c r="E56" s="362"/>
      <c r="F56" s="360"/>
      <c r="G56" s="363"/>
      <c r="H56" s="363"/>
      <c r="I56" s="364"/>
      <c r="J56" s="363">
        <f>SUM(J53:J55)</f>
        <v>0</v>
      </c>
      <c r="K56" s="364">
        <f>SUM(K53:K55)</f>
        <v>0</v>
      </c>
    </row>
    <row r="57" spans="2:11" ht="12" customHeight="1" thickTop="1">
      <c r="B57" s="365"/>
      <c r="C57" s="365"/>
      <c r="D57" s="366"/>
      <c r="E57" s="367"/>
      <c r="F57" s="365"/>
      <c r="G57" s="368"/>
      <c r="H57" s="368"/>
      <c r="I57" s="369"/>
      <c r="J57" s="368"/>
      <c r="K57" s="369"/>
    </row>
    <row r="58" spans="2:11" ht="12.75">
      <c r="B58" s="340"/>
      <c r="C58" s="340"/>
      <c r="D58" s="341" t="s">
        <v>1806</v>
      </c>
      <c r="E58" s="342"/>
      <c r="F58" s="343"/>
      <c r="G58" s="344"/>
      <c r="H58" s="344"/>
      <c r="I58" s="345"/>
      <c r="J58" s="345"/>
      <c r="K58" s="345"/>
    </row>
    <row r="59" spans="1:11" ht="12.75">
      <c r="A59" s="534" t="s">
        <v>322</v>
      </c>
      <c r="B59" s="534"/>
      <c r="C59" s="346"/>
      <c r="D59" s="358" t="s">
        <v>573</v>
      </c>
      <c r="E59" s="535" t="s">
        <v>936</v>
      </c>
      <c r="F59" s="536" t="s">
        <v>301</v>
      </c>
      <c r="G59" s="375"/>
      <c r="H59" s="356"/>
      <c r="I59" s="353"/>
      <c r="J59" s="353">
        <f>G59*F59</f>
        <v>0</v>
      </c>
      <c r="K59" s="352"/>
    </row>
    <row r="60" spans="1:11" ht="12.75">
      <c r="A60" s="534"/>
      <c r="B60" s="534"/>
      <c r="C60" s="346"/>
      <c r="D60" s="358" t="s">
        <v>574</v>
      </c>
      <c r="E60" s="535"/>
      <c r="F60" s="536"/>
      <c r="G60" s="350"/>
      <c r="H60" s="356"/>
      <c r="I60" s="353"/>
      <c r="J60" s="353"/>
      <c r="K60" s="352"/>
    </row>
    <row r="61" spans="1:11" ht="12.75">
      <c r="A61" s="534"/>
      <c r="B61" s="534"/>
      <c r="C61" s="346"/>
      <c r="D61" s="358" t="s">
        <v>575</v>
      </c>
      <c r="E61" s="535"/>
      <c r="F61" s="536"/>
      <c r="G61" s="355"/>
      <c r="H61" s="356"/>
      <c r="I61" s="353">
        <f>ROUND(G59*H61/100,0)</f>
        <v>0</v>
      </c>
      <c r="J61" s="355"/>
      <c r="K61" s="357">
        <f>I61*F59</f>
        <v>0</v>
      </c>
    </row>
    <row r="62" spans="2:11" ht="13.5" thickBot="1">
      <c r="B62" s="346"/>
      <c r="C62" s="346"/>
      <c r="D62" s="358"/>
      <c r="E62" s="348"/>
      <c r="F62" s="359"/>
      <c r="G62" s="355"/>
      <c r="H62" s="356"/>
      <c r="I62" s="353"/>
      <c r="J62" s="355"/>
      <c r="K62" s="357"/>
    </row>
    <row r="63" spans="1:11" ht="25.5" customHeight="1" thickBot="1" thickTop="1">
      <c r="A63" s="360"/>
      <c r="B63" s="360"/>
      <c r="C63" s="360"/>
      <c r="D63" s="361" t="s">
        <v>562</v>
      </c>
      <c r="E63" s="362"/>
      <c r="F63" s="360"/>
      <c r="G63" s="363"/>
      <c r="H63" s="363"/>
      <c r="I63" s="364"/>
      <c r="J63" s="363">
        <f>SUM(J59:J61)</f>
        <v>0</v>
      </c>
      <c r="K63" s="364">
        <f>SUM(K59:K61)</f>
        <v>0</v>
      </c>
    </row>
    <row r="64" ht="13.5" thickTop="1"/>
  </sheetData>
  <sheetProtection sheet="1" objects="1" scenarios="1" selectLockedCells="1"/>
  <mergeCells count="78">
    <mergeCell ref="J1:J2"/>
    <mergeCell ref="K1:K2"/>
    <mergeCell ref="A11:A14"/>
    <mergeCell ref="B11:B14"/>
    <mergeCell ref="E11:E14"/>
    <mergeCell ref="F11:F14"/>
    <mergeCell ref="A6:A10"/>
    <mergeCell ref="B6:B10"/>
    <mergeCell ref="F1:F2"/>
    <mergeCell ref="G1:G2"/>
    <mergeCell ref="A15:A18"/>
    <mergeCell ref="B15:B18"/>
    <mergeCell ref="E15:E18"/>
    <mergeCell ref="F15:F18"/>
    <mergeCell ref="H1:H2"/>
    <mergeCell ref="I1:I2"/>
    <mergeCell ref="A1:A2"/>
    <mergeCell ref="B1:B2"/>
    <mergeCell ref="D1:D2"/>
    <mergeCell ref="E1:E2"/>
    <mergeCell ref="A21:A22"/>
    <mergeCell ref="B21:B22"/>
    <mergeCell ref="E21:E22"/>
    <mergeCell ref="F21:F22"/>
    <mergeCell ref="E6:E10"/>
    <mergeCell ref="F6:F10"/>
    <mergeCell ref="A19:A20"/>
    <mergeCell ref="B19:B20"/>
    <mergeCell ref="E19:E20"/>
    <mergeCell ref="F19:F20"/>
    <mergeCell ref="A25:A26"/>
    <mergeCell ref="B25:B26"/>
    <mergeCell ref="E25:E26"/>
    <mergeCell ref="F25:F26"/>
    <mergeCell ref="A23:A24"/>
    <mergeCell ref="B23:B24"/>
    <mergeCell ref="E23:E24"/>
    <mergeCell ref="F23:F24"/>
    <mergeCell ref="A29:A30"/>
    <mergeCell ref="B29:B30"/>
    <mergeCell ref="E29:E30"/>
    <mergeCell ref="F29:F30"/>
    <mergeCell ref="A27:A28"/>
    <mergeCell ref="B27:B28"/>
    <mergeCell ref="E27:E28"/>
    <mergeCell ref="F27:F28"/>
    <mergeCell ref="A33:A34"/>
    <mergeCell ref="B33:B34"/>
    <mergeCell ref="E33:E34"/>
    <mergeCell ref="F33:F34"/>
    <mergeCell ref="A31:A32"/>
    <mergeCell ref="B31:B32"/>
    <mergeCell ref="E31:E32"/>
    <mergeCell ref="F31:F32"/>
    <mergeCell ref="A42:A44"/>
    <mergeCell ref="B42:B44"/>
    <mergeCell ref="E42:E44"/>
    <mergeCell ref="F42:F44"/>
    <mergeCell ref="A35:A36"/>
    <mergeCell ref="B35:B36"/>
    <mergeCell ref="E35:E36"/>
    <mergeCell ref="F35:F36"/>
    <mergeCell ref="A47:A48"/>
    <mergeCell ref="B47:B48"/>
    <mergeCell ref="E47:E48"/>
    <mergeCell ref="F47:F48"/>
    <mergeCell ref="A45:A46"/>
    <mergeCell ref="B45:B46"/>
    <mergeCell ref="E45:E46"/>
    <mergeCell ref="F45:F46"/>
    <mergeCell ref="A59:A61"/>
    <mergeCell ref="B59:B61"/>
    <mergeCell ref="E59:E61"/>
    <mergeCell ref="F59:F61"/>
    <mergeCell ref="A53:A54"/>
    <mergeCell ref="B53:B54"/>
    <mergeCell ref="E53:E54"/>
    <mergeCell ref="F53:F5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25">
      <selection activeCell="E39" sqref="E39:E42"/>
    </sheetView>
  </sheetViews>
  <sheetFormatPr defaultColWidth="9.00390625" defaultRowHeight="12.75"/>
  <cols>
    <col min="1" max="1" width="5.125" style="185" customWidth="1"/>
    <col min="2" max="2" width="97.875" style="186" customWidth="1"/>
    <col min="3" max="3" width="11.375" style="186" bestFit="1" customWidth="1"/>
    <col min="4" max="4" width="4.75390625" style="186" customWidth="1"/>
    <col min="5" max="5" width="15.875" style="190" customWidth="1"/>
    <col min="6" max="6" width="16.75390625" style="186" customWidth="1"/>
    <col min="7" max="7" width="14.25390625" style="186" bestFit="1" customWidth="1"/>
    <col min="8" max="16384" width="9.125" style="186" customWidth="1"/>
  </cols>
  <sheetData>
    <row r="1" spans="1:6" ht="24" customHeight="1" thickBot="1">
      <c r="A1" s="204" t="s">
        <v>1</v>
      </c>
      <c r="B1" s="205" t="s">
        <v>2</v>
      </c>
      <c r="C1" s="206" t="s">
        <v>3</v>
      </c>
      <c r="D1" s="207" t="s">
        <v>917</v>
      </c>
      <c r="E1" s="208" t="s">
        <v>4</v>
      </c>
      <c r="F1" s="209" t="s">
        <v>5</v>
      </c>
    </row>
    <row r="2" spans="1:6" ht="18" customHeight="1">
      <c r="A2" s="210"/>
      <c r="B2" s="575" t="s">
        <v>6</v>
      </c>
      <c r="C2" s="575"/>
      <c r="D2" s="575"/>
      <c r="E2" s="575"/>
      <c r="F2" s="576"/>
    </row>
    <row r="3" spans="1:6" s="187" customFormat="1" ht="18" customHeight="1">
      <c r="A3" s="577" t="s">
        <v>7</v>
      </c>
      <c r="B3" s="212" t="s">
        <v>8</v>
      </c>
      <c r="C3" s="567">
        <v>1</v>
      </c>
      <c r="D3" s="567" t="s">
        <v>9</v>
      </c>
      <c r="E3" s="569"/>
      <c r="F3" s="571">
        <f>C3*E3</f>
        <v>0</v>
      </c>
    </row>
    <row r="4" spans="1:7" s="187" customFormat="1" ht="53.25" customHeight="1">
      <c r="A4" s="577"/>
      <c r="B4" s="213" t="s">
        <v>10</v>
      </c>
      <c r="C4" s="568"/>
      <c r="D4" s="568"/>
      <c r="E4" s="570"/>
      <c r="F4" s="572"/>
      <c r="G4" s="188"/>
    </row>
    <row r="5" spans="1:6" s="187" customFormat="1" ht="18" customHeight="1">
      <c r="A5" s="577" t="s">
        <v>11</v>
      </c>
      <c r="B5" s="212" t="s">
        <v>12</v>
      </c>
      <c r="C5" s="567">
        <v>1</v>
      </c>
      <c r="D5" s="567" t="s">
        <v>1451</v>
      </c>
      <c r="E5" s="569"/>
      <c r="F5" s="571">
        <f>C5*E5</f>
        <v>0</v>
      </c>
    </row>
    <row r="6" spans="1:7" s="187" customFormat="1" ht="17.25" customHeight="1">
      <c r="A6" s="577"/>
      <c r="B6" s="213" t="s">
        <v>13</v>
      </c>
      <c r="C6" s="568"/>
      <c r="D6" s="568"/>
      <c r="E6" s="570"/>
      <c r="F6" s="572"/>
      <c r="G6" s="188"/>
    </row>
    <row r="7" spans="1:6" s="187" customFormat="1" ht="18" customHeight="1">
      <c r="A7" s="577" t="s">
        <v>14</v>
      </c>
      <c r="B7" s="212" t="s">
        <v>15</v>
      </c>
      <c r="C7" s="567">
        <v>1</v>
      </c>
      <c r="D7" s="567" t="s">
        <v>1451</v>
      </c>
      <c r="E7" s="569"/>
      <c r="F7" s="571">
        <f>C7*E7</f>
        <v>0</v>
      </c>
    </row>
    <row r="8" spans="1:7" s="187" customFormat="1" ht="17.25" customHeight="1">
      <c r="A8" s="577"/>
      <c r="B8" s="213" t="s">
        <v>16</v>
      </c>
      <c r="C8" s="568"/>
      <c r="D8" s="568"/>
      <c r="E8" s="570"/>
      <c r="F8" s="572"/>
      <c r="G8" s="188"/>
    </row>
    <row r="9" spans="1:6" s="187" customFormat="1" ht="18" customHeight="1" thickBot="1">
      <c r="A9" s="211"/>
      <c r="B9" s="551" t="s">
        <v>17</v>
      </c>
      <c r="C9" s="551"/>
      <c r="D9" s="551"/>
      <c r="E9" s="552"/>
      <c r="F9" s="214">
        <f>SUM(F3:F8)</f>
        <v>0</v>
      </c>
    </row>
    <row r="10" spans="1:6" s="187" customFormat="1" ht="18" customHeight="1" thickBot="1">
      <c r="A10" s="211"/>
      <c r="B10" s="562"/>
      <c r="C10" s="562"/>
      <c r="D10" s="562"/>
      <c r="E10" s="562"/>
      <c r="F10" s="563"/>
    </row>
    <row r="11" spans="1:6" s="187" customFormat="1" ht="18" customHeight="1" thickBot="1">
      <c r="A11" s="211"/>
      <c r="B11" s="558" t="s">
        <v>18</v>
      </c>
      <c r="C11" s="558"/>
      <c r="D11" s="558"/>
      <c r="E11" s="558"/>
      <c r="F11" s="559"/>
    </row>
    <row r="12" spans="1:6" s="187" customFormat="1" ht="18" customHeight="1">
      <c r="A12" s="215" t="s">
        <v>19</v>
      </c>
      <c r="B12" s="216" t="s">
        <v>20</v>
      </c>
      <c r="C12" s="217">
        <v>3</v>
      </c>
      <c r="D12" s="217" t="s">
        <v>9</v>
      </c>
      <c r="E12" s="197"/>
      <c r="F12" s="218">
        <f aca="true" t="shared" si="0" ref="F12:F17">C12*E12</f>
        <v>0</v>
      </c>
    </row>
    <row r="13" spans="1:6" s="187" customFormat="1" ht="18" customHeight="1">
      <c r="A13" s="215" t="s">
        <v>21</v>
      </c>
      <c r="B13" s="219" t="s">
        <v>22</v>
      </c>
      <c r="C13" s="220">
        <v>3</v>
      </c>
      <c r="D13" s="220" t="s">
        <v>9</v>
      </c>
      <c r="E13" s="197"/>
      <c r="F13" s="221">
        <f t="shared" si="0"/>
        <v>0</v>
      </c>
    </row>
    <row r="14" spans="1:6" s="187" customFormat="1" ht="18" customHeight="1">
      <c r="A14" s="215" t="s">
        <v>23</v>
      </c>
      <c r="B14" s="219" t="s">
        <v>24</v>
      </c>
      <c r="C14" s="220">
        <v>5</v>
      </c>
      <c r="D14" s="220" t="s">
        <v>9</v>
      </c>
      <c r="E14" s="197"/>
      <c r="F14" s="221">
        <f t="shared" si="0"/>
        <v>0</v>
      </c>
    </row>
    <row r="15" spans="1:6" s="187" customFormat="1" ht="18" customHeight="1">
      <c r="A15" s="215" t="s">
        <v>25</v>
      </c>
      <c r="B15" s="219" t="s">
        <v>26</v>
      </c>
      <c r="C15" s="220">
        <v>1</v>
      </c>
      <c r="D15" s="220" t="s">
        <v>9</v>
      </c>
      <c r="E15" s="197"/>
      <c r="F15" s="221">
        <f t="shared" si="0"/>
        <v>0</v>
      </c>
    </row>
    <row r="16" spans="1:6" s="187" customFormat="1" ht="18" customHeight="1">
      <c r="A16" s="215" t="s">
        <v>27</v>
      </c>
      <c r="B16" s="222" t="s">
        <v>28</v>
      </c>
      <c r="C16" s="223">
        <v>1</v>
      </c>
      <c r="D16" s="224" t="s">
        <v>9</v>
      </c>
      <c r="E16" s="198"/>
      <c r="F16" s="225">
        <f t="shared" si="0"/>
        <v>0</v>
      </c>
    </row>
    <row r="17" spans="1:6" s="187" customFormat="1" ht="18" customHeight="1">
      <c r="A17" s="215" t="s">
        <v>29</v>
      </c>
      <c r="B17" s="222" t="s">
        <v>30</v>
      </c>
      <c r="C17" s="223">
        <v>1</v>
      </c>
      <c r="D17" s="224" t="s">
        <v>9</v>
      </c>
      <c r="E17" s="198"/>
      <c r="F17" s="225">
        <f t="shared" si="0"/>
        <v>0</v>
      </c>
    </row>
    <row r="18" spans="1:6" ht="18" customHeight="1" thickBot="1">
      <c r="A18" s="210"/>
      <c r="B18" s="551" t="s">
        <v>17</v>
      </c>
      <c r="C18" s="551"/>
      <c r="D18" s="551"/>
      <c r="E18" s="552"/>
      <c r="F18" s="214">
        <f>SUM(F12:F17)</f>
        <v>0</v>
      </c>
    </row>
    <row r="19" spans="1:6" s="187" customFormat="1" ht="18" customHeight="1" thickBot="1">
      <c r="A19" s="211"/>
      <c r="B19" s="573" t="s">
        <v>860</v>
      </c>
      <c r="C19" s="573"/>
      <c r="D19" s="573"/>
      <c r="E19" s="573"/>
      <c r="F19" s="574"/>
    </row>
    <row r="20" spans="1:6" s="187" customFormat="1" ht="18" customHeight="1" thickBot="1">
      <c r="A20" s="211"/>
      <c r="B20" s="558" t="s">
        <v>31</v>
      </c>
      <c r="C20" s="558"/>
      <c r="D20" s="558"/>
      <c r="E20" s="558"/>
      <c r="F20" s="559"/>
    </row>
    <row r="21" spans="1:6" ht="18" customHeight="1">
      <c r="A21" s="226" t="s">
        <v>32</v>
      </c>
      <c r="B21" s="227" t="s">
        <v>33</v>
      </c>
      <c r="C21" s="228">
        <v>5</v>
      </c>
      <c r="D21" s="228" t="s">
        <v>9</v>
      </c>
      <c r="E21" s="199"/>
      <c r="F21" s="218">
        <f>C21*E21</f>
        <v>0</v>
      </c>
    </row>
    <row r="22" spans="1:6" ht="18" customHeight="1">
      <c r="A22" s="226" t="s">
        <v>34</v>
      </c>
      <c r="B22" s="219" t="s">
        <v>35</v>
      </c>
      <c r="C22" s="220">
        <v>13</v>
      </c>
      <c r="D22" s="220" t="s">
        <v>9</v>
      </c>
      <c r="E22" s="197"/>
      <c r="F22" s="221">
        <f>C22*E22</f>
        <v>0</v>
      </c>
    </row>
    <row r="23" spans="1:6" ht="18" customHeight="1">
      <c r="A23" s="226" t="s">
        <v>36</v>
      </c>
      <c r="B23" s="229" t="s">
        <v>37</v>
      </c>
      <c r="C23" s="223">
        <v>5</v>
      </c>
      <c r="D23" s="223" t="s">
        <v>9</v>
      </c>
      <c r="E23" s="197"/>
      <c r="F23" s="221">
        <f>C23*E23</f>
        <v>0</v>
      </c>
    </row>
    <row r="24" spans="1:6" ht="18" customHeight="1">
      <c r="A24" s="226" t="s">
        <v>38</v>
      </c>
      <c r="B24" s="219" t="s">
        <v>39</v>
      </c>
      <c r="C24" s="223">
        <v>7</v>
      </c>
      <c r="D24" s="223" t="s">
        <v>9</v>
      </c>
      <c r="E24" s="197"/>
      <c r="F24" s="221">
        <f>C24*E24</f>
        <v>0</v>
      </c>
    </row>
    <row r="25" spans="1:6" ht="18" customHeight="1">
      <c r="A25" s="226" t="s">
        <v>40</v>
      </c>
      <c r="B25" s="229" t="s">
        <v>41</v>
      </c>
      <c r="C25" s="220">
        <v>1</v>
      </c>
      <c r="D25" s="220" t="s">
        <v>9</v>
      </c>
      <c r="E25" s="197"/>
      <c r="F25" s="221">
        <f>C25*E25</f>
        <v>0</v>
      </c>
    </row>
    <row r="26" spans="1:6" ht="18" customHeight="1" thickBot="1">
      <c r="A26" s="210"/>
      <c r="B26" s="551" t="s">
        <v>17</v>
      </c>
      <c r="C26" s="551"/>
      <c r="D26" s="551"/>
      <c r="E26" s="552"/>
      <c r="F26" s="214">
        <f>SUM(F21:F25)</f>
        <v>0</v>
      </c>
    </row>
    <row r="27" spans="1:6" ht="18" customHeight="1" thickBot="1">
      <c r="A27" s="210"/>
      <c r="B27" s="562"/>
      <c r="C27" s="562"/>
      <c r="D27" s="562"/>
      <c r="E27" s="562"/>
      <c r="F27" s="563"/>
    </row>
    <row r="28" spans="1:6" ht="18" customHeight="1" thickBot="1">
      <c r="A28" s="210"/>
      <c r="B28" s="565" t="s">
        <v>42</v>
      </c>
      <c r="C28" s="565"/>
      <c r="D28" s="565"/>
      <c r="E28" s="565"/>
      <c r="F28" s="566"/>
    </row>
    <row r="29" spans="1:6" ht="18" customHeight="1">
      <c r="A29" s="553" t="s">
        <v>43</v>
      </c>
      <c r="B29" s="230" t="s">
        <v>44</v>
      </c>
      <c r="C29" s="580">
        <v>9</v>
      </c>
      <c r="D29" s="580" t="s">
        <v>9</v>
      </c>
      <c r="E29" s="581"/>
      <c r="F29" s="582">
        <f>C29*E29</f>
        <v>0</v>
      </c>
    </row>
    <row r="30" spans="1:6" ht="18" customHeight="1">
      <c r="A30" s="553"/>
      <c r="B30" s="231" t="s">
        <v>45</v>
      </c>
      <c r="C30" s="554"/>
      <c r="D30" s="554"/>
      <c r="E30" s="555"/>
      <c r="F30" s="564"/>
    </row>
    <row r="31" spans="1:6" ht="18" customHeight="1">
      <c r="A31" s="553" t="s">
        <v>46</v>
      </c>
      <c r="B31" s="232" t="s">
        <v>47</v>
      </c>
      <c r="C31" s="554">
        <v>10</v>
      </c>
      <c r="D31" s="554" t="s">
        <v>9</v>
      </c>
      <c r="E31" s="555"/>
      <c r="F31" s="564">
        <f>C31*E31</f>
        <v>0</v>
      </c>
    </row>
    <row r="32" spans="1:6" ht="12.75">
      <c r="A32" s="553"/>
      <c r="B32" s="233" t="s">
        <v>48</v>
      </c>
      <c r="C32" s="554"/>
      <c r="D32" s="554"/>
      <c r="E32" s="555"/>
      <c r="F32" s="564"/>
    </row>
    <row r="33" spans="1:6" ht="18" customHeight="1">
      <c r="A33" s="553" t="s">
        <v>49</v>
      </c>
      <c r="B33" s="232" t="s">
        <v>50</v>
      </c>
      <c r="C33" s="554">
        <v>1</v>
      </c>
      <c r="D33" s="554" t="s">
        <v>9</v>
      </c>
      <c r="E33" s="555"/>
      <c r="F33" s="564">
        <f>C33*E33</f>
        <v>0</v>
      </c>
    </row>
    <row r="34" spans="1:6" ht="12.75">
      <c r="A34" s="553"/>
      <c r="B34" s="233" t="s">
        <v>51</v>
      </c>
      <c r="C34" s="554"/>
      <c r="D34" s="554"/>
      <c r="E34" s="555"/>
      <c r="F34" s="564"/>
    </row>
    <row r="35" spans="1:6" ht="18" customHeight="1">
      <c r="A35" s="553" t="s">
        <v>52</v>
      </c>
      <c r="B35" s="232" t="s">
        <v>53</v>
      </c>
      <c r="C35" s="554">
        <v>2</v>
      </c>
      <c r="D35" s="554" t="s">
        <v>9</v>
      </c>
      <c r="E35" s="555"/>
      <c r="F35" s="564">
        <f>C35*E35</f>
        <v>0</v>
      </c>
    </row>
    <row r="36" spans="1:6" ht="18" customHeight="1">
      <c r="A36" s="553"/>
      <c r="B36" s="231" t="s">
        <v>54</v>
      </c>
      <c r="C36" s="554"/>
      <c r="D36" s="554"/>
      <c r="E36" s="555"/>
      <c r="F36" s="564"/>
    </row>
    <row r="37" spans="1:6" ht="18" customHeight="1">
      <c r="A37" s="553" t="s">
        <v>55</v>
      </c>
      <c r="B37" s="232" t="s">
        <v>56</v>
      </c>
      <c r="C37" s="554">
        <v>4</v>
      </c>
      <c r="D37" s="554" t="s">
        <v>9</v>
      </c>
      <c r="E37" s="555"/>
      <c r="F37" s="564">
        <f>C37*E37</f>
        <v>0</v>
      </c>
    </row>
    <row r="38" spans="1:6" ht="18" customHeight="1">
      <c r="A38" s="553"/>
      <c r="B38" s="233" t="s">
        <v>57</v>
      </c>
      <c r="C38" s="554"/>
      <c r="D38" s="554"/>
      <c r="E38" s="555"/>
      <c r="F38" s="564"/>
    </row>
    <row r="39" spans="1:6" ht="18" customHeight="1">
      <c r="A39" s="553" t="s">
        <v>58</v>
      </c>
      <c r="B39" s="232" t="s">
        <v>880</v>
      </c>
      <c r="C39" s="554">
        <v>2</v>
      </c>
      <c r="D39" s="554" t="s">
        <v>9</v>
      </c>
      <c r="E39" s="555"/>
      <c r="F39" s="564">
        <f>C39*E39</f>
        <v>0</v>
      </c>
    </row>
    <row r="40" spans="1:6" ht="18" customHeight="1">
      <c r="A40" s="553"/>
      <c r="B40" s="233" t="s">
        <v>59</v>
      </c>
      <c r="C40" s="554"/>
      <c r="D40" s="554"/>
      <c r="E40" s="555"/>
      <c r="F40" s="564"/>
    </row>
    <row r="41" spans="1:6" ht="18" customHeight="1">
      <c r="A41" s="553" t="s">
        <v>60</v>
      </c>
      <c r="B41" s="232" t="s">
        <v>61</v>
      </c>
      <c r="C41" s="554">
        <v>6</v>
      </c>
      <c r="D41" s="554" t="s">
        <v>9</v>
      </c>
      <c r="E41" s="555"/>
      <c r="F41" s="564">
        <f>C41*E41</f>
        <v>0</v>
      </c>
    </row>
    <row r="42" spans="1:6" ht="18" customHeight="1">
      <c r="A42" s="553"/>
      <c r="B42" s="233" t="s">
        <v>62</v>
      </c>
      <c r="C42" s="554"/>
      <c r="D42" s="554"/>
      <c r="E42" s="555"/>
      <c r="F42" s="564"/>
    </row>
    <row r="43" spans="1:6" ht="18" customHeight="1" thickBot="1">
      <c r="A43" s="210"/>
      <c r="B43" s="551" t="s">
        <v>17</v>
      </c>
      <c r="C43" s="578"/>
      <c r="D43" s="578"/>
      <c r="E43" s="579"/>
      <c r="F43" s="214">
        <f>SUM(F29:F42)</f>
        <v>0</v>
      </c>
    </row>
    <row r="44" spans="1:7" ht="18" customHeight="1" thickBot="1">
      <c r="A44" s="210"/>
      <c r="B44" s="562"/>
      <c r="C44" s="562"/>
      <c r="D44" s="562"/>
      <c r="E44" s="562"/>
      <c r="F44" s="563"/>
      <c r="G44" s="189"/>
    </row>
    <row r="45" spans="1:6" ht="18" customHeight="1" thickBot="1">
      <c r="A45" s="210"/>
      <c r="B45" s="558" t="s">
        <v>63</v>
      </c>
      <c r="C45" s="558"/>
      <c r="D45" s="558"/>
      <c r="E45" s="558"/>
      <c r="F45" s="559"/>
    </row>
    <row r="46" spans="1:6" ht="18" customHeight="1">
      <c r="A46" s="226"/>
      <c r="B46" s="560" t="s">
        <v>64</v>
      </c>
      <c r="C46" s="560"/>
      <c r="D46" s="560"/>
      <c r="E46" s="560"/>
      <c r="F46" s="561"/>
    </row>
    <row r="47" spans="1:7" ht="18" customHeight="1">
      <c r="A47" s="226" t="s">
        <v>65</v>
      </c>
      <c r="B47" s="227" t="s">
        <v>66</v>
      </c>
      <c r="C47" s="228">
        <v>40</v>
      </c>
      <c r="D47" s="234" t="s">
        <v>9</v>
      </c>
      <c r="E47" s="200"/>
      <c r="F47" s="235">
        <f>C47*E47</f>
        <v>0</v>
      </c>
      <c r="G47" s="189"/>
    </row>
    <row r="48" spans="1:6" ht="18" customHeight="1">
      <c r="A48" s="226" t="s">
        <v>67</v>
      </c>
      <c r="B48" s="227" t="s">
        <v>68</v>
      </c>
      <c r="C48" s="228">
        <v>5</v>
      </c>
      <c r="D48" s="234" t="s">
        <v>9</v>
      </c>
      <c r="E48" s="200"/>
      <c r="F48" s="235">
        <f>C48*E48</f>
        <v>0</v>
      </c>
    </row>
    <row r="49" spans="1:6" ht="18" customHeight="1">
      <c r="A49" s="226" t="s">
        <v>69</v>
      </c>
      <c r="B49" s="229" t="s">
        <v>70</v>
      </c>
      <c r="C49" s="220">
        <f>(SUM(C12:C17,C21:C24))</f>
        <v>44</v>
      </c>
      <c r="D49" s="224" t="s">
        <v>9</v>
      </c>
      <c r="E49" s="201"/>
      <c r="F49" s="236">
        <f>C49*E49</f>
        <v>0</v>
      </c>
    </row>
    <row r="50" spans="1:6" ht="18" customHeight="1">
      <c r="A50" s="226" t="s">
        <v>71</v>
      </c>
      <c r="B50" s="229" t="s">
        <v>72</v>
      </c>
      <c r="C50" s="220">
        <v>5</v>
      </c>
      <c r="D50" s="224" t="s">
        <v>9</v>
      </c>
      <c r="E50" s="201"/>
      <c r="F50" s="236">
        <f>C50*E50</f>
        <v>0</v>
      </c>
    </row>
    <row r="51" spans="1:6" ht="18" customHeight="1">
      <c r="A51" s="226"/>
      <c r="B51" s="560" t="s">
        <v>73</v>
      </c>
      <c r="C51" s="560"/>
      <c r="D51" s="560"/>
      <c r="E51" s="560"/>
      <c r="F51" s="561"/>
    </row>
    <row r="52" spans="1:6" ht="18" customHeight="1">
      <c r="A52" s="226" t="s">
        <v>74</v>
      </c>
      <c r="B52" s="229" t="s">
        <v>75</v>
      </c>
      <c r="C52" s="223">
        <v>20</v>
      </c>
      <c r="D52" s="224" t="s">
        <v>9</v>
      </c>
      <c r="E52" s="201"/>
      <c r="F52" s="236">
        <f>C52*E52</f>
        <v>0</v>
      </c>
    </row>
    <row r="53" spans="1:6" ht="18" customHeight="1">
      <c r="A53" s="226"/>
      <c r="B53" s="560" t="s">
        <v>76</v>
      </c>
      <c r="C53" s="560"/>
      <c r="D53" s="560"/>
      <c r="E53" s="560"/>
      <c r="F53" s="561"/>
    </row>
    <row r="54" spans="1:7" ht="18" customHeight="1">
      <c r="A54" s="226" t="s">
        <v>77</v>
      </c>
      <c r="B54" s="229" t="s">
        <v>78</v>
      </c>
      <c r="C54" s="223">
        <v>30</v>
      </c>
      <c r="D54" s="224" t="s">
        <v>1106</v>
      </c>
      <c r="E54" s="201"/>
      <c r="F54" s="236">
        <f>C54*E54</f>
        <v>0</v>
      </c>
      <c r="G54" s="189"/>
    </row>
    <row r="55" spans="1:7" ht="18" customHeight="1">
      <c r="A55" s="226" t="s">
        <v>79</v>
      </c>
      <c r="B55" s="229" t="s">
        <v>80</v>
      </c>
      <c r="C55" s="223">
        <v>25</v>
      </c>
      <c r="D55" s="224" t="s">
        <v>1106</v>
      </c>
      <c r="E55" s="201"/>
      <c r="F55" s="236">
        <f>C55*E55</f>
        <v>0</v>
      </c>
      <c r="G55" s="189"/>
    </row>
    <row r="56" spans="1:7" ht="18" customHeight="1">
      <c r="A56" s="226" t="s">
        <v>81</v>
      </c>
      <c r="B56" s="229" t="s">
        <v>82</v>
      </c>
      <c r="C56" s="223">
        <v>30</v>
      </c>
      <c r="D56" s="224" t="s">
        <v>1106</v>
      </c>
      <c r="E56" s="201"/>
      <c r="F56" s="236">
        <f>C56*E56</f>
        <v>0</v>
      </c>
      <c r="G56" s="189"/>
    </row>
    <row r="57" spans="1:6" ht="18" customHeight="1">
      <c r="A57" s="226"/>
      <c r="B57" s="560" t="s">
        <v>83</v>
      </c>
      <c r="C57" s="560"/>
      <c r="D57" s="560"/>
      <c r="E57" s="560"/>
      <c r="F57" s="561"/>
    </row>
    <row r="58" spans="1:7" ht="18" customHeight="1">
      <c r="A58" s="226" t="s">
        <v>84</v>
      </c>
      <c r="B58" s="229" t="s">
        <v>85</v>
      </c>
      <c r="C58" s="223">
        <v>3</v>
      </c>
      <c r="D58" s="224" t="s">
        <v>9</v>
      </c>
      <c r="E58" s="201"/>
      <c r="F58" s="236">
        <f>C58*E58</f>
        <v>0</v>
      </c>
      <c r="G58" s="189"/>
    </row>
    <row r="59" spans="1:6" ht="18" customHeight="1" thickBot="1">
      <c r="A59" s="210"/>
      <c r="B59" s="551" t="s">
        <v>17</v>
      </c>
      <c r="C59" s="551"/>
      <c r="D59" s="551"/>
      <c r="E59" s="552"/>
      <c r="F59" s="214">
        <f>SUM(F47:F58)</f>
        <v>0</v>
      </c>
    </row>
    <row r="60" spans="1:6" ht="18" customHeight="1" thickBot="1">
      <c r="A60" s="210"/>
      <c r="B60" s="562" t="s">
        <v>860</v>
      </c>
      <c r="C60" s="562"/>
      <c r="D60" s="562"/>
      <c r="E60" s="562"/>
      <c r="F60" s="563"/>
    </row>
    <row r="61" spans="1:6" s="187" customFormat="1" ht="18" customHeight="1" thickBot="1">
      <c r="A61" s="211"/>
      <c r="B61" s="558" t="s">
        <v>86</v>
      </c>
      <c r="C61" s="558"/>
      <c r="D61" s="558"/>
      <c r="E61" s="558"/>
      <c r="F61" s="559"/>
    </row>
    <row r="62" spans="1:6" ht="18" customHeight="1">
      <c r="A62" s="215" t="s">
        <v>87</v>
      </c>
      <c r="B62" s="219" t="s">
        <v>88</v>
      </c>
      <c r="C62" s="237">
        <v>25</v>
      </c>
      <c r="D62" s="238" t="s">
        <v>1106</v>
      </c>
      <c r="E62" s="198"/>
      <c r="F62" s="221">
        <f>C62*E62</f>
        <v>0</v>
      </c>
    </row>
    <row r="63" spans="1:6" ht="18" customHeight="1">
      <c r="A63" s="215" t="s">
        <v>89</v>
      </c>
      <c r="B63" s="229" t="s">
        <v>90</v>
      </c>
      <c r="C63" s="237">
        <v>340</v>
      </c>
      <c r="D63" s="224" t="s">
        <v>1106</v>
      </c>
      <c r="E63" s="198"/>
      <c r="F63" s="221">
        <f aca="true" t="shared" si="1" ref="F63:F70">C63*E63</f>
        <v>0</v>
      </c>
    </row>
    <row r="64" spans="1:6" ht="18" customHeight="1">
      <c r="A64" s="215" t="s">
        <v>91</v>
      </c>
      <c r="B64" s="219" t="s">
        <v>92</v>
      </c>
      <c r="C64" s="237">
        <v>40</v>
      </c>
      <c r="D64" s="238" t="s">
        <v>1106</v>
      </c>
      <c r="E64" s="198"/>
      <c r="F64" s="221">
        <f t="shared" si="1"/>
        <v>0</v>
      </c>
    </row>
    <row r="65" spans="1:6" ht="18" customHeight="1">
      <c r="A65" s="215" t="s">
        <v>93</v>
      </c>
      <c r="B65" s="229" t="s">
        <v>94</v>
      </c>
      <c r="C65" s="237">
        <v>390</v>
      </c>
      <c r="D65" s="224" t="s">
        <v>1106</v>
      </c>
      <c r="E65" s="198"/>
      <c r="F65" s="221">
        <f>C65*E65</f>
        <v>0</v>
      </c>
    </row>
    <row r="66" spans="1:6" ht="18" customHeight="1">
      <c r="A66" s="215" t="s">
        <v>95</v>
      </c>
      <c r="B66" s="229" t="s">
        <v>96</v>
      </c>
      <c r="C66" s="237">
        <v>40</v>
      </c>
      <c r="D66" s="224" t="s">
        <v>1106</v>
      </c>
      <c r="E66" s="198"/>
      <c r="F66" s="221">
        <f t="shared" si="1"/>
        <v>0</v>
      </c>
    </row>
    <row r="67" spans="1:6" ht="18" customHeight="1">
      <c r="A67" s="215" t="s">
        <v>97</v>
      </c>
      <c r="B67" s="229" t="s">
        <v>98</v>
      </c>
      <c r="C67" s="237">
        <v>25</v>
      </c>
      <c r="D67" s="224" t="s">
        <v>1106</v>
      </c>
      <c r="E67" s="198"/>
      <c r="F67" s="221">
        <f t="shared" si="1"/>
        <v>0</v>
      </c>
    </row>
    <row r="68" spans="1:6" ht="18" customHeight="1">
      <c r="A68" s="215" t="s">
        <v>99</v>
      </c>
      <c r="B68" s="219" t="s">
        <v>100</v>
      </c>
      <c r="C68" s="237">
        <v>30</v>
      </c>
      <c r="D68" s="238" t="s">
        <v>1106</v>
      </c>
      <c r="E68" s="198"/>
      <c r="F68" s="221">
        <f t="shared" si="1"/>
        <v>0</v>
      </c>
    </row>
    <row r="69" spans="1:6" ht="18" customHeight="1">
      <c r="A69" s="215" t="s">
        <v>101</v>
      </c>
      <c r="B69" s="239" t="s">
        <v>102</v>
      </c>
      <c r="C69" s="240">
        <v>60</v>
      </c>
      <c r="D69" s="241" t="s">
        <v>1106</v>
      </c>
      <c r="E69" s="202"/>
      <c r="F69" s="221">
        <f t="shared" si="1"/>
        <v>0</v>
      </c>
    </row>
    <row r="70" spans="1:6" ht="18" customHeight="1">
      <c r="A70" s="215" t="s">
        <v>103</v>
      </c>
      <c r="B70" s="219" t="s">
        <v>104</v>
      </c>
      <c r="C70" s="237">
        <v>25</v>
      </c>
      <c r="D70" s="238" t="s">
        <v>1106</v>
      </c>
      <c r="E70" s="198"/>
      <c r="F70" s="221">
        <f t="shared" si="1"/>
        <v>0</v>
      </c>
    </row>
    <row r="71" spans="1:7" ht="18" customHeight="1" thickBot="1">
      <c r="A71" s="210"/>
      <c r="B71" s="547" t="s">
        <v>17</v>
      </c>
      <c r="C71" s="547"/>
      <c r="D71" s="547"/>
      <c r="E71" s="548"/>
      <c r="F71" s="214">
        <f>SUM(F62:F70)</f>
        <v>0</v>
      </c>
      <c r="G71" s="189"/>
    </row>
    <row r="72" spans="1:7" ht="18" customHeight="1" thickBot="1">
      <c r="A72" s="210"/>
      <c r="B72" s="242"/>
      <c r="C72" s="242"/>
      <c r="D72" s="242"/>
      <c r="E72" s="242"/>
      <c r="F72" s="243"/>
      <c r="G72" s="189"/>
    </row>
    <row r="73" spans="1:6" ht="18" customHeight="1" thickBot="1">
      <c r="A73" s="211"/>
      <c r="B73" s="549" t="s">
        <v>105</v>
      </c>
      <c r="C73" s="549"/>
      <c r="D73" s="549"/>
      <c r="E73" s="549"/>
      <c r="F73" s="550"/>
    </row>
    <row r="74" spans="1:6" s="187" customFormat="1" ht="18" customHeight="1">
      <c r="A74" s="215" t="s">
        <v>106</v>
      </c>
      <c r="B74" s="219" t="s">
        <v>107</v>
      </c>
      <c r="C74" s="244">
        <v>13</v>
      </c>
      <c r="D74" s="238" t="s">
        <v>9</v>
      </c>
      <c r="E74" s="198"/>
      <c r="F74" s="218">
        <f aca="true" t="shared" si="2" ref="F74:F87">C74*E74</f>
        <v>0</v>
      </c>
    </row>
    <row r="75" spans="1:6" s="187" customFormat="1" ht="18" customHeight="1">
      <c r="A75" s="215" t="s">
        <v>108</v>
      </c>
      <c r="B75" s="219" t="s">
        <v>109</v>
      </c>
      <c r="C75" s="244">
        <f>6*C74</f>
        <v>78</v>
      </c>
      <c r="D75" s="245" t="s">
        <v>9</v>
      </c>
      <c r="E75" s="198"/>
      <c r="F75" s="218">
        <f t="shared" si="2"/>
        <v>0</v>
      </c>
    </row>
    <row r="76" spans="1:6" s="187" customFormat="1" ht="18" customHeight="1">
      <c r="A76" s="215" t="s">
        <v>110</v>
      </c>
      <c r="B76" s="219" t="s">
        <v>111</v>
      </c>
      <c r="C76" s="220">
        <v>2</v>
      </c>
      <c r="D76" s="238" t="s">
        <v>9</v>
      </c>
      <c r="E76" s="198"/>
      <c r="F76" s="225">
        <f t="shared" si="2"/>
        <v>0</v>
      </c>
    </row>
    <row r="77" spans="1:6" s="187" customFormat="1" ht="18" customHeight="1">
      <c r="A77" s="215" t="s">
        <v>112</v>
      </c>
      <c r="B77" s="219" t="s">
        <v>113</v>
      </c>
      <c r="C77" s="244">
        <f>C76</f>
        <v>2</v>
      </c>
      <c r="D77" s="238" t="s">
        <v>9</v>
      </c>
      <c r="E77" s="198"/>
      <c r="F77" s="218">
        <f t="shared" si="2"/>
        <v>0</v>
      </c>
    </row>
    <row r="78" spans="1:6" s="187" customFormat="1" ht="18" customHeight="1">
      <c r="A78" s="215" t="s">
        <v>114</v>
      </c>
      <c r="B78" s="219" t="s">
        <v>115</v>
      </c>
      <c r="C78" s="244">
        <f>C76</f>
        <v>2</v>
      </c>
      <c r="D78" s="238" t="s">
        <v>9</v>
      </c>
      <c r="E78" s="198"/>
      <c r="F78" s="218">
        <f t="shared" si="2"/>
        <v>0</v>
      </c>
    </row>
    <row r="79" spans="1:6" s="187" customFormat="1" ht="18" customHeight="1">
      <c r="A79" s="215" t="s">
        <v>116</v>
      </c>
      <c r="B79" s="219" t="s">
        <v>117</v>
      </c>
      <c r="C79" s="244">
        <v>5</v>
      </c>
      <c r="D79" s="238" t="s">
        <v>9</v>
      </c>
      <c r="E79" s="198"/>
      <c r="F79" s="218">
        <f t="shared" si="2"/>
        <v>0</v>
      </c>
    </row>
    <row r="80" spans="1:6" s="187" customFormat="1" ht="18" customHeight="1">
      <c r="A80" s="215" t="s">
        <v>118</v>
      </c>
      <c r="B80" s="219" t="s">
        <v>119</v>
      </c>
      <c r="C80" s="244">
        <v>8</v>
      </c>
      <c r="D80" s="238" t="s">
        <v>9</v>
      </c>
      <c r="E80" s="198"/>
      <c r="F80" s="218">
        <f t="shared" si="2"/>
        <v>0</v>
      </c>
    </row>
    <row r="81" spans="1:6" s="187" customFormat="1" ht="18" customHeight="1">
      <c r="A81" s="215" t="s">
        <v>120</v>
      </c>
      <c r="B81" s="219" t="s">
        <v>121</v>
      </c>
      <c r="C81" s="244">
        <v>50</v>
      </c>
      <c r="D81" s="238" t="s">
        <v>9</v>
      </c>
      <c r="E81" s="198"/>
      <c r="F81" s="218">
        <f t="shared" si="2"/>
        <v>0</v>
      </c>
    </row>
    <row r="82" spans="1:6" s="187" customFormat="1" ht="18" customHeight="1">
      <c r="A82" s="215" t="s">
        <v>122</v>
      </c>
      <c r="B82" s="219" t="s">
        <v>123</v>
      </c>
      <c r="C82" s="244">
        <v>1</v>
      </c>
      <c r="D82" s="238" t="s">
        <v>9</v>
      </c>
      <c r="E82" s="198"/>
      <c r="F82" s="246">
        <f t="shared" si="2"/>
        <v>0</v>
      </c>
    </row>
    <row r="83" spans="1:6" s="187" customFormat="1" ht="18" customHeight="1">
      <c r="A83" s="215" t="s">
        <v>124</v>
      </c>
      <c r="B83" s="219" t="s">
        <v>125</v>
      </c>
      <c r="C83" s="220">
        <v>2</v>
      </c>
      <c r="D83" s="238" t="s">
        <v>9</v>
      </c>
      <c r="E83" s="198"/>
      <c r="F83" s="246">
        <f t="shared" si="2"/>
        <v>0</v>
      </c>
    </row>
    <row r="84" spans="1:6" s="187" customFormat="1" ht="18" customHeight="1">
      <c r="A84" s="215" t="s">
        <v>126</v>
      </c>
      <c r="B84" s="219" t="s">
        <v>127</v>
      </c>
      <c r="C84" s="244">
        <v>80</v>
      </c>
      <c r="D84" s="238" t="s">
        <v>1106</v>
      </c>
      <c r="E84" s="203"/>
      <c r="F84" s="246">
        <f t="shared" si="2"/>
        <v>0</v>
      </c>
    </row>
    <row r="85" spans="1:6" s="187" customFormat="1" ht="18" customHeight="1">
      <c r="A85" s="215" t="s">
        <v>128</v>
      </c>
      <c r="B85" s="219" t="s">
        <v>129</v>
      </c>
      <c r="C85" s="244">
        <v>10</v>
      </c>
      <c r="D85" s="238" t="s">
        <v>1106</v>
      </c>
      <c r="E85" s="203"/>
      <c r="F85" s="246">
        <f t="shared" si="2"/>
        <v>0</v>
      </c>
    </row>
    <row r="86" spans="1:6" s="187" customFormat="1" ht="18" customHeight="1">
      <c r="A86" s="215" t="s">
        <v>130</v>
      </c>
      <c r="B86" s="219" t="s">
        <v>131</v>
      </c>
      <c r="C86" s="244">
        <v>50</v>
      </c>
      <c r="D86" s="238" t="s">
        <v>1106</v>
      </c>
      <c r="E86" s="203"/>
      <c r="F86" s="221">
        <f t="shared" si="2"/>
        <v>0</v>
      </c>
    </row>
    <row r="87" spans="1:6" s="187" customFormat="1" ht="18" customHeight="1">
      <c r="A87" s="215" t="s">
        <v>132</v>
      </c>
      <c r="B87" s="219" t="s">
        <v>133</v>
      </c>
      <c r="C87" s="244">
        <v>10</v>
      </c>
      <c r="D87" s="238" t="s">
        <v>9</v>
      </c>
      <c r="E87" s="203"/>
      <c r="F87" s="246">
        <f t="shared" si="2"/>
        <v>0</v>
      </c>
    </row>
    <row r="88" spans="1:6" ht="18" customHeight="1" thickBot="1">
      <c r="A88" s="210"/>
      <c r="B88" s="551" t="s">
        <v>17</v>
      </c>
      <c r="C88" s="551"/>
      <c r="D88" s="551"/>
      <c r="E88" s="552"/>
      <c r="F88" s="214">
        <f>SUM(F74:F87)</f>
        <v>0</v>
      </c>
    </row>
    <row r="89" spans="1:7" ht="18" customHeight="1" thickBot="1">
      <c r="A89" s="210"/>
      <c r="B89" s="562" t="s">
        <v>860</v>
      </c>
      <c r="C89" s="562"/>
      <c r="D89" s="562"/>
      <c r="E89" s="562"/>
      <c r="F89" s="563"/>
      <c r="G89" s="189"/>
    </row>
    <row r="90" spans="1:6" ht="18" customHeight="1" thickBot="1">
      <c r="A90" s="210"/>
      <c r="B90" s="549" t="s">
        <v>134</v>
      </c>
      <c r="C90" s="549"/>
      <c r="D90" s="549"/>
      <c r="E90" s="549"/>
      <c r="F90" s="550"/>
    </row>
    <row r="91" spans="1:6" ht="18" customHeight="1">
      <c r="A91" s="226" t="s">
        <v>135</v>
      </c>
      <c r="B91" s="219" t="s">
        <v>136</v>
      </c>
      <c r="C91" s="220">
        <v>10</v>
      </c>
      <c r="D91" s="220" t="s">
        <v>9</v>
      </c>
      <c r="E91" s="198"/>
      <c r="F91" s="225">
        <f>C91*E91</f>
        <v>0</v>
      </c>
    </row>
    <row r="92" spans="1:6" ht="18" customHeight="1">
      <c r="A92" s="226" t="s">
        <v>137</v>
      </c>
      <c r="B92" s="247" t="s">
        <v>138</v>
      </c>
      <c r="C92" s="223">
        <v>10</v>
      </c>
      <c r="D92" s="224" t="s">
        <v>9</v>
      </c>
      <c r="E92" s="198"/>
      <c r="F92" s="225">
        <f aca="true" t="shared" si="3" ref="F92:F99">C92*E92</f>
        <v>0</v>
      </c>
    </row>
    <row r="93" spans="1:6" ht="18" customHeight="1">
      <c r="A93" s="226" t="s">
        <v>139</v>
      </c>
      <c r="B93" s="219" t="s">
        <v>140</v>
      </c>
      <c r="C93" s="223">
        <v>1</v>
      </c>
      <c r="D93" s="223" t="s">
        <v>9</v>
      </c>
      <c r="E93" s="197"/>
      <c r="F93" s="221">
        <f>C93*E93</f>
        <v>0</v>
      </c>
    </row>
    <row r="94" spans="1:6" ht="18" customHeight="1">
      <c r="A94" s="226" t="s">
        <v>141</v>
      </c>
      <c r="B94" s="219" t="s">
        <v>142</v>
      </c>
      <c r="C94" s="223">
        <f>SUM(C25,C47:C49,C52)</f>
        <v>110</v>
      </c>
      <c r="D94" s="223" t="s">
        <v>9</v>
      </c>
      <c r="E94" s="197"/>
      <c r="F94" s="221">
        <f t="shared" si="3"/>
        <v>0</v>
      </c>
    </row>
    <row r="95" spans="1:6" s="187" customFormat="1" ht="18" customHeight="1">
      <c r="A95" s="226" t="s">
        <v>143</v>
      </c>
      <c r="B95" s="219" t="s">
        <v>144</v>
      </c>
      <c r="C95" s="220">
        <v>2</v>
      </c>
      <c r="D95" s="220" t="s">
        <v>9</v>
      </c>
      <c r="E95" s="197"/>
      <c r="F95" s="221">
        <f t="shared" si="3"/>
        <v>0</v>
      </c>
    </row>
    <row r="96" spans="1:6" s="187" customFormat="1" ht="18" customHeight="1">
      <c r="A96" s="226" t="s">
        <v>145</v>
      </c>
      <c r="B96" s="219" t="s">
        <v>146</v>
      </c>
      <c r="C96" s="220">
        <v>16</v>
      </c>
      <c r="D96" s="238" t="s">
        <v>1448</v>
      </c>
      <c r="E96" s="198"/>
      <c r="F96" s="225">
        <f t="shared" si="3"/>
        <v>0</v>
      </c>
    </row>
    <row r="97" spans="1:6" ht="18" customHeight="1">
      <c r="A97" s="226" t="s">
        <v>147</v>
      </c>
      <c r="B97" s="219" t="s">
        <v>148</v>
      </c>
      <c r="C97" s="220">
        <v>16</v>
      </c>
      <c r="D97" s="238" t="s">
        <v>1448</v>
      </c>
      <c r="E97" s="198"/>
      <c r="F97" s="225">
        <f t="shared" si="3"/>
        <v>0</v>
      </c>
    </row>
    <row r="98" spans="1:7" ht="18" customHeight="1">
      <c r="A98" s="226" t="s">
        <v>149</v>
      </c>
      <c r="B98" s="216" t="s">
        <v>150</v>
      </c>
      <c r="C98" s="220">
        <v>16</v>
      </c>
      <c r="D98" s="238" t="s">
        <v>1448</v>
      </c>
      <c r="E98" s="198"/>
      <c r="F98" s="225">
        <f t="shared" si="3"/>
        <v>0</v>
      </c>
      <c r="G98" s="189"/>
    </row>
    <row r="99" spans="1:7" ht="18" customHeight="1">
      <c r="A99" s="226" t="s">
        <v>151</v>
      </c>
      <c r="B99" s="219" t="s">
        <v>152</v>
      </c>
      <c r="C99" s="220">
        <v>1</v>
      </c>
      <c r="D99" s="238" t="s">
        <v>1451</v>
      </c>
      <c r="E99" s="198"/>
      <c r="F99" s="225">
        <f t="shared" si="3"/>
        <v>0</v>
      </c>
      <c r="G99" s="189"/>
    </row>
    <row r="100" spans="1:6" ht="18" customHeight="1" thickBot="1">
      <c r="A100" s="210"/>
      <c r="B100" s="551" t="s">
        <v>17</v>
      </c>
      <c r="C100" s="551"/>
      <c r="D100" s="551"/>
      <c r="E100" s="552"/>
      <c r="F100" s="214">
        <f>SUM(F91:F99)</f>
        <v>0</v>
      </c>
    </row>
    <row r="101" spans="1:7" ht="18" customHeight="1" thickBot="1">
      <c r="A101" s="210"/>
      <c r="B101" s="556"/>
      <c r="C101" s="556"/>
      <c r="D101" s="556"/>
      <c r="E101" s="556"/>
      <c r="F101" s="557"/>
      <c r="G101" s="189"/>
    </row>
    <row r="102" spans="1:6" ht="18" customHeight="1" thickBot="1">
      <c r="A102" s="248"/>
      <c r="B102" s="558" t="s">
        <v>153</v>
      </c>
      <c r="C102" s="558"/>
      <c r="D102" s="558"/>
      <c r="E102" s="559"/>
      <c r="F102" s="249">
        <f>F9+F18+F26+F43+F88+F59+F71+F100</f>
        <v>0</v>
      </c>
    </row>
    <row r="103" ht="18" customHeight="1"/>
    <row r="104" ht="18" customHeight="1"/>
    <row r="105" ht="18" customHeight="1"/>
    <row r="106" ht="18" customHeight="1"/>
    <row r="107" spans="1:6" s="187" customFormat="1" ht="18" customHeight="1">
      <c r="A107" s="191"/>
      <c r="B107" s="186"/>
      <c r="C107" s="186"/>
      <c r="D107" s="186"/>
      <c r="E107" s="190"/>
      <c r="F107" s="186"/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spans="1:6" s="187" customFormat="1" ht="18" customHeight="1">
      <c r="A122" s="191"/>
      <c r="B122" s="186"/>
      <c r="C122" s="186"/>
      <c r="D122" s="186"/>
      <c r="E122" s="190"/>
      <c r="F122" s="186"/>
    </row>
    <row r="123" ht="18" customHeight="1"/>
    <row r="124" ht="18" customHeight="1"/>
    <row r="125" ht="18" customHeight="1"/>
    <row r="126" spans="1:7" s="187" customFormat="1" ht="18" customHeight="1">
      <c r="A126" s="191"/>
      <c r="B126" s="186"/>
      <c r="C126" s="186"/>
      <c r="D126" s="186"/>
      <c r="E126" s="190"/>
      <c r="F126" s="186"/>
      <c r="G126" s="192"/>
    </row>
    <row r="127" spans="1:7" s="187" customFormat="1" ht="18" customHeight="1">
      <c r="A127" s="191"/>
      <c r="B127" s="186"/>
      <c r="C127" s="186"/>
      <c r="D127" s="186"/>
      <c r="E127" s="190"/>
      <c r="F127" s="186"/>
      <c r="G127" s="192"/>
    </row>
    <row r="128" spans="1:7" s="187" customFormat="1" ht="18" customHeight="1">
      <c r="A128" s="191"/>
      <c r="B128" s="186"/>
      <c r="C128" s="186"/>
      <c r="D128" s="186"/>
      <c r="E128" s="190"/>
      <c r="F128" s="186"/>
      <c r="G128" s="192"/>
    </row>
    <row r="129" spans="1:7" s="187" customFormat="1" ht="18" customHeight="1">
      <c r="A129" s="191"/>
      <c r="B129" s="186"/>
      <c r="C129" s="186"/>
      <c r="D129" s="186"/>
      <c r="E129" s="190"/>
      <c r="F129" s="186"/>
      <c r="G129" s="192"/>
    </row>
    <row r="130" spans="1:7" s="187" customFormat="1" ht="18" customHeight="1">
      <c r="A130" s="191"/>
      <c r="B130" s="186"/>
      <c r="C130" s="186"/>
      <c r="D130" s="186"/>
      <c r="E130" s="190"/>
      <c r="F130" s="186"/>
      <c r="G130" s="192"/>
    </row>
    <row r="131" spans="1:7" s="187" customFormat="1" ht="18" customHeight="1">
      <c r="A131" s="191"/>
      <c r="B131" s="186"/>
      <c r="C131" s="186"/>
      <c r="D131" s="186"/>
      <c r="E131" s="190"/>
      <c r="F131" s="186"/>
      <c r="G131" s="192"/>
    </row>
    <row r="132" spans="1:7" s="187" customFormat="1" ht="18" customHeight="1">
      <c r="A132" s="191"/>
      <c r="B132" s="186"/>
      <c r="C132" s="186"/>
      <c r="D132" s="186"/>
      <c r="E132" s="190"/>
      <c r="F132" s="186"/>
      <c r="G132" s="192"/>
    </row>
    <row r="133" spans="1:7" s="187" customFormat="1" ht="18" customHeight="1">
      <c r="A133" s="191"/>
      <c r="B133" s="186"/>
      <c r="C133" s="186"/>
      <c r="D133" s="186"/>
      <c r="E133" s="190"/>
      <c r="F133" s="186"/>
      <c r="G133" s="192"/>
    </row>
    <row r="134" spans="1:7" s="187" customFormat="1" ht="18" customHeight="1">
      <c r="A134" s="191"/>
      <c r="B134" s="186"/>
      <c r="C134" s="186"/>
      <c r="D134" s="186"/>
      <c r="E134" s="190"/>
      <c r="F134" s="186"/>
      <c r="G134" s="192"/>
    </row>
    <row r="135" spans="1:7" s="187" customFormat="1" ht="18" customHeight="1">
      <c r="A135" s="191"/>
      <c r="B135" s="186"/>
      <c r="C135" s="186"/>
      <c r="D135" s="186"/>
      <c r="E135" s="190"/>
      <c r="F135" s="186"/>
      <c r="G135" s="192"/>
    </row>
    <row r="136" spans="1:7" s="187" customFormat="1" ht="18" customHeight="1">
      <c r="A136" s="191"/>
      <c r="B136" s="186"/>
      <c r="C136" s="186"/>
      <c r="D136" s="186"/>
      <c r="E136" s="190"/>
      <c r="F136" s="186"/>
      <c r="G136" s="192"/>
    </row>
    <row r="137" spans="1:7" s="187" customFormat="1" ht="18" customHeight="1">
      <c r="A137" s="191"/>
      <c r="B137" s="186"/>
      <c r="C137" s="186"/>
      <c r="D137" s="186"/>
      <c r="E137" s="190"/>
      <c r="F137" s="186"/>
      <c r="G137" s="192"/>
    </row>
    <row r="138" spans="1:7" s="187" customFormat="1" ht="18" customHeight="1">
      <c r="A138" s="191"/>
      <c r="B138" s="186"/>
      <c r="C138" s="186"/>
      <c r="D138" s="186"/>
      <c r="E138" s="190"/>
      <c r="F138" s="186"/>
      <c r="G138" s="192"/>
    </row>
    <row r="139" spans="1:7" s="187" customFormat="1" ht="18" customHeight="1">
      <c r="A139" s="191"/>
      <c r="B139" s="186"/>
      <c r="C139" s="186"/>
      <c r="D139" s="186"/>
      <c r="E139" s="190"/>
      <c r="F139" s="186"/>
      <c r="G139" s="192"/>
    </row>
    <row r="140" spans="1:7" s="187" customFormat="1" ht="18" customHeight="1">
      <c r="A140" s="191"/>
      <c r="B140" s="186"/>
      <c r="C140" s="186"/>
      <c r="D140" s="186"/>
      <c r="E140" s="190"/>
      <c r="F140" s="186"/>
      <c r="G140" s="192"/>
    </row>
    <row r="141" spans="1:7" s="187" customFormat="1" ht="18" customHeight="1">
      <c r="A141" s="191"/>
      <c r="B141" s="186"/>
      <c r="C141" s="186"/>
      <c r="D141" s="186"/>
      <c r="E141" s="190"/>
      <c r="F141" s="186"/>
      <c r="G141" s="192"/>
    </row>
    <row r="142" spans="1:7" s="187" customFormat="1" ht="18" customHeight="1">
      <c r="A142" s="191"/>
      <c r="B142" s="186"/>
      <c r="C142" s="186"/>
      <c r="D142" s="186"/>
      <c r="E142" s="190"/>
      <c r="F142" s="186"/>
      <c r="G142" s="192"/>
    </row>
    <row r="143" spans="1:7" s="187" customFormat="1" ht="18" customHeight="1">
      <c r="A143" s="191"/>
      <c r="B143" s="186"/>
      <c r="C143" s="186"/>
      <c r="D143" s="186"/>
      <c r="E143" s="190"/>
      <c r="F143" s="186"/>
      <c r="G143" s="192"/>
    </row>
    <row r="144" spans="1:7" s="187" customFormat="1" ht="18" customHeight="1">
      <c r="A144" s="191"/>
      <c r="B144" s="186"/>
      <c r="C144" s="186"/>
      <c r="D144" s="186"/>
      <c r="E144" s="190"/>
      <c r="F144" s="186"/>
      <c r="G144" s="192"/>
    </row>
    <row r="145" ht="18" customHeight="1">
      <c r="G145" s="193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spans="1:6" s="187" customFormat="1" ht="18" customHeight="1">
      <c r="A163" s="191"/>
      <c r="B163" s="186"/>
      <c r="C163" s="186"/>
      <c r="D163" s="186"/>
      <c r="E163" s="190"/>
      <c r="F163" s="186"/>
    </row>
    <row r="164" spans="1:6" s="187" customFormat="1" ht="18" customHeight="1">
      <c r="A164" s="191"/>
      <c r="B164" s="186"/>
      <c r="C164" s="186"/>
      <c r="D164" s="186"/>
      <c r="E164" s="190"/>
      <c r="F164" s="186"/>
    </row>
    <row r="165" spans="1:6" s="187" customFormat="1" ht="18" customHeight="1">
      <c r="A165" s="191"/>
      <c r="B165" s="186"/>
      <c r="C165" s="186"/>
      <c r="D165" s="186"/>
      <c r="E165" s="190"/>
      <c r="F165" s="186"/>
    </row>
    <row r="166" spans="1:6" s="187" customFormat="1" ht="18" customHeight="1">
      <c r="A166" s="191"/>
      <c r="B166" s="186"/>
      <c r="C166" s="186"/>
      <c r="D166" s="186"/>
      <c r="E166" s="190"/>
      <c r="F166" s="186"/>
    </row>
    <row r="167" spans="1:6" s="187" customFormat="1" ht="18" customHeight="1">
      <c r="A167" s="191"/>
      <c r="B167" s="186"/>
      <c r="C167" s="186"/>
      <c r="D167" s="186"/>
      <c r="E167" s="190"/>
      <c r="F167" s="186"/>
    </row>
    <row r="168" ht="18" customHeight="1"/>
    <row r="169" ht="18" customHeight="1"/>
    <row r="170" ht="18" customHeight="1"/>
    <row r="171" spans="1:6" s="187" customFormat="1" ht="18" customHeight="1">
      <c r="A171" s="191"/>
      <c r="B171" s="186"/>
      <c r="C171" s="186"/>
      <c r="D171" s="186"/>
      <c r="E171" s="190"/>
      <c r="F171" s="186"/>
    </row>
    <row r="172" spans="1:6" s="187" customFormat="1" ht="18" customHeight="1">
      <c r="A172" s="191"/>
      <c r="B172" s="186"/>
      <c r="C172" s="186"/>
      <c r="D172" s="186"/>
      <c r="E172" s="190"/>
      <c r="F172" s="186"/>
    </row>
    <row r="173" spans="1:6" s="187" customFormat="1" ht="18" customHeight="1">
      <c r="A173" s="191"/>
      <c r="B173" s="186"/>
      <c r="C173" s="186"/>
      <c r="D173" s="186"/>
      <c r="E173" s="190"/>
      <c r="F173" s="186"/>
    </row>
    <row r="174" spans="1:6" s="190" customFormat="1" ht="18" customHeight="1">
      <c r="A174" s="194"/>
      <c r="B174" s="186"/>
      <c r="C174" s="186"/>
      <c r="D174" s="186"/>
      <c r="F174" s="186"/>
    </row>
    <row r="175" spans="1:6" s="190" customFormat="1" ht="18" customHeight="1">
      <c r="A175" s="194"/>
      <c r="B175" s="186"/>
      <c r="C175" s="186"/>
      <c r="D175" s="186"/>
      <c r="F175" s="186"/>
    </row>
    <row r="176" spans="1:6" s="187" customFormat="1" ht="18" customHeight="1">
      <c r="A176" s="191"/>
      <c r="B176" s="186"/>
      <c r="C176" s="186"/>
      <c r="D176" s="186"/>
      <c r="E176" s="190"/>
      <c r="F176" s="186"/>
    </row>
    <row r="177" ht="18" customHeight="1"/>
    <row r="178" spans="1:6" s="196" customFormat="1" ht="18" customHeight="1">
      <c r="A178" s="195"/>
      <c r="B178" s="186"/>
      <c r="C178" s="186"/>
      <c r="D178" s="186"/>
      <c r="E178" s="190"/>
      <c r="F178" s="186"/>
    </row>
  </sheetData>
  <sheetProtection sheet="1" objects="1" scenarios="1" selectLockedCells="1"/>
  <mergeCells count="78">
    <mergeCell ref="F3:F4"/>
    <mergeCell ref="A29:A30"/>
    <mergeCell ref="C29:C30"/>
    <mergeCell ref="D29:D30"/>
    <mergeCell ref="E29:E30"/>
    <mergeCell ref="F29:F30"/>
    <mergeCell ref="B10:F10"/>
    <mergeCell ref="B11:F11"/>
    <mergeCell ref="A7:A8"/>
    <mergeCell ref="A33:A34"/>
    <mergeCell ref="C33:C34"/>
    <mergeCell ref="D33:D34"/>
    <mergeCell ref="E33:E34"/>
    <mergeCell ref="A31:A32"/>
    <mergeCell ref="C31:C32"/>
    <mergeCell ref="D31:D32"/>
    <mergeCell ref="E31:E32"/>
    <mergeCell ref="A37:A38"/>
    <mergeCell ref="C37:C38"/>
    <mergeCell ref="D37:D38"/>
    <mergeCell ref="E37:E38"/>
    <mergeCell ref="A35:A36"/>
    <mergeCell ref="C35:C36"/>
    <mergeCell ref="D35:D36"/>
    <mergeCell ref="E35:E36"/>
    <mergeCell ref="E3:E4"/>
    <mergeCell ref="B89:F89"/>
    <mergeCell ref="B90:F90"/>
    <mergeCell ref="B53:F53"/>
    <mergeCell ref="B57:F57"/>
    <mergeCell ref="B43:E43"/>
    <mergeCell ref="B44:F44"/>
    <mergeCell ref="B45:F45"/>
    <mergeCell ref="B46:F46"/>
    <mergeCell ref="F33:F34"/>
    <mergeCell ref="B19:F19"/>
    <mergeCell ref="B2:F2"/>
    <mergeCell ref="A5:A6"/>
    <mergeCell ref="C5:C6"/>
    <mergeCell ref="D5:D6"/>
    <mergeCell ref="E5:E6"/>
    <mergeCell ref="F5:F6"/>
    <mergeCell ref="A3:A4"/>
    <mergeCell ref="C3:C4"/>
    <mergeCell ref="D3:D4"/>
    <mergeCell ref="D7:D8"/>
    <mergeCell ref="E7:E8"/>
    <mergeCell ref="F7:F8"/>
    <mergeCell ref="B9:E9"/>
    <mergeCell ref="C7:C8"/>
    <mergeCell ref="A39:A40"/>
    <mergeCell ref="C39:C40"/>
    <mergeCell ref="D39:D40"/>
    <mergeCell ref="E39:E40"/>
    <mergeCell ref="B18:E18"/>
    <mergeCell ref="B20:F20"/>
    <mergeCell ref="B26:E26"/>
    <mergeCell ref="B27:F27"/>
    <mergeCell ref="B28:F28"/>
    <mergeCell ref="F39:F40"/>
    <mergeCell ref="F35:F36"/>
    <mergeCell ref="F37:F38"/>
    <mergeCell ref="F31:F32"/>
    <mergeCell ref="B101:F101"/>
    <mergeCell ref="B102:E102"/>
    <mergeCell ref="B51:F51"/>
    <mergeCell ref="B59:E59"/>
    <mergeCell ref="B60:F60"/>
    <mergeCell ref="B61:F61"/>
    <mergeCell ref="B100:E100"/>
    <mergeCell ref="B71:E71"/>
    <mergeCell ref="B73:F73"/>
    <mergeCell ref="B88:E88"/>
    <mergeCell ref="A41:A42"/>
    <mergeCell ref="C41:C42"/>
    <mergeCell ref="D41:D42"/>
    <mergeCell ref="E41:E42"/>
    <mergeCell ref="F41:F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F20" sqref="F20:F21"/>
    </sheetView>
  </sheetViews>
  <sheetFormatPr defaultColWidth="9.00390625" defaultRowHeight="12.75"/>
  <cols>
    <col min="1" max="1" width="3.75390625" style="250" customWidth="1"/>
    <col min="2" max="2" width="11.125" style="250" customWidth="1"/>
    <col min="3" max="3" width="43.875" style="266" customWidth="1"/>
    <col min="4" max="4" width="7.875" style="250" customWidth="1"/>
    <col min="5" max="5" width="4.25390625" style="250" customWidth="1"/>
    <col min="6" max="6" width="9.875" style="261" customWidth="1"/>
    <col min="7" max="7" width="16.25390625" style="261" customWidth="1"/>
    <col min="8" max="8" width="13.125" style="250" hidden="1" customWidth="1"/>
    <col min="9" max="9" width="0" style="250" hidden="1" customWidth="1"/>
    <col min="10" max="11" width="9.125" style="250" customWidth="1"/>
    <col min="12" max="12" width="10.375" style="250" bestFit="1" customWidth="1"/>
    <col min="13" max="16384" width="9.125" style="250" customWidth="1"/>
  </cols>
  <sheetData>
    <row r="1" spans="1:7" ht="15.75">
      <c r="A1" s="252"/>
      <c r="C1" s="253" t="s">
        <v>154</v>
      </c>
      <c r="D1" s="252"/>
      <c r="E1" s="252"/>
      <c r="F1" s="254"/>
      <c r="G1" s="254"/>
    </row>
    <row r="2" spans="1:7" ht="12.75">
      <c r="A2" s="255"/>
      <c r="B2" s="255"/>
      <c r="C2" s="256" t="s">
        <v>155</v>
      </c>
      <c r="D2" s="257" t="s">
        <v>156</v>
      </c>
      <c r="E2" s="257" t="s">
        <v>157</v>
      </c>
      <c r="F2" s="258" t="s">
        <v>158</v>
      </c>
      <c r="G2" s="258" t="s">
        <v>159</v>
      </c>
    </row>
    <row r="3" spans="1:7" ht="24">
      <c r="A3" s="252">
        <v>1</v>
      </c>
      <c r="B3" s="252"/>
      <c r="C3" s="259" t="s">
        <v>160</v>
      </c>
      <c r="D3" s="94">
        <v>1</v>
      </c>
      <c r="E3" s="94" t="s">
        <v>9</v>
      </c>
      <c r="F3" s="272"/>
      <c r="G3" s="260">
        <f>D3*F3</f>
        <v>0</v>
      </c>
    </row>
    <row r="4" spans="1:7" ht="12.75">
      <c r="A4" s="252">
        <v>2</v>
      </c>
      <c r="B4" s="252"/>
      <c r="C4" s="259" t="s">
        <v>161</v>
      </c>
      <c r="D4" s="94">
        <v>1</v>
      </c>
      <c r="E4" s="94" t="s">
        <v>9</v>
      </c>
      <c r="F4" s="272"/>
      <c r="G4" s="260">
        <f>D4*F4</f>
        <v>0</v>
      </c>
    </row>
    <row r="5" spans="1:7" ht="24">
      <c r="A5" s="252">
        <v>3</v>
      </c>
      <c r="B5" s="252"/>
      <c r="C5" s="259" t="s">
        <v>162</v>
      </c>
      <c r="D5" s="94">
        <v>1</v>
      </c>
      <c r="E5" s="94" t="s">
        <v>1451</v>
      </c>
      <c r="F5" s="272"/>
      <c r="G5" s="260">
        <f>D5*F5</f>
        <v>0</v>
      </c>
    </row>
    <row r="6" spans="1:7" ht="12.75">
      <c r="A6" s="252">
        <v>4</v>
      </c>
      <c r="B6" s="252"/>
      <c r="C6" s="259" t="s">
        <v>163</v>
      </c>
      <c r="D6" s="94">
        <v>1</v>
      </c>
      <c r="E6" s="94" t="s">
        <v>1451</v>
      </c>
      <c r="F6" s="272"/>
      <c r="G6" s="260">
        <f>D6*F6</f>
        <v>0</v>
      </c>
    </row>
    <row r="7" spans="1:7" ht="12.75">
      <c r="A7" s="252">
        <v>5</v>
      </c>
      <c r="B7" s="252"/>
      <c r="C7" s="259" t="s">
        <v>164</v>
      </c>
      <c r="D7" s="94">
        <v>1</v>
      </c>
      <c r="E7" s="94" t="s">
        <v>165</v>
      </c>
      <c r="F7" s="272"/>
      <c r="G7" s="260">
        <f>D7*F7</f>
        <v>0</v>
      </c>
    </row>
    <row r="8" ht="9" customHeight="1">
      <c r="C8" s="253"/>
    </row>
    <row r="9" ht="8.25" customHeight="1">
      <c r="C9" s="253"/>
    </row>
    <row r="10" ht="15.75">
      <c r="C10" s="253" t="s">
        <v>166</v>
      </c>
    </row>
    <row r="11" spans="1:7" ht="12.75">
      <c r="A11" s="255" t="s">
        <v>167</v>
      </c>
      <c r="B11" s="255"/>
      <c r="C11" s="256" t="s">
        <v>155</v>
      </c>
      <c r="D11" s="257" t="s">
        <v>156</v>
      </c>
      <c r="E11" s="257" t="s">
        <v>157</v>
      </c>
      <c r="F11" s="258" t="s">
        <v>158</v>
      </c>
      <c r="G11" s="258" t="s">
        <v>159</v>
      </c>
    </row>
    <row r="12" spans="1:7" ht="12.75">
      <c r="A12" s="252">
        <v>1</v>
      </c>
      <c r="B12" s="252"/>
      <c r="C12" s="259" t="s">
        <v>168</v>
      </c>
      <c r="D12" s="252">
        <v>17</v>
      </c>
      <c r="E12" s="252" t="s">
        <v>9</v>
      </c>
      <c r="F12" s="273"/>
      <c r="G12" s="260">
        <f>D12*F12</f>
        <v>0</v>
      </c>
    </row>
    <row r="13" spans="1:7" ht="12.75">
      <c r="A13" s="252">
        <v>2</v>
      </c>
      <c r="B13" s="252"/>
      <c r="C13" s="259" t="s">
        <v>169</v>
      </c>
      <c r="D13" s="252">
        <v>17</v>
      </c>
      <c r="E13" s="252" t="s">
        <v>9</v>
      </c>
      <c r="F13" s="273"/>
      <c r="G13" s="260">
        <f>D13*F13</f>
        <v>0</v>
      </c>
    </row>
    <row r="14" spans="1:7" ht="12.75">
      <c r="A14" s="252">
        <v>3</v>
      </c>
      <c r="B14" s="252"/>
      <c r="C14" s="259" t="s">
        <v>170</v>
      </c>
      <c r="D14" s="252"/>
      <c r="E14" s="252"/>
      <c r="F14" s="254"/>
      <c r="G14" s="254"/>
    </row>
    <row r="15" spans="1:7" ht="12.75">
      <c r="A15" s="252">
        <v>4</v>
      </c>
      <c r="B15" s="252"/>
      <c r="C15" s="259" t="s">
        <v>171</v>
      </c>
      <c r="D15" s="252">
        <v>34</v>
      </c>
      <c r="E15" s="252" t="s">
        <v>9</v>
      </c>
      <c r="F15" s="273"/>
      <c r="G15" s="260">
        <f aca="true" t="shared" si="0" ref="G15:G46">D15*F15</f>
        <v>0</v>
      </c>
    </row>
    <row r="16" spans="1:7" ht="12.75">
      <c r="A16" s="252">
        <v>5</v>
      </c>
      <c r="B16" s="252"/>
      <c r="C16" s="259" t="s">
        <v>172</v>
      </c>
      <c r="D16" s="252">
        <v>1800</v>
      </c>
      <c r="E16" s="252" t="s">
        <v>1106</v>
      </c>
      <c r="F16" s="273"/>
      <c r="G16" s="260">
        <f t="shared" si="0"/>
        <v>0</v>
      </c>
    </row>
    <row r="17" spans="1:7" ht="12.75">
      <c r="A17" s="252">
        <v>6</v>
      </c>
      <c r="B17" s="252"/>
      <c r="C17" s="259" t="s">
        <v>173</v>
      </c>
      <c r="D17" s="252">
        <v>4800</v>
      </c>
      <c r="E17" s="252" t="s">
        <v>1106</v>
      </c>
      <c r="F17" s="273"/>
      <c r="G17" s="260">
        <f t="shared" si="0"/>
        <v>0</v>
      </c>
    </row>
    <row r="18" spans="1:7" ht="12.75">
      <c r="A18" s="252">
        <v>7</v>
      </c>
      <c r="B18" s="252"/>
      <c r="C18" s="259" t="s">
        <v>174</v>
      </c>
      <c r="D18" s="252">
        <v>34</v>
      </c>
      <c r="E18" s="252" t="s">
        <v>9</v>
      </c>
      <c r="F18" s="273"/>
      <c r="G18" s="260">
        <f t="shared" si="0"/>
        <v>0</v>
      </c>
    </row>
    <row r="19" spans="1:7" ht="12.75">
      <c r="A19" s="252">
        <v>8</v>
      </c>
      <c r="B19" s="252"/>
      <c r="C19" s="259" t="s">
        <v>175</v>
      </c>
      <c r="D19" s="252">
        <v>1</v>
      </c>
      <c r="E19" s="252" t="s">
        <v>9</v>
      </c>
      <c r="F19" s="273"/>
      <c r="G19" s="260">
        <f t="shared" si="0"/>
        <v>0</v>
      </c>
    </row>
    <row r="20" spans="1:7" ht="12.75">
      <c r="A20" s="252">
        <v>9</v>
      </c>
      <c r="B20" s="252"/>
      <c r="C20" s="259" t="s">
        <v>176</v>
      </c>
      <c r="D20" s="252">
        <v>1</v>
      </c>
      <c r="E20" s="252" t="s">
        <v>9</v>
      </c>
      <c r="F20" s="273"/>
      <c r="G20" s="260">
        <f t="shared" si="0"/>
        <v>0</v>
      </c>
    </row>
    <row r="21" spans="1:7" ht="12.75">
      <c r="A21" s="252">
        <v>10</v>
      </c>
      <c r="B21" s="252"/>
      <c r="C21" s="259" t="s">
        <v>177</v>
      </c>
      <c r="D21" s="252">
        <v>20</v>
      </c>
      <c r="E21" s="252" t="s">
        <v>9</v>
      </c>
      <c r="F21" s="273"/>
      <c r="G21" s="260">
        <f t="shared" si="0"/>
        <v>0</v>
      </c>
    </row>
    <row r="22" spans="1:7" ht="12.75">
      <c r="A22" s="252">
        <v>11</v>
      </c>
      <c r="B22" s="252"/>
      <c r="C22" s="259" t="s">
        <v>178</v>
      </c>
      <c r="D22" s="252">
        <v>1</v>
      </c>
      <c r="E22" s="252" t="s">
        <v>9</v>
      </c>
      <c r="F22" s="273"/>
      <c r="G22" s="260">
        <f t="shared" si="0"/>
        <v>0</v>
      </c>
    </row>
    <row r="23" spans="1:7" ht="12.75">
      <c r="A23" s="252">
        <v>12</v>
      </c>
      <c r="B23" s="252"/>
      <c r="C23" s="259" t="s">
        <v>179</v>
      </c>
      <c r="D23" s="252">
        <v>2</v>
      </c>
      <c r="E23" s="252" t="s">
        <v>9</v>
      </c>
      <c r="F23" s="273"/>
      <c r="G23" s="260">
        <f t="shared" si="0"/>
        <v>0</v>
      </c>
    </row>
    <row r="24" spans="1:7" ht="12.75">
      <c r="A24" s="252">
        <v>13</v>
      </c>
      <c r="B24" s="252"/>
      <c r="C24" s="259" t="s">
        <v>180</v>
      </c>
      <c r="D24" s="252">
        <v>1</v>
      </c>
      <c r="E24" s="252" t="s">
        <v>9</v>
      </c>
      <c r="F24" s="273"/>
      <c r="G24" s="260">
        <f t="shared" si="0"/>
        <v>0</v>
      </c>
    </row>
    <row r="25" spans="1:7" ht="12.75">
      <c r="A25" s="252">
        <v>14</v>
      </c>
      <c r="B25" s="252"/>
      <c r="C25" s="259" t="s">
        <v>181</v>
      </c>
      <c r="D25" s="252">
        <v>1</v>
      </c>
      <c r="E25" s="252" t="s">
        <v>9</v>
      </c>
      <c r="F25" s="273"/>
      <c r="G25" s="260">
        <f t="shared" si="0"/>
        <v>0</v>
      </c>
    </row>
    <row r="26" spans="1:7" ht="12.75">
      <c r="A26" s="252">
        <v>15</v>
      </c>
      <c r="B26" s="252"/>
      <c r="C26" s="259" t="s">
        <v>182</v>
      </c>
      <c r="D26" s="252">
        <v>1</v>
      </c>
      <c r="E26" s="252" t="s">
        <v>9</v>
      </c>
      <c r="F26" s="273"/>
      <c r="G26" s="260">
        <f t="shared" si="0"/>
        <v>0</v>
      </c>
    </row>
    <row r="27" spans="1:7" ht="12.75">
      <c r="A27" s="252">
        <v>16</v>
      </c>
      <c r="B27" s="252"/>
      <c r="C27" s="259" t="s">
        <v>183</v>
      </c>
      <c r="D27" s="252">
        <v>1</v>
      </c>
      <c r="E27" s="252" t="s">
        <v>9</v>
      </c>
      <c r="F27" s="273"/>
      <c r="G27" s="260">
        <f t="shared" si="0"/>
        <v>0</v>
      </c>
    </row>
    <row r="28" spans="1:7" ht="12.75">
      <c r="A28" s="252">
        <v>17</v>
      </c>
      <c r="B28" s="252"/>
      <c r="C28" s="259" t="s">
        <v>184</v>
      </c>
      <c r="D28" s="252">
        <v>1</v>
      </c>
      <c r="E28" s="252" t="s">
        <v>9</v>
      </c>
      <c r="F28" s="273"/>
      <c r="G28" s="260">
        <f t="shared" si="0"/>
        <v>0</v>
      </c>
    </row>
    <row r="29" spans="1:7" ht="12.75">
      <c r="A29" s="252">
        <v>18</v>
      </c>
      <c r="B29" s="252"/>
      <c r="C29" s="259" t="s">
        <v>185</v>
      </c>
      <c r="D29" s="252">
        <v>1</v>
      </c>
      <c r="E29" s="252" t="s">
        <v>9</v>
      </c>
      <c r="F29" s="273"/>
      <c r="G29" s="260">
        <f t="shared" si="0"/>
        <v>0</v>
      </c>
    </row>
    <row r="30" spans="1:7" ht="12.75">
      <c r="A30" s="252">
        <v>19</v>
      </c>
      <c r="B30" s="252"/>
      <c r="C30" s="259" t="s">
        <v>186</v>
      </c>
      <c r="D30" s="252">
        <v>4</v>
      </c>
      <c r="E30" s="252" t="s">
        <v>1448</v>
      </c>
      <c r="F30" s="273"/>
      <c r="G30" s="260">
        <f t="shared" si="0"/>
        <v>0</v>
      </c>
    </row>
    <row r="31" spans="1:7" ht="12.75">
      <c r="A31" s="252">
        <v>20</v>
      </c>
      <c r="B31" s="252"/>
      <c r="C31" s="259" t="s">
        <v>187</v>
      </c>
      <c r="D31" s="252">
        <v>1</v>
      </c>
      <c r="E31" s="252" t="s">
        <v>9</v>
      </c>
      <c r="F31" s="273"/>
      <c r="G31" s="260">
        <f t="shared" si="0"/>
        <v>0</v>
      </c>
    </row>
    <row r="32" spans="1:7" ht="12.75">
      <c r="A32" s="252">
        <v>21</v>
      </c>
      <c r="B32" s="252"/>
      <c r="C32" s="259" t="s">
        <v>188</v>
      </c>
      <c r="D32" s="252">
        <v>1</v>
      </c>
      <c r="E32" s="252" t="s">
        <v>189</v>
      </c>
      <c r="F32" s="273"/>
      <c r="G32" s="260">
        <f t="shared" si="0"/>
        <v>0</v>
      </c>
    </row>
    <row r="33" spans="1:7" ht="12.75">
      <c r="A33" s="252">
        <v>22</v>
      </c>
      <c r="B33" s="252"/>
      <c r="C33" s="259" t="s">
        <v>190</v>
      </c>
      <c r="D33" s="252">
        <v>1</v>
      </c>
      <c r="E33" s="252" t="s">
        <v>189</v>
      </c>
      <c r="F33" s="273"/>
      <c r="G33" s="260">
        <f t="shared" si="0"/>
        <v>0</v>
      </c>
    </row>
    <row r="34" spans="1:7" ht="24">
      <c r="A34" s="252">
        <v>23</v>
      </c>
      <c r="B34" s="252"/>
      <c r="C34" s="259" t="s">
        <v>191</v>
      </c>
      <c r="D34" s="252">
        <v>1</v>
      </c>
      <c r="E34" s="252" t="s">
        <v>9</v>
      </c>
      <c r="F34" s="273"/>
      <c r="G34" s="260">
        <f t="shared" si="0"/>
        <v>0</v>
      </c>
    </row>
    <row r="35" spans="1:8" ht="12.75">
      <c r="A35" s="252">
        <v>24</v>
      </c>
      <c r="B35" s="252"/>
      <c r="C35" s="259" t="s">
        <v>192</v>
      </c>
      <c r="D35" s="252">
        <v>51</v>
      </c>
      <c r="E35" s="252" t="s">
        <v>9</v>
      </c>
      <c r="F35" s="273"/>
      <c r="G35" s="260">
        <f t="shared" si="0"/>
        <v>0</v>
      </c>
      <c r="H35" s="262"/>
    </row>
    <row r="36" spans="1:7" ht="12.75">
      <c r="A36" s="252">
        <v>25</v>
      </c>
      <c r="B36" s="252"/>
      <c r="C36" s="259" t="s">
        <v>193</v>
      </c>
      <c r="D36" s="252">
        <v>105</v>
      </c>
      <c r="E36" s="252" t="s">
        <v>9</v>
      </c>
      <c r="F36" s="273"/>
      <c r="G36" s="260">
        <f t="shared" si="0"/>
        <v>0</v>
      </c>
    </row>
    <row r="37" spans="1:7" ht="12.75">
      <c r="A37" s="252">
        <v>26</v>
      </c>
      <c r="B37" s="252"/>
      <c r="C37" s="259" t="s">
        <v>194</v>
      </c>
      <c r="D37" s="252">
        <v>105</v>
      </c>
      <c r="E37" s="252" t="s">
        <v>9</v>
      </c>
      <c r="F37" s="273"/>
      <c r="G37" s="260">
        <f t="shared" si="0"/>
        <v>0</v>
      </c>
    </row>
    <row r="38" spans="1:7" ht="12.75">
      <c r="A38" s="252">
        <v>27</v>
      </c>
      <c r="B38" s="252"/>
      <c r="C38" s="259" t="s">
        <v>195</v>
      </c>
      <c r="D38" s="252">
        <v>2</v>
      </c>
      <c r="E38" s="252" t="s">
        <v>9</v>
      </c>
      <c r="F38" s="273"/>
      <c r="G38" s="260">
        <f t="shared" si="0"/>
        <v>0</v>
      </c>
    </row>
    <row r="39" spans="1:7" ht="12.75">
      <c r="A39" s="252">
        <v>28</v>
      </c>
      <c r="B39" s="252"/>
      <c r="C39" s="259" t="s">
        <v>196</v>
      </c>
      <c r="D39" s="252">
        <v>120</v>
      </c>
      <c r="E39" s="252" t="s">
        <v>9</v>
      </c>
      <c r="F39" s="273"/>
      <c r="G39" s="260">
        <f t="shared" si="0"/>
        <v>0</v>
      </c>
    </row>
    <row r="40" spans="1:7" ht="12.75">
      <c r="A40" s="252">
        <v>29</v>
      </c>
      <c r="B40" s="252"/>
      <c r="C40" s="259" t="s">
        <v>197</v>
      </c>
      <c r="D40" s="252">
        <v>120</v>
      </c>
      <c r="E40" s="252" t="s">
        <v>9</v>
      </c>
      <c r="F40" s="273"/>
      <c r="G40" s="260">
        <f t="shared" si="0"/>
        <v>0</v>
      </c>
    </row>
    <row r="41" spans="1:7" ht="12.75">
      <c r="A41" s="252">
        <v>30</v>
      </c>
      <c r="B41" s="94"/>
      <c r="C41" s="263" t="s">
        <v>198</v>
      </c>
      <c r="D41" s="94">
        <v>16</v>
      </c>
      <c r="E41" s="94" t="s">
        <v>9</v>
      </c>
      <c r="F41" s="272"/>
      <c r="G41" s="260">
        <f t="shared" si="0"/>
        <v>0</v>
      </c>
    </row>
    <row r="42" spans="1:8" ht="24">
      <c r="A42" s="252">
        <v>31</v>
      </c>
      <c r="B42" s="252"/>
      <c r="C42" s="259" t="s">
        <v>199</v>
      </c>
      <c r="D42" s="252">
        <v>15</v>
      </c>
      <c r="E42" s="252" t="s">
        <v>9</v>
      </c>
      <c r="F42" s="273"/>
      <c r="G42" s="260">
        <f t="shared" si="0"/>
        <v>0</v>
      </c>
      <c r="H42" s="254">
        <f>PRODUCT(E42:G42)</f>
        <v>0</v>
      </c>
    </row>
    <row r="43" spans="1:7" ht="12.75">
      <c r="A43" s="252">
        <v>32</v>
      </c>
      <c r="B43" s="252"/>
      <c r="C43" s="259" t="s">
        <v>200</v>
      </c>
      <c r="D43" s="252">
        <v>15</v>
      </c>
      <c r="E43" s="252" t="s">
        <v>9</v>
      </c>
      <c r="F43" s="273"/>
      <c r="G43" s="260">
        <f t="shared" si="0"/>
        <v>0</v>
      </c>
    </row>
    <row r="44" spans="1:7" ht="24">
      <c r="A44" s="252">
        <v>33</v>
      </c>
      <c r="B44" s="252"/>
      <c r="C44" s="259" t="s">
        <v>201</v>
      </c>
      <c r="D44" s="252">
        <v>85</v>
      </c>
      <c r="E44" s="252" t="s">
        <v>1106</v>
      </c>
      <c r="F44" s="273"/>
      <c r="G44" s="260">
        <f t="shared" si="0"/>
        <v>0</v>
      </c>
    </row>
    <row r="45" spans="1:7" ht="24">
      <c r="A45" s="252">
        <v>34</v>
      </c>
      <c r="B45" s="252"/>
      <c r="C45" s="259" t="s">
        <v>202</v>
      </c>
      <c r="D45" s="252">
        <v>85</v>
      </c>
      <c r="E45" s="252" t="s">
        <v>9</v>
      </c>
      <c r="F45" s="273"/>
      <c r="G45" s="260">
        <f t="shared" si="0"/>
        <v>0</v>
      </c>
    </row>
    <row r="46" spans="1:7" ht="15.75" customHeight="1">
      <c r="A46" s="252">
        <v>35</v>
      </c>
      <c r="B46" s="252"/>
      <c r="C46" s="259" t="s">
        <v>203</v>
      </c>
      <c r="D46" s="252">
        <v>20</v>
      </c>
      <c r="E46" s="252" t="s">
        <v>1106</v>
      </c>
      <c r="F46" s="273"/>
      <c r="G46" s="260">
        <f t="shared" si="0"/>
        <v>0</v>
      </c>
    </row>
    <row r="47" spans="1:7" ht="15.75" customHeight="1">
      <c r="A47" s="252"/>
      <c r="B47" s="252"/>
      <c r="C47" s="259"/>
      <c r="D47" s="252"/>
      <c r="E47" s="252"/>
      <c r="F47" s="254"/>
      <c r="G47" s="254"/>
    </row>
    <row r="48" spans="1:10" ht="12.75">
      <c r="A48" s="252"/>
      <c r="B48" s="252"/>
      <c r="C48" s="259"/>
      <c r="D48" s="94"/>
      <c r="E48" s="94"/>
      <c r="F48" s="260"/>
      <c r="G48" s="260"/>
      <c r="H48" s="251"/>
      <c r="I48" s="251"/>
      <c r="J48" s="251"/>
    </row>
    <row r="49" spans="1:10" ht="15.75">
      <c r="A49" s="252"/>
      <c r="C49" s="253" t="s">
        <v>204</v>
      </c>
      <c r="H49" s="251"/>
      <c r="I49" s="251"/>
      <c r="J49" s="251"/>
    </row>
    <row r="50" spans="1:10" ht="12.75">
      <c r="A50" s="255"/>
      <c r="B50" s="255"/>
      <c r="C50" s="256" t="s">
        <v>155</v>
      </c>
      <c r="D50" s="257" t="s">
        <v>156</v>
      </c>
      <c r="E50" s="257" t="s">
        <v>157</v>
      </c>
      <c r="F50" s="258" t="s">
        <v>158</v>
      </c>
      <c r="G50" s="258" t="s">
        <v>159</v>
      </c>
      <c r="H50" s="251"/>
      <c r="I50" s="251"/>
      <c r="J50" s="251"/>
    </row>
    <row r="51" spans="1:7" ht="12.75">
      <c r="A51" s="252">
        <v>1</v>
      </c>
      <c r="B51" s="252"/>
      <c r="C51" s="259" t="s">
        <v>205</v>
      </c>
      <c r="D51" s="252">
        <v>3</v>
      </c>
      <c r="E51" s="252" t="s">
        <v>9</v>
      </c>
      <c r="F51" s="273"/>
      <c r="G51" s="260">
        <f>D51*F51</f>
        <v>0</v>
      </c>
    </row>
    <row r="52" spans="1:7" ht="12.75">
      <c r="A52" s="252">
        <v>2</v>
      </c>
      <c r="B52" s="252"/>
      <c r="C52" s="259" t="s">
        <v>206</v>
      </c>
      <c r="D52" s="252">
        <v>3</v>
      </c>
      <c r="E52" s="252" t="s">
        <v>9</v>
      </c>
      <c r="F52" s="273"/>
      <c r="G52" s="260">
        <f>D52*F52</f>
        <v>0</v>
      </c>
    </row>
    <row r="53" spans="1:7" ht="24">
      <c r="A53" s="252">
        <v>3</v>
      </c>
      <c r="B53" s="252"/>
      <c r="C53" s="259" t="s">
        <v>207</v>
      </c>
      <c r="D53" s="252">
        <v>30</v>
      </c>
      <c r="E53" s="252" t="s">
        <v>1106</v>
      </c>
      <c r="F53" s="273"/>
      <c r="G53" s="260">
        <f>D53*F53</f>
        <v>0</v>
      </c>
    </row>
    <row r="54" spans="1:7" ht="12.75">
      <c r="A54" s="252">
        <v>4</v>
      </c>
      <c r="B54" s="252"/>
      <c r="C54" s="259" t="s">
        <v>208</v>
      </c>
      <c r="D54" s="252">
        <v>30</v>
      </c>
      <c r="E54" s="252" t="s">
        <v>1106</v>
      </c>
      <c r="F54" s="273"/>
      <c r="G54" s="260">
        <f>D54*F54</f>
        <v>0</v>
      </c>
    </row>
    <row r="55" spans="1:7" ht="24">
      <c r="A55" s="252">
        <v>5</v>
      </c>
      <c r="B55" s="94"/>
      <c r="C55" s="259" t="s">
        <v>202</v>
      </c>
      <c r="D55" s="252">
        <v>6</v>
      </c>
      <c r="E55" s="252" t="s">
        <v>9</v>
      </c>
      <c r="F55" s="273"/>
      <c r="G55" s="260">
        <f>D55*F55</f>
        <v>0</v>
      </c>
    </row>
    <row r="56" spans="1:7" ht="12.75">
      <c r="A56" s="252"/>
      <c r="B56" s="94"/>
      <c r="C56" s="263"/>
      <c r="D56" s="94"/>
      <c r="E56" s="94"/>
      <c r="F56" s="260"/>
      <c r="G56" s="260"/>
    </row>
    <row r="57" spans="1:7" ht="12.75">
      <c r="A57" s="252"/>
      <c r="B57" s="252"/>
      <c r="C57" s="259"/>
      <c r="D57" s="252"/>
      <c r="E57" s="252"/>
      <c r="F57" s="254"/>
      <c r="G57" s="254"/>
    </row>
    <row r="58" spans="1:7" ht="15.75">
      <c r="A58" s="252"/>
      <c r="B58" s="264"/>
      <c r="C58" s="253" t="s">
        <v>209</v>
      </c>
      <c r="D58" s="264"/>
      <c r="E58" s="264"/>
      <c r="F58" s="265"/>
      <c r="G58" s="265"/>
    </row>
    <row r="59" spans="1:7" ht="12.75">
      <c r="A59" s="255"/>
      <c r="B59" s="255"/>
      <c r="C59" s="256" t="s">
        <v>155</v>
      </c>
      <c r="D59" s="257" t="s">
        <v>156</v>
      </c>
      <c r="E59" s="257" t="s">
        <v>157</v>
      </c>
      <c r="F59" s="258" t="s">
        <v>158</v>
      </c>
      <c r="G59" s="258" t="s">
        <v>159</v>
      </c>
    </row>
    <row r="60" spans="1:7" ht="24">
      <c r="A60" s="252">
        <v>1</v>
      </c>
      <c r="B60" s="252"/>
      <c r="C60" s="259" t="s">
        <v>210</v>
      </c>
      <c r="D60" s="252">
        <v>1</v>
      </c>
      <c r="E60" s="252" t="s">
        <v>9</v>
      </c>
      <c r="F60" s="273"/>
      <c r="G60" s="260">
        <f aca="true" t="shared" si="1" ref="G60:G67">D60*F60</f>
        <v>0</v>
      </c>
    </row>
    <row r="61" spans="1:7" ht="12.75">
      <c r="A61" s="252">
        <v>2</v>
      </c>
      <c r="B61" s="252"/>
      <c r="C61" s="259" t="s">
        <v>211</v>
      </c>
      <c r="D61" s="252">
        <v>1</v>
      </c>
      <c r="E61" s="252" t="s">
        <v>9</v>
      </c>
      <c r="F61" s="273"/>
      <c r="G61" s="260">
        <f t="shared" si="1"/>
        <v>0</v>
      </c>
    </row>
    <row r="62" spans="1:7" ht="12.75">
      <c r="A62" s="252">
        <v>3</v>
      </c>
      <c r="B62" s="252"/>
      <c r="C62" s="259" t="s">
        <v>212</v>
      </c>
      <c r="D62" s="252">
        <v>20</v>
      </c>
      <c r="E62" s="252" t="s">
        <v>1106</v>
      </c>
      <c r="F62" s="273"/>
      <c r="G62" s="260">
        <f t="shared" si="1"/>
        <v>0</v>
      </c>
    </row>
    <row r="63" spans="1:7" ht="12.75">
      <c r="A63" s="252">
        <v>4</v>
      </c>
      <c r="B63" s="252"/>
      <c r="C63" s="259" t="s">
        <v>213</v>
      </c>
      <c r="D63" s="252">
        <v>20</v>
      </c>
      <c r="E63" s="252" t="s">
        <v>1106</v>
      </c>
      <c r="F63" s="273"/>
      <c r="G63" s="260">
        <f t="shared" si="1"/>
        <v>0</v>
      </c>
    </row>
    <row r="64" spans="1:7" ht="12.75">
      <c r="A64" s="252">
        <v>5</v>
      </c>
      <c r="B64" s="252"/>
      <c r="C64" s="259" t="s">
        <v>172</v>
      </c>
      <c r="D64" s="252">
        <v>30</v>
      </c>
      <c r="E64" s="252" t="s">
        <v>1106</v>
      </c>
      <c r="F64" s="273"/>
      <c r="G64" s="260">
        <f t="shared" si="1"/>
        <v>0</v>
      </c>
    </row>
    <row r="65" spans="1:7" ht="12.75">
      <c r="A65" s="252">
        <v>6</v>
      </c>
      <c r="B65" s="252"/>
      <c r="C65" s="259" t="s">
        <v>173</v>
      </c>
      <c r="D65" s="252">
        <v>60</v>
      </c>
      <c r="E65" s="252" t="s">
        <v>1106</v>
      </c>
      <c r="F65" s="273"/>
      <c r="G65" s="260">
        <f t="shared" si="1"/>
        <v>0</v>
      </c>
    </row>
    <row r="66" spans="1:7" ht="12.75">
      <c r="A66" s="252">
        <v>7</v>
      </c>
      <c r="B66" s="252"/>
      <c r="C66" s="263" t="s">
        <v>214</v>
      </c>
      <c r="D66" s="94">
        <v>2</v>
      </c>
      <c r="E66" s="94" t="s">
        <v>1448</v>
      </c>
      <c r="F66" s="272"/>
      <c r="G66" s="260">
        <f t="shared" si="1"/>
        <v>0</v>
      </c>
    </row>
    <row r="67" spans="1:7" ht="12.75">
      <c r="A67" s="252">
        <v>8</v>
      </c>
      <c r="B67" s="252"/>
      <c r="C67" s="263" t="s">
        <v>215</v>
      </c>
      <c r="D67" s="94">
        <v>4</v>
      </c>
      <c r="E67" s="94" t="s">
        <v>1448</v>
      </c>
      <c r="F67" s="272"/>
      <c r="G67" s="260">
        <f t="shared" si="1"/>
        <v>0</v>
      </c>
    </row>
    <row r="68" spans="1:8" ht="12.75">
      <c r="A68" s="252"/>
      <c r="B68" s="252"/>
      <c r="C68" s="259"/>
      <c r="D68" s="252"/>
      <c r="E68" s="252"/>
      <c r="F68" s="254"/>
      <c r="G68" s="254"/>
      <c r="H68" s="262" t="e">
        <f>SUM(#REF!)</f>
        <v>#REF!</v>
      </c>
    </row>
    <row r="69" spans="1:7" ht="12.75">
      <c r="A69" s="252"/>
      <c r="D69" s="252"/>
      <c r="E69" s="252"/>
      <c r="F69" s="254"/>
      <c r="G69" s="254"/>
    </row>
    <row r="70" spans="1:7" ht="15.75">
      <c r="A70" s="252"/>
      <c r="B70" s="264"/>
      <c r="C70" s="253" t="s">
        <v>216</v>
      </c>
      <c r="D70" s="252"/>
      <c r="E70" s="252"/>
      <c r="F70" s="254"/>
      <c r="G70" s="254"/>
    </row>
    <row r="71" spans="1:7" ht="12.75">
      <c r="A71" s="255"/>
      <c r="B71" s="255"/>
      <c r="C71" s="256" t="s">
        <v>155</v>
      </c>
      <c r="D71" s="257" t="s">
        <v>156</v>
      </c>
      <c r="E71" s="257" t="s">
        <v>157</v>
      </c>
      <c r="F71" s="258" t="s">
        <v>158</v>
      </c>
      <c r="G71" s="258" t="s">
        <v>159</v>
      </c>
    </row>
    <row r="72" spans="1:7" ht="12.75">
      <c r="A72" s="252">
        <v>1</v>
      </c>
      <c r="B72" s="252"/>
      <c r="C72" s="259" t="s">
        <v>217</v>
      </c>
      <c r="D72" s="252">
        <v>4</v>
      </c>
      <c r="E72" s="252" t="s">
        <v>1448</v>
      </c>
      <c r="F72" s="273"/>
      <c r="G72" s="260">
        <f aca="true" t="shared" si="2" ref="G72:G82">D72*F72</f>
        <v>0</v>
      </c>
    </row>
    <row r="73" spans="1:7" ht="12.75">
      <c r="A73" s="252">
        <v>3</v>
      </c>
      <c r="B73" s="252"/>
      <c r="C73" s="259" t="s">
        <v>218</v>
      </c>
      <c r="D73" s="252">
        <v>4</v>
      </c>
      <c r="E73" s="252" t="s">
        <v>9</v>
      </c>
      <c r="F73" s="273"/>
      <c r="G73" s="260">
        <f t="shared" si="2"/>
        <v>0</v>
      </c>
    </row>
    <row r="74" spans="1:7" ht="12.75">
      <c r="A74" s="252">
        <v>4</v>
      </c>
      <c r="B74" s="252"/>
      <c r="C74" s="259" t="s">
        <v>219</v>
      </c>
      <c r="D74" s="252">
        <v>4</v>
      </c>
      <c r="E74" s="252" t="s">
        <v>9</v>
      </c>
      <c r="F74" s="273"/>
      <c r="G74" s="260">
        <f t="shared" si="2"/>
        <v>0</v>
      </c>
    </row>
    <row r="75" spans="1:7" ht="12.75">
      <c r="A75" s="252">
        <v>5</v>
      </c>
      <c r="B75" s="252"/>
      <c r="C75" s="259" t="s">
        <v>220</v>
      </c>
      <c r="D75" s="252">
        <v>2</v>
      </c>
      <c r="E75" s="252" t="s">
        <v>9</v>
      </c>
      <c r="F75" s="273"/>
      <c r="G75" s="260">
        <f t="shared" si="2"/>
        <v>0</v>
      </c>
    </row>
    <row r="76" spans="1:7" ht="12.75">
      <c r="A76" s="252">
        <v>6</v>
      </c>
      <c r="B76" s="252"/>
      <c r="C76" s="259" t="s">
        <v>221</v>
      </c>
      <c r="D76" s="252">
        <v>2</v>
      </c>
      <c r="E76" s="252" t="s">
        <v>9</v>
      </c>
      <c r="F76" s="273"/>
      <c r="G76" s="260">
        <f t="shared" si="2"/>
        <v>0</v>
      </c>
    </row>
    <row r="77" spans="1:8" ht="12.75">
      <c r="A77" s="252">
        <v>14</v>
      </c>
      <c r="B77" s="252"/>
      <c r="C77" s="259" t="s">
        <v>222</v>
      </c>
      <c r="D77" s="252">
        <v>65</v>
      </c>
      <c r="E77" s="252" t="s">
        <v>1106</v>
      </c>
      <c r="F77" s="273"/>
      <c r="G77" s="260">
        <f t="shared" si="2"/>
        <v>0</v>
      </c>
      <c r="H77" s="262"/>
    </row>
    <row r="78" spans="1:8" ht="12.75">
      <c r="A78" s="252">
        <v>15</v>
      </c>
      <c r="B78" s="252"/>
      <c r="C78" s="259" t="s">
        <v>223</v>
      </c>
      <c r="D78" s="252">
        <v>65</v>
      </c>
      <c r="E78" s="252" t="s">
        <v>1106</v>
      </c>
      <c r="F78" s="273"/>
      <c r="G78" s="260">
        <f t="shared" si="2"/>
        <v>0</v>
      </c>
      <c r="H78" s="262"/>
    </row>
    <row r="79" spans="1:8" ht="24">
      <c r="A79" s="252">
        <v>31</v>
      </c>
      <c r="B79" s="252"/>
      <c r="C79" s="259" t="s">
        <v>199</v>
      </c>
      <c r="D79" s="252">
        <v>5</v>
      </c>
      <c r="E79" s="252" t="s">
        <v>9</v>
      </c>
      <c r="F79" s="273"/>
      <c r="G79" s="260">
        <f t="shared" si="2"/>
        <v>0</v>
      </c>
      <c r="H79" s="254">
        <f>PRODUCT(E79:G79)</f>
        <v>0</v>
      </c>
    </row>
    <row r="80" spans="1:7" ht="12.75">
      <c r="A80" s="252">
        <v>32</v>
      </c>
      <c r="B80" s="252"/>
      <c r="C80" s="259" t="s">
        <v>200</v>
      </c>
      <c r="D80" s="252">
        <v>5</v>
      </c>
      <c r="E80" s="252" t="s">
        <v>9</v>
      </c>
      <c r="F80" s="273"/>
      <c r="G80" s="260">
        <f t="shared" si="2"/>
        <v>0</v>
      </c>
    </row>
    <row r="81" spans="1:7" ht="24">
      <c r="A81" s="252">
        <v>33</v>
      </c>
      <c r="B81" s="252"/>
      <c r="C81" s="259" t="s">
        <v>201</v>
      </c>
      <c r="D81" s="252">
        <v>40</v>
      </c>
      <c r="E81" s="252" t="s">
        <v>1106</v>
      </c>
      <c r="F81" s="273"/>
      <c r="G81" s="260">
        <f t="shared" si="2"/>
        <v>0</v>
      </c>
    </row>
    <row r="82" spans="1:7" ht="24">
      <c r="A82" s="252">
        <v>34</v>
      </c>
      <c r="B82" s="252"/>
      <c r="C82" s="259" t="s">
        <v>202</v>
      </c>
      <c r="D82" s="252">
        <v>40</v>
      </c>
      <c r="E82" s="252" t="s">
        <v>9</v>
      </c>
      <c r="F82" s="273"/>
      <c r="G82" s="260">
        <f t="shared" si="2"/>
        <v>0</v>
      </c>
    </row>
    <row r="83" spans="1:7" ht="12.75">
      <c r="A83" s="252"/>
      <c r="B83" s="252"/>
      <c r="C83" s="259"/>
      <c r="D83" s="252"/>
      <c r="E83" s="252"/>
      <c r="F83" s="254"/>
      <c r="G83" s="254"/>
    </row>
    <row r="84" spans="1:7" ht="12.75">
      <c r="A84" s="252"/>
      <c r="B84" s="252"/>
      <c r="C84" s="259"/>
      <c r="D84" s="94"/>
      <c r="E84" s="94"/>
      <c r="F84" s="260"/>
      <c r="G84" s="260"/>
    </row>
    <row r="85" spans="1:7" ht="15.75">
      <c r="A85" s="252"/>
      <c r="C85" s="253" t="s">
        <v>224</v>
      </c>
      <c r="D85" s="252"/>
      <c r="E85" s="252"/>
      <c r="F85" s="254"/>
      <c r="G85" s="254"/>
    </row>
    <row r="86" spans="1:7" ht="12.75">
      <c r="A86" s="255"/>
      <c r="B86" s="255"/>
      <c r="C86" s="256" t="s">
        <v>155</v>
      </c>
      <c r="D86" s="257" t="s">
        <v>156</v>
      </c>
      <c r="E86" s="257" t="s">
        <v>157</v>
      </c>
      <c r="F86" s="258" t="s">
        <v>158</v>
      </c>
      <c r="G86" s="258" t="s">
        <v>159</v>
      </c>
    </row>
    <row r="87" spans="1:7" ht="12.75">
      <c r="A87" s="252"/>
      <c r="B87" s="252"/>
      <c r="C87" s="259"/>
      <c r="D87" s="94"/>
      <c r="E87" s="94"/>
      <c r="F87" s="260"/>
      <c r="G87" s="260"/>
    </row>
    <row r="88" spans="1:12" ht="24">
      <c r="A88" s="252">
        <v>1</v>
      </c>
      <c r="B88" s="252"/>
      <c r="C88" s="259" t="s">
        <v>225</v>
      </c>
      <c r="D88" s="94">
        <v>1</v>
      </c>
      <c r="E88" s="94" t="s">
        <v>1451</v>
      </c>
      <c r="F88" s="272"/>
      <c r="G88" s="260">
        <f>D88*F88</f>
        <v>0</v>
      </c>
      <c r="L88" s="261">
        <f>SUM(G1:G92)</f>
        <v>0</v>
      </c>
    </row>
    <row r="89" spans="1:7" ht="36">
      <c r="A89" s="252">
        <v>2</v>
      </c>
      <c r="B89" s="252"/>
      <c r="C89" s="259" t="s">
        <v>226</v>
      </c>
      <c r="D89" s="94">
        <v>4</v>
      </c>
      <c r="E89" s="94" t="s">
        <v>9</v>
      </c>
      <c r="F89" s="272"/>
      <c r="G89" s="260">
        <f>D89*F89</f>
        <v>0</v>
      </c>
    </row>
    <row r="90" spans="1:7" ht="12.75">
      <c r="A90" s="252">
        <v>3</v>
      </c>
      <c r="B90" s="252"/>
      <c r="C90" s="259" t="s">
        <v>227</v>
      </c>
      <c r="D90" s="94">
        <v>4</v>
      </c>
      <c r="E90" s="94" t="s">
        <v>9</v>
      </c>
      <c r="F90" s="272"/>
      <c r="G90" s="260">
        <f>D90*F90</f>
        <v>0</v>
      </c>
    </row>
    <row r="91" spans="1:7" ht="24">
      <c r="A91" s="252">
        <v>4</v>
      </c>
      <c r="B91" s="252"/>
      <c r="C91" s="259" t="s">
        <v>228</v>
      </c>
      <c r="D91" s="94">
        <v>0</v>
      </c>
      <c r="E91" s="94" t="s">
        <v>1451</v>
      </c>
      <c r="F91" s="260">
        <v>0</v>
      </c>
      <c r="G91" s="260">
        <f>PRODUCT(D91:F91)</f>
        <v>0</v>
      </c>
    </row>
    <row r="92" spans="1:7" ht="12.75">
      <c r="A92" s="252">
        <v>5</v>
      </c>
      <c r="B92" s="252"/>
      <c r="C92" s="259" t="s">
        <v>229</v>
      </c>
      <c r="D92" s="94">
        <v>2</v>
      </c>
      <c r="E92" s="94" t="s">
        <v>1448</v>
      </c>
      <c r="F92" s="272"/>
      <c r="G92" s="260">
        <f>D92*F92</f>
        <v>0</v>
      </c>
    </row>
    <row r="93" spans="1:7" ht="12.75">
      <c r="A93" s="252">
        <v>6</v>
      </c>
      <c r="B93" s="252"/>
      <c r="C93" s="259" t="s">
        <v>230</v>
      </c>
      <c r="D93" s="94"/>
      <c r="E93" s="94"/>
      <c r="F93" s="260"/>
      <c r="G93" s="260"/>
    </row>
    <row r="94" spans="1:7" ht="12.75">
      <c r="A94" s="252"/>
      <c r="B94" s="252"/>
      <c r="C94" s="259"/>
      <c r="D94" s="94"/>
      <c r="E94" s="94"/>
      <c r="F94" s="260"/>
      <c r="G94" s="260"/>
    </row>
    <row r="95" spans="1:7" ht="12.75">
      <c r="A95" s="252"/>
      <c r="B95" s="252"/>
      <c r="C95" s="259"/>
      <c r="D95" s="94"/>
      <c r="E95" s="94"/>
      <c r="F95" s="260"/>
      <c r="G95" s="260"/>
    </row>
    <row r="96" spans="1:7" ht="12.75">
      <c r="A96" s="252"/>
      <c r="B96" s="252"/>
      <c r="C96" s="259"/>
      <c r="D96" s="94"/>
      <c r="E96" s="94"/>
      <c r="F96" s="260"/>
      <c r="G96" s="260"/>
    </row>
    <row r="97" spans="1:7" ht="12.75">
      <c r="A97" s="255"/>
      <c r="B97" s="252"/>
      <c r="C97" s="259"/>
      <c r="D97" s="252"/>
      <c r="E97" s="252"/>
      <c r="F97" s="267"/>
      <c r="G97" s="267"/>
    </row>
    <row r="98" spans="1:7" ht="15">
      <c r="A98" s="252"/>
      <c r="B98" s="268"/>
      <c r="C98" s="269" t="s">
        <v>159</v>
      </c>
      <c r="D98" s="270"/>
      <c r="E98" s="270"/>
      <c r="F98" s="254"/>
      <c r="G98" s="271">
        <f>SUM(G1:G97)</f>
        <v>0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Petr</cp:lastModifiedBy>
  <cp:lastPrinted>2017-05-18T04:55:49Z</cp:lastPrinted>
  <dcterms:created xsi:type="dcterms:W3CDTF">2017-05-14T17:06:23Z</dcterms:created>
  <dcterms:modified xsi:type="dcterms:W3CDTF">2017-05-22T10:07:33Z</dcterms:modified>
  <cp:category/>
  <cp:version/>
  <cp:contentType/>
  <cp:contentStatus/>
</cp:coreProperties>
</file>